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lkisvazacopoulos/Desktop/"/>
    </mc:Choice>
  </mc:AlternateContent>
  <xr:revisionPtr revIDLastSave="0" documentId="13_ncr:1_{BACCBE1A-71AA-2C4A-B878-0239DF30EB44}" xr6:coauthVersionLast="47" xr6:coauthVersionMax="47" xr10:uidLastSave="{00000000-0000-0000-0000-000000000000}"/>
  <bookViews>
    <workbookView xWindow="0" yWindow="2100" windowWidth="35840" windowHeight="18600" activeTab="1" xr2:uid="{00000000-000D-0000-FFFF-FFFF000000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Exhibit-1'!$A$2:$N$2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4" i="4" l="1"/>
  <c r="J13" i="4"/>
  <c r="J12" i="4"/>
  <c r="J11" i="4"/>
  <c r="J10" i="4"/>
  <c r="J9" i="4"/>
  <c r="J8" i="4"/>
  <c r="J7" i="4"/>
  <c r="J6" i="4"/>
  <c r="J5" i="4"/>
  <c r="J4" i="4"/>
  <c r="J3" i="4"/>
  <c r="G4" i="4"/>
  <c r="G5" i="4"/>
  <c r="G6" i="4"/>
  <c r="G7" i="4"/>
  <c r="G8" i="4"/>
  <c r="G9" i="4"/>
  <c r="G10" i="4"/>
  <c r="G11" i="4"/>
  <c r="G12" i="4"/>
  <c r="G13" i="4"/>
  <c r="G14" i="4"/>
  <c r="G3" i="4"/>
  <c r="F3" i="2"/>
  <c r="F4" i="2"/>
  <c r="F5" i="2"/>
  <c r="F6" i="2"/>
  <c r="F7" i="2"/>
  <c r="F8" i="2"/>
  <c r="F9" i="2"/>
  <c r="G9" i="2" s="1"/>
  <c r="F10" i="2"/>
  <c r="F11" i="2"/>
  <c r="F12" i="2"/>
  <c r="Q12" i="2" s="1"/>
  <c r="F13" i="2"/>
  <c r="F14" i="2"/>
  <c r="F15" i="2"/>
  <c r="G15" i="2" s="1"/>
  <c r="F16" i="2"/>
  <c r="G16" i="2" s="1"/>
  <c r="F17" i="2"/>
  <c r="G17" i="2" s="1"/>
  <c r="F18" i="2"/>
  <c r="G18" i="2" s="1"/>
  <c r="F19" i="2"/>
  <c r="F20" i="2"/>
  <c r="F21" i="2"/>
  <c r="F22" i="2"/>
  <c r="F23" i="2"/>
  <c r="F24" i="2"/>
  <c r="F25" i="2"/>
  <c r="O25" i="2" s="1"/>
  <c r="F26" i="2"/>
  <c r="F27" i="2"/>
  <c r="F28" i="2"/>
  <c r="F29" i="2"/>
  <c r="F30" i="2"/>
  <c r="Q30" i="2" s="1"/>
  <c r="F31" i="2"/>
  <c r="G31" i="2" s="1"/>
  <c r="F32" i="2"/>
  <c r="G32" i="2" s="1"/>
  <c r="F33" i="2"/>
  <c r="P33" i="2" s="1"/>
  <c r="F34" i="2"/>
  <c r="F35" i="2"/>
  <c r="F36" i="2"/>
  <c r="F37" i="2"/>
  <c r="F38" i="2"/>
  <c r="F39" i="2"/>
  <c r="F40" i="2"/>
  <c r="G40" i="2" s="1"/>
  <c r="F41" i="2"/>
  <c r="F42" i="2"/>
  <c r="F43" i="2"/>
  <c r="F44" i="2"/>
  <c r="F45" i="2"/>
  <c r="F46" i="2"/>
  <c r="F47" i="2"/>
  <c r="Q47" i="2" s="1"/>
  <c r="F48" i="2"/>
  <c r="G48" i="2" s="1"/>
  <c r="F49" i="2"/>
  <c r="G49" i="2" s="1"/>
  <c r="F50" i="2"/>
  <c r="G50" i="2" s="1"/>
  <c r="F51" i="2"/>
  <c r="F52" i="2"/>
  <c r="F53" i="2"/>
  <c r="F54" i="2"/>
  <c r="F55" i="2"/>
  <c r="F56" i="2"/>
  <c r="F57" i="2"/>
  <c r="Q57" i="2" s="1"/>
  <c r="F58" i="2"/>
  <c r="G58" i="2" s="1"/>
  <c r="F59" i="2"/>
  <c r="F60" i="2"/>
  <c r="F61" i="2"/>
  <c r="F62" i="2"/>
  <c r="F63" i="2"/>
  <c r="F64" i="2"/>
  <c r="G64" i="2" s="1"/>
  <c r="F65" i="2"/>
  <c r="F66" i="2"/>
  <c r="F67" i="2"/>
  <c r="F68" i="2"/>
  <c r="F69" i="2"/>
  <c r="F70" i="2"/>
  <c r="F71" i="2"/>
  <c r="F72" i="2"/>
  <c r="F73" i="2"/>
  <c r="G73" i="2" s="1"/>
  <c r="F74" i="2"/>
  <c r="F75" i="2"/>
  <c r="F76" i="2"/>
  <c r="F77" i="2"/>
  <c r="F78" i="2"/>
  <c r="F79" i="2"/>
  <c r="G79" i="2" s="1"/>
  <c r="F80" i="2"/>
  <c r="G80" i="2" s="1"/>
  <c r="F81" i="2"/>
  <c r="G81" i="2" s="1"/>
  <c r="F82" i="2"/>
  <c r="G82" i="2" s="1"/>
  <c r="F83" i="2"/>
  <c r="F84" i="2"/>
  <c r="F85" i="2"/>
  <c r="F86" i="2"/>
  <c r="F87" i="2"/>
  <c r="F88" i="2"/>
  <c r="F89" i="2"/>
  <c r="O89" i="2" s="1"/>
  <c r="F90" i="2"/>
  <c r="G90" i="2" s="1"/>
  <c r="F91" i="2"/>
  <c r="F92" i="2"/>
  <c r="F93" i="2"/>
  <c r="F94" i="2"/>
  <c r="G94" i="2" s="1"/>
  <c r="F95" i="2"/>
  <c r="G95" i="2" s="1"/>
  <c r="F96" i="2"/>
  <c r="G96" i="2" s="1"/>
  <c r="F97" i="2"/>
  <c r="F98" i="2"/>
  <c r="F99" i="2"/>
  <c r="F100" i="2"/>
  <c r="F101" i="2"/>
  <c r="F102" i="2"/>
  <c r="F103" i="2"/>
  <c r="F104" i="2"/>
  <c r="F105" i="2"/>
  <c r="G105" i="2" s="1"/>
  <c r="F106" i="2"/>
  <c r="F107" i="2"/>
  <c r="F108" i="2"/>
  <c r="F109" i="2"/>
  <c r="F110" i="2"/>
  <c r="Q110" i="2" s="1"/>
  <c r="F111" i="2"/>
  <c r="Q111" i="2" s="1"/>
  <c r="F112" i="2"/>
  <c r="G112" i="2" s="1"/>
  <c r="F113" i="2"/>
  <c r="G113" i="2" s="1"/>
  <c r="F114" i="2"/>
  <c r="G114" i="2" s="1"/>
  <c r="F115" i="2"/>
  <c r="F116" i="2"/>
  <c r="F117" i="2"/>
  <c r="F118" i="2"/>
  <c r="F119" i="2"/>
  <c r="F120" i="2"/>
  <c r="F121" i="2"/>
  <c r="F122" i="2"/>
  <c r="G122" i="2" s="1"/>
  <c r="F123" i="2"/>
  <c r="F124" i="2"/>
  <c r="F125" i="2"/>
  <c r="F126" i="2"/>
  <c r="P126" i="2" s="1"/>
  <c r="F127" i="2"/>
  <c r="G127" i="2" s="1"/>
  <c r="F128" i="2"/>
  <c r="F129" i="2"/>
  <c r="Q129" i="2" s="1"/>
  <c r="F130" i="2"/>
  <c r="F131" i="2"/>
  <c r="F132" i="2"/>
  <c r="F133" i="2"/>
  <c r="F134" i="2"/>
  <c r="F135" i="2"/>
  <c r="F136" i="2"/>
  <c r="F137" i="2"/>
  <c r="O137" i="2" s="1"/>
  <c r="F138" i="2"/>
  <c r="F139" i="2"/>
  <c r="F140" i="2"/>
  <c r="F141" i="2"/>
  <c r="F142" i="2"/>
  <c r="P142" i="2" s="1"/>
  <c r="F143" i="2"/>
  <c r="P143" i="2" s="1"/>
  <c r="F144" i="2"/>
  <c r="G144" i="2" s="1"/>
  <c r="F145" i="2"/>
  <c r="G145" i="2" s="1"/>
  <c r="F146" i="2"/>
  <c r="F147" i="2"/>
  <c r="F148" i="2"/>
  <c r="F149" i="2"/>
  <c r="F150" i="2"/>
  <c r="F151" i="2"/>
  <c r="F152" i="2"/>
  <c r="F153" i="2"/>
  <c r="G153" i="2" s="1"/>
  <c r="F154" i="2"/>
  <c r="G154" i="2" s="1"/>
  <c r="F155" i="2"/>
  <c r="F156" i="2"/>
  <c r="F157" i="2"/>
  <c r="F158" i="2"/>
  <c r="Q158" i="2" s="1"/>
  <c r="F159" i="2"/>
  <c r="P159" i="2" s="1"/>
  <c r="F160" i="2"/>
  <c r="G160" i="2" s="1"/>
  <c r="F161" i="2"/>
  <c r="G161" i="2" s="1"/>
  <c r="F162" i="2"/>
  <c r="G162" i="2" s="1"/>
  <c r="F163" i="2"/>
  <c r="F164" i="2"/>
  <c r="F165" i="2"/>
  <c r="F166" i="2"/>
  <c r="F167" i="2"/>
  <c r="F168" i="2"/>
  <c r="F169" i="2"/>
  <c r="G169" i="2" s="1"/>
  <c r="F170" i="2"/>
  <c r="F171" i="2"/>
  <c r="F172" i="2"/>
  <c r="F173" i="2"/>
  <c r="F174" i="2"/>
  <c r="P174" i="2" s="1"/>
  <c r="F175" i="2"/>
  <c r="Q175" i="2" s="1"/>
  <c r="F176" i="2"/>
  <c r="F177" i="2"/>
  <c r="Q177" i="2" s="1"/>
  <c r="F178" i="2"/>
  <c r="G178" i="2" s="1"/>
  <c r="F179" i="2"/>
  <c r="F180" i="2"/>
  <c r="F181" i="2"/>
  <c r="F182" i="2"/>
  <c r="F183" i="2"/>
  <c r="F184" i="2"/>
  <c r="F185" i="2"/>
  <c r="Q185" i="2" s="1"/>
  <c r="F186" i="2"/>
  <c r="F187" i="2"/>
  <c r="F188" i="2"/>
  <c r="F189" i="2"/>
  <c r="F190" i="2"/>
  <c r="G190" i="2" s="1"/>
  <c r="F191" i="2"/>
  <c r="P191" i="2" s="1"/>
  <c r="F192" i="2"/>
  <c r="P192" i="2" s="1"/>
  <c r="F193" i="2"/>
  <c r="F194" i="2"/>
  <c r="F195" i="2"/>
  <c r="F196" i="2"/>
  <c r="F197" i="2"/>
  <c r="F198" i="2"/>
  <c r="F199" i="2"/>
  <c r="F200" i="2"/>
  <c r="G200" i="2" s="1"/>
  <c r="F201" i="2"/>
  <c r="G201" i="2" s="1"/>
  <c r="F202" i="2"/>
  <c r="Q202" i="2" s="1"/>
  <c r="F203" i="2"/>
  <c r="F204" i="2"/>
  <c r="F205" i="2"/>
  <c r="F206" i="2"/>
  <c r="P206" i="2" s="1"/>
  <c r="F207" i="2"/>
  <c r="G207" i="2" s="1"/>
  <c r="F208" i="2"/>
  <c r="G208" i="2" s="1"/>
  <c r="F209" i="2"/>
  <c r="G209" i="2" s="1"/>
  <c r="F210" i="2"/>
  <c r="F211" i="2"/>
  <c r="F212" i="2"/>
  <c r="F213" i="2"/>
  <c r="F214" i="2"/>
  <c r="F215" i="2"/>
  <c r="F216" i="2"/>
  <c r="F217" i="2"/>
  <c r="G217" i="2" s="1"/>
  <c r="F218" i="2"/>
  <c r="F219" i="2"/>
  <c r="F220" i="2"/>
  <c r="Q220" i="2" s="1"/>
  <c r="F221" i="2"/>
  <c r="F222" i="2"/>
  <c r="F223" i="2"/>
  <c r="P223" i="2" s="1"/>
  <c r="F224" i="2"/>
  <c r="G224" i="2" s="1"/>
  <c r="F225" i="2"/>
  <c r="G225" i="2" s="1"/>
  <c r="F226" i="2"/>
  <c r="G226" i="2" s="1"/>
  <c r="F227" i="2"/>
  <c r="F228" i="2"/>
  <c r="F229" i="2"/>
  <c r="F230" i="2"/>
  <c r="F231" i="2"/>
  <c r="F232" i="2"/>
  <c r="F233" i="2"/>
  <c r="Q233" i="2" s="1"/>
  <c r="F234" i="2"/>
  <c r="F235" i="2"/>
  <c r="F236" i="2"/>
  <c r="G236" i="2" s="1"/>
  <c r="F237" i="2"/>
  <c r="F238" i="2"/>
  <c r="P238" i="2" s="1"/>
  <c r="F239" i="2"/>
  <c r="P239" i="2" s="1"/>
  <c r="F240" i="2"/>
  <c r="F241" i="2"/>
  <c r="Q241" i="2" s="1"/>
  <c r="F242" i="2"/>
  <c r="F243" i="2"/>
  <c r="F244" i="2"/>
  <c r="F245" i="2"/>
  <c r="F246" i="2"/>
  <c r="F247" i="2"/>
  <c r="F248" i="2"/>
  <c r="F249" i="2"/>
  <c r="F250" i="2"/>
  <c r="Q250" i="2" s="1"/>
  <c r="F251" i="2"/>
  <c r="F252" i="2"/>
  <c r="F253" i="2"/>
  <c r="F254" i="2"/>
  <c r="G254" i="2" s="1"/>
  <c r="F255" i="2"/>
  <c r="P255" i="2" s="1"/>
  <c r="F256" i="2"/>
  <c r="P256" i="2" s="1"/>
  <c r="F257" i="2"/>
  <c r="Q257" i="2" s="1"/>
  <c r="F258" i="2"/>
  <c r="F259" i="2"/>
  <c r="F260" i="2"/>
  <c r="F261" i="2"/>
  <c r="F262" i="2"/>
  <c r="F263" i="2"/>
  <c r="F264" i="2"/>
  <c r="F265" i="2"/>
  <c r="G265" i="2" s="1"/>
  <c r="F266" i="2"/>
  <c r="F267" i="2"/>
  <c r="F268" i="2"/>
  <c r="F269" i="2"/>
  <c r="F270" i="2"/>
  <c r="G270" i="2" s="1"/>
  <c r="F271" i="2"/>
  <c r="P271" i="2" s="1"/>
  <c r="F272" i="2"/>
  <c r="G272" i="2" s="1"/>
  <c r="F273" i="2"/>
  <c r="G273" i="2" s="1"/>
  <c r="F274" i="2"/>
  <c r="F275" i="2"/>
  <c r="F276" i="2"/>
  <c r="F277" i="2"/>
  <c r="F278" i="2"/>
  <c r="F279" i="2"/>
  <c r="F280" i="2"/>
  <c r="F281" i="2"/>
  <c r="O281" i="2" s="1"/>
  <c r="F282" i="2"/>
  <c r="G282" i="2" s="1"/>
  <c r="F283" i="2"/>
  <c r="F284" i="2"/>
  <c r="F285" i="2"/>
  <c r="F286" i="2"/>
  <c r="Q286" i="2" s="1"/>
  <c r="F287" i="2"/>
  <c r="G287" i="2" s="1"/>
  <c r="F288" i="2"/>
  <c r="P288" i="2" s="1"/>
  <c r="F289" i="2"/>
  <c r="G289" i="2" s="1"/>
  <c r="F290" i="2"/>
  <c r="G290" i="2" s="1"/>
  <c r="F291" i="2"/>
  <c r="F292" i="2"/>
  <c r="F293" i="2"/>
  <c r="F294" i="2"/>
  <c r="F295" i="2"/>
  <c r="F296" i="2"/>
  <c r="F297" i="2"/>
  <c r="G297" i="2" s="1"/>
  <c r="F298" i="2"/>
  <c r="F299" i="2"/>
  <c r="F300" i="2"/>
  <c r="F301" i="2"/>
  <c r="F302" i="2"/>
  <c r="P302" i="2" s="1"/>
  <c r="F303" i="2"/>
  <c r="F304" i="2"/>
  <c r="F305" i="2"/>
  <c r="Q305" i="2" s="1"/>
  <c r="F306" i="2"/>
  <c r="G306" i="2" s="1"/>
  <c r="F307" i="2"/>
  <c r="F308" i="2"/>
  <c r="F309" i="2"/>
  <c r="F310" i="2"/>
  <c r="F311" i="2"/>
  <c r="F312" i="2"/>
  <c r="F313" i="2"/>
  <c r="O313" i="2" s="1"/>
  <c r="F314" i="2"/>
  <c r="F315" i="2"/>
  <c r="F316" i="2"/>
  <c r="F317" i="2"/>
  <c r="F318" i="2"/>
  <c r="G318" i="2" s="1"/>
  <c r="F319" i="2"/>
  <c r="P319" i="2" s="1"/>
  <c r="F320" i="2"/>
  <c r="P320" i="2" s="1"/>
  <c r="F321" i="2"/>
  <c r="F322" i="2"/>
  <c r="F323" i="2"/>
  <c r="F324" i="2"/>
  <c r="F325" i="2"/>
  <c r="F326" i="2"/>
  <c r="F327" i="2"/>
  <c r="F328" i="2"/>
  <c r="F329" i="2"/>
  <c r="F330" i="2"/>
  <c r="F331" i="2"/>
  <c r="F332" i="2"/>
  <c r="F333" i="2"/>
  <c r="F334" i="2"/>
  <c r="P334" i="2" s="1"/>
  <c r="F335" i="2"/>
  <c r="G335" i="2" s="1"/>
  <c r="F336" i="2"/>
  <c r="G336" i="2" s="1"/>
  <c r="F337" i="2"/>
  <c r="G337" i="2" s="1"/>
  <c r="F338" i="2"/>
  <c r="F339" i="2"/>
  <c r="F340" i="2"/>
  <c r="F341" i="2"/>
  <c r="F342" i="2"/>
  <c r="F343" i="2"/>
  <c r="F344" i="2"/>
  <c r="F345" i="2"/>
  <c r="G345" i="2" s="1"/>
  <c r="F346" i="2"/>
  <c r="G346" i="2" s="1"/>
  <c r="F347" i="2"/>
  <c r="F348" i="2"/>
  <c r="Q348" i="2" s="1"/>
  <c r="F349" i="2"/>
  <c r="F350" i="2"/>
  <c r="F351" i="2"/>
  <c r="G351" i="2" s="1"/>
  <c r="F352" i="2"/>
  <c r="G352" i="2" s="1"/>
  <c r="F353" i="2"/>
  <c r="G353" i="2" s="1"/>
  <c r="F354" i="2"/>
  <c r="G354" i="2" s="1"/>
  <c r="F355" i="2"/>
  <c r="F356" i="2"/>
  <c r="F357" i="2"/>
  <c r="F358" i="2"/>
  <c r="F359" i="2"/>
  <c r="O359" i="2" s="1"/>
  <c r="F360" i="2"/>
  <c r="F361" i="2"/>
  <c r="Q361" i="2" s="1"/>
  <c r="F362" i="2"/>
  <c r="F363" i="2"/>
  <c r="F364" i="2"/>
  <c r="F365" i="2"/>
  <c r="F366" i="2"/>
  <c r="Q366" i="2" s="1"/>
  <c r="F367" i="2"/>
  <c r="Q367" i="2" s="1"/>
  <c r="F368" i="2"/>
  <c r="F369" i="2"/>
  <c r="Q369" i="2" s="1"/>
  <c r="F370" i="2"/>
  <c r="G370" i="2" s="1"/>
  <c r="F371" i="2"/>
  <c r="F372" i="2"/>
  <c r="F373" i="2"/>
  <c r="F374" i="2"/>
  <c r="F375" i="2"/>
  <c r="F376" i="2"/>
  <c r="F377" i="2"/>
  <c r="F378" i="2"/>
  <c r="F379" i="2"/>
  <c r="F380" i="2"/>
  <c r="F381" i="2"/>
  <c r="F382" i="2"/>
  <c r="G382" i="2" s="1"/>
  <c r="F383" i="2"/>
  <c r="G383" i="2" s="1"/>
  <c r="F384" i="2"/>
  <c r="P384" i="2" s="1"/>
  <c r="F385" i="2"/>
  <c r="Q385" i="2" s="1"/>
  <c r="F386" i="2"/>
  <c r="F387" i="2"/>
  <c r="F388" i="2"/>
  <c r="F389" i="2"/>
  <c r="F390" i="2"/>
  <c r="F391" i="2"/>
  <c r="F392" i="2"/>
  <c r="F393" i="2"/>
  <c r="G393" i="2" s="1"/>
  <c r="F394" i="2"/>
  <c r="F395" i="2"/>
  <c r="F396" i="2"/>
  <c r="F397" i="2"/>
  <c r="F398" i="2"/>
  <c r="P398" i="2" s="1"/>
  <c r="F399" i="2"/>
  <c r="G399" i="2" s="1"/>
  <c r="F400" i="2"/>
  <c r="G400" i="2" s="1"/>
  <c r="F401" i="2"/>
  <c r="G401" i="2" s="1"/>
  <c r="F402" i="2"/>
  <c r="F403" i="2"/>
  <c r="F404" i="2"/>
  <c r="F405" i="2"/>
  <c r="F406" i="2"/>
  <c r="F407" i="2"/>
  <c r="F408" i="2"/>
  <c r="F409" i="2"/>
  <c r="G409" i="2" s="1"/>
  <c r="F410" i="2"/>
  <c r="G410" i="2" s="1"/>
  <c r="F411" i="2"/>
  <c r="F412" i="2"/>
  <c r="F413" i="2"/>
  <c r="F414" i="2"/>
  <c r="Q414" i="2" s="1"/>
  <c r="F415" i="2"/>
  <c r="Q415" i="2" s="1"/>
  <c r="F416" i="2"/>
  <c r="P416" i="2" s="1"/>
  <c r="F417" i="2"/>
  <c r="G417" i="2" s="1"/>
  <c r="F418" i="2"/>
  <c r="G418" i="2" s="1"/>
  <c r="F419" i="2"/>
  <c r="F420" i="2"/>
  <c r="F421" i="2"/>
  <c r="F422" i="2"/>
  <c r="F423" i="2"/>
  <c r="F424" i="2"/>
  <c r="F425" i="2"/>
  <c r="G425" i="2" s="1"/>
  <c r="F426" i="2"/>
  <c r="F427" i="2"/>
  <c r="F428" i="2"/>
  <c r="G428" i="2" s="1"/>
  <c r="F429" i="2"/>
  <c r="F430" i="2"/>
  <c r="P430" i="2" s="1"/>
  <c r="F431" i="2"/>
  <c r="Q431" i="2" s="1"/>
  <c r="F432" i="2"/>
  <c r="F433" i="2"/>
  <c r="Q433" i="2" s="1"/>
  <c r="F434" i="2"/>
  <c r="G434" i="2" s="1"/>
  <c r="F435" i="2"/>
  <c r="F436" i="2"/>
  <c r="F437" i="2"/>
  <c r="F438" i="2"/>
  <c r="F439" i="2"/>
  <c r="F440" i="2"/>
  <c r="F441" i="2"/>
  <c r="Q441" i="2" s="1"/>
  <c r="F442" i="2"/>
  <c r="F443" i="2"/>
  <c r="F444" i="2"/>
  <c r="F445" i="2"/>
  <c r="F446" i="2"/>
  <c r="G446" i="2" s="1"/>
  <c r="F447" i="2"/>
  <c r="P447" i="2" s="1"/>
  <c r="F448" i="2"/>
  <c r="G448" i="2" s="1"/>
  <c r="F449" i="2"/>
  <c r="F450" i="2"/>
  <c r="F451" i="2"/>
  <c r="F452" i="2"/>
  <c r="F453" i="2"/>
  <c r="F454" i="2"/>
  <c r="F455" i="2"/>
  <c r="F456" i="2"/>
  <c r="F457" i="2"/>
  <c r="F458" i="2"/>
  <c r="Q458" i="2" s="1"/>
  <c r="F459" i="2"/>
  <c r="F460" i="2"/>
  <c r="F461" i="2"/>
  <c r="F462" i="2"/>
  <c r="P462" i="2" s="1"/>
  <c r="F463" i="2"/>
  <c r="G463" i="2" s="1"/>
  <c r="F464" i="2"/>
  <c r="G464" i="2" s="1"/>
  <c r="F465" i="2"/>
  <c r="G465" i="2" s="1"/>
  <c r="F466" i="2"/>
  <c r="F467" i="2"/>
  <c r="F468" i="2"/>
  <c r="F469" i="2"/>
  <c r="F470" i="2"/>
  <c r="F471" i="2"/>
  <c r="F472" i="2"/>
  <c r="F473" i="2"/>
  <c r="G473" i="2" s="1"/>
  <c r="F474" i="2"/>
  <c r="G474" i="2" s="1"/>
  <c r="F475" i="2"/>
  <c r="F476" i="2"/>
  <c r="F477" i="2"/>
  <c r="F478" i="2"/>
  <c r="F479" i="2"/>
  <c r="P479" i="2" s="1"/>
  <c r="F480" i="2"/>
  <c r="P480" i="2" s="1"/>
  <c r="F481" i="2"/>
  <c r="G481" i="2" s="1"/>
  <c r="F482" i="2"/>
  <c r="G482" i="2" s="1"/>
  <c r="F483" i="2"/>
  <c r="F484" i="2"/>
  <c r="F485" i="2"/>
  <c r="F486" i="2"/>
  <c r="F487" i="2"/>
  <c r="F488" i="2"/>
  <c r="F489" i="2"/>
  <c r="Q489" i="2" s="1"/>
  <c r="F490" i="2"/>
  <c r="F491" i="2"/>
  <c r="F492" i="2"/>
  <c r="G492" i="2" s="1"/>
  <c r="F493" i="2"/>
  <c r="F494" i="2"/>
  <c r="O494" i="2" s="1"/>
  <c r="F495" i="2"/>
  <c r="Q495" i="2" s="1"/>
  <c r="F496" i="2"/>
  <c r="F497" i="2"/>
  <c r="Q497" i="2" s="1"/>
  <c r="F498" i="2"/>
  <c r="G498" i="2" s="1"/>
  <c r="F499" i="2"/>
  <c r="F500" i="2"/>
  <c r="F501" i="2"/>
  <c r="F502" i="2"/>
  <c r="F503" i="2"/>
  <c r="F504" i="2"/>
  <c r="F505" i="2"/>
  <c r="F506" i="2"/>
  <c r="Q506" i="2" s="1"/>
  <c r="F507" i="2"/>
  <c r="F508" i="2"/>
  <c r="F509" i="2"/>
  <c r="F510" i="2"/>
  <c r="G510" i="2" s="1"/>
  <c r="F511" i="2"/>
  <c r="G511" i="2" s="1"/>
  <c r="F512" i="2"/>
  <c r="O512" i="2" s="1"/>
  <c r="F513" i="2"/>
  <c r="Q513" i="2" s="1"/>
  <c r="F514" i="2"/>
  <c r="F515" i="2"/>
  <c r="F516" i="2"/>
  <c r="F517" i="2"/>
  <c r="F518" i="2"/>
  <c r="F519" i="2"/>
  <c r="F520" i="2"/>
  <c r="F521" i="2"/>
  <c r="F522" i="2"/>
  <c r="F523" i="2"/>
  <c r="F524" i="2"/>
  <c r="F525" i="2"/>
  <c r="F526" i="2"/>
  <c r="G526" i="2" s="1"/>
  <c r="F527" i="2"/>
  <c r="G527" i="2" s="1"/>
  <c r="F528" i="2"/>
  <c r="G528" i="2" s="1"/>
  <c r="F529" i="2"/>
  <c r="G529" i="2" s="1"/>
  <c r="F530" i="2"/>
  <c r="F531" i="2"/>
  <c r="F532" i="2"/>
  <c r="F533" i="2"/>
  <c r="F534" i="2"/>
  <c r="F535" i="2"/>
  <c r="F536" i="2"/>
  <c r="G536" i="2" s="1"/>
  <c r="F537" i="2"/>
  <c r="G537" i="2" s="1"/>
  <c r="F538" i="2"/>
  <c r="G538" i="2" s="1"/>
  <c r="F539" i="2"/>
  <c r="F540" i="2"/>
  <c r="F541" i="2"/>
  <c r="F542" i="2"/>
  <c r="Q542" i="2" s="1"/>
  <c r="F543" i="2"/>
  <c r="G543" i="2" s="1"/>
  <c r="F544" i="2"/>
  <c r="G544" i="2" s="1"/>
  <c r="F545" i="2"/>
  <c r="G545" i="2" s="1"/>
  <c r="F546" i="2"/>
  <c r="G546" i="2" s="1"/>
  <c r="F547" i="2"/>
  <c r="F548" i="2"/>
  <c r="F549" i="2"/>
  <c r="F550" i="2"/>
  <c r="F551" i="2"/>
  <c r="F552" i="2"/>
  <c r="F553" i="2"/>
  <c r="G553" i="2" s="1"/>
  <c r="F554" i="2"/>
  <c r="G554" i="2" s="1"/>
  <c r="F555" i="2"/>
  <c r="F556" i="2"/>
  <c r="F557" i="2"/>
  <c r="F558" i="2"/>
  <c r="O558" i="2" s="1"/>
  <c r="F559" i="2"/>
  <c r="Q559" i="2" s="1"/>
  <c r="F560" i="2"/>
  <c r="F561" i="2"/>
  <c r="Q561" i="2" s="1"/>
  <c r="F562" i="2"/>
  <c r="F563" i="2"/>
  <c r="F564" i="2"/>
  <c r="F565" i="2"/>
  <c r="F566" i="2"/>
  <c r="F567" i="2"/>
  <c r="F568" i="2"/>
  <c r="F569" i="2"/>
  <c r="Q569" i="2" s="1"/>
  <c r="F570" i="2"/>
  <c r="F571" i="2"/>
  <c r="F572" i="2"/>
  <c r="F573" i="2"/>
  <c r="F574" i="2"/>
  <c r="G574" i="2" s="1"/>
  <c r="F575" i="2"/>
  <c r="G575" i="2" s="1"/>
  <c r="F576" i="2"/>
  <c r="G576" i="2" s="1"/>
  <c r="F577" i="2"/>
  <c r="F578" i="2"/>
  <c r="F579" i="2"/>
  <c r="F580" i="2"/>
  <c r="F581" i="2"/>
  <c r="F582" i="2"/>
  <c r="F583" i="2"/>
  <c r="F584" i="2"/>
  <c r="F585" i="2"/>
  <c r="F586" i="2"/>
  <c r="F587" i="2"/>
  <c r="F588" i="2"/>
  <c r="F589" i="2"/>
  <c r="F590" i="2"/>
  <c r="O590" i="2" s="1"/>
  <c r="F591" i="2"/>
  <c r="G591" i="2" s="1"/>
  <c r="F592" i="2"/>
  <c r="G592" i="2" s="1"/>
  <c r="F593" i="2"/>
  <c r="G593" i="2" s="1"/>
  <c r="F594" i="2"/>
  <c r="F595" i="2"/>
  <c r="F596" i="2"/>
  <c r="F597" i="2"/>
  <c r="F598" i="2"/>
  <c r="F599" i="2"/>
  <c r="F600" i="2"/>
  <c r="F601" i="2"/>
  <c r="F602" i="2"/>
  <c r="G602" i="2" s="1"/>
  <c r="F603" i="2"/>
  <c r="F604" i="2"/>
  <c r="Q604" i="2" s="1"/>
  <c r="F605" i="2"/>
  <c r="F606" i="2"/>
  <c r="F607" i="2"/>
  <c r="G607" i="2" s="1"/>
  <c r="F608" i="2"/>
  <c r="G608" i="2" s="1"/>
  <c r="F609" i="2"/>
  <c r="G609" i="2" s="1"/>
  <c r="F610" i="2"/>
  <c r="G610" i="2" s="1"/>
  <c r="F611" i="2"/>
  <c r="F612" i="2"/>
  <c r="F613" i="2"/>
  <c r="F614" i="2"/>
  <c r="F615" i="2"/>
  <c r="F616" i="2"/>
  <c r="F617" i="2"/>
  <c r="G617" i="2" s="1"/>
  <c r="F618" i="2"/>
  <c r="G618" i="2" s="1"/>
  <c r="F619" i="2"/>
  <c r="G619" i="2" s="1"/>
  <c r="F620" i="2"/>
  <c r="F621" i="2"/>
  <c r="F622" i="2"/>
  <c r="Q622" i="2" s="1"/>
  <c r="F623" i="2"/>
  <c r="Q623" i="2" s="1"/>
  <c r="F624" i="2"/>
  <c r="F625" i="2"/>
  <c r="Q625" i="2" s="1"/>
  <c r="F626" i="2"/>
  <c r="G626" i="2" s="1"/>
  <c r="F627" i="2"/>
  <c r="F628" i="2"/>
  <c r="F629" i="2"/>
  <c r="F630" i="2"/>
  <c r="F631" i="2"/>
  <c r="F632" i="2"/>
  <c r="F633" i="2"/>
  <c r="F634" i="2"/>
  <c r="F635" i="2"/>
  <c r="F636" i="2"/>
  <c r="F637" i="2"/>
  <c r="F638" i="2"/>
  <c r="G638" i="2" s="1"/>
  <c r="F639" i="2"/>
  <c r="G639" i="2" s="1"/>
  <c r="F640" i="2"/>
  <c r="P640" i="2" s="1"/>
  <c r="F641" i="2"/>
  <c r="Q641" i="2" s="1"/>
  <c r="F642" i="2"/>
  <c r="F643" i="2"/>
  <c r="F644" i="2"/>
  <c r="F645" i="2"/>
  <c r="F646" i="2"/>
  <c r="F647" i="2"/>
  <c r="F648" i="2"/>
  <c r="F649" i="2"/>
  <c r="G649" i="2" s="1"/>
  <c r="F650" i="2"/>
  <c r="F651" i="2"/>
  <c r="F652" i="2"/>
  <c r="F653" i="2"/>
  <c r="F654" i="2"/>
  <c r="P654" i="2" s="1"/>
  <c r="F655" i="2"/>
  <c r="P655" i="2" s="1"/>
  <c r="F656" i="2"/>
  <c r="G656" i="2" s="1"/>
  <c r="F657" i="2"/>
  <c r="G657" i="2" s="1"/>
  <c r="F658" i="2"/>
  <c r="F659" i="2"/>
  <c r="F660" i="2"/>
  <c r="F661" i="2"/>
  <c r="F662" i="2"/>
  <c r="F663" i="2"/>
  <c r="O663" i="2" s="1"/>
  <c r="F664" i="2"/>
  <c r="F665" i="2"/>
  <c r="G665" i="2" s="1"/>
  <c r="F666" i="2"/>
  <c r="G666" i="2" s="1"/>
  <c r="F667" i="2"/>
  <c r="F668" i="2"/>
  <c r="F669" i="2"/>
  <c r="F670" i="2"/>
  <c r="Q670" i="2" s="1"/>
  <c r="F671" i="2"/>
  <c r="Q671" i="2" s="1"/>
  <c r="F672" i="2"/>
  <c r="F673" i="2"/>
  <c r="G673" i="2" s="1"/>
  <c r="F674" i="2"/>
  <c r="G674" i="2" s="1"/>
  <c r="F675" i="2"/>
  <c r="F676" i="2"/>
  <c r="F677" i="2"/>
  <c r="F678" i="2"/>
  <c r="F679" i="2"/>
  <c r="F680" i="2"/>
  <c r="F681" i="2"/>
  <c r="G681" i="2" s="1"/>
  <c r="F682" i="2"/>
  <c r="G682" i="2" s="1"/>
  <c r="F683" i="2"/>
  <c r="G683" i="2" s="1"/>
  <c r="F684" i="2"/>
  <c r="G684" i="2" s="1"/>
  <c r="F685" i="2"/>
  <c r="F686" i="2"/>
  <c r="P686" i="2" s="1"/>
  <c r="F687" i="2"/>
  <c r="Q687" i="2" s="1"/>
  <c r="F688" i="2"/>
  <c r="F689" i="2"/>
  <c r="Q689" i="2" s="1"/>
  <c r="F690" i="2"/>
  <c r="F691" i="2"/>
  <c r="F692" i="2"/>
  <c r="F693" i="2"/>
  <c r="F694" i="2"/>
  <c r="F695" i="2"/>
  <c r="F696" i="2"/>
  <c r="F697" i="2"/>
  <c r="Q697" i="2" s="1"/>
  <c r="F698" i="2"/>
  <c r="F699" i="2"/>
  <c r="F700" i="2"/>
  <c r="G700" i="2" s="1"/>
  <c r="F701" i="2"/>
  <c r="F702" i="2"/>
  <c r="G702" i="2" s="1"/>
  <c r="F703" i="2"/>
  <c r="P703" i="2" s="1"/>
  <c r="F704" i="2"/>
  <c r="F705" i="2"/>
  <c r="O705" i="2" s="1"/>
  <c r="F706" i="2"/>
  <c r="F707" i="2"/>
  <c r="F708" i="2"/>
  <c r="F709" i="2"/>
  <c r="F710" i="2"/>
  <c r="F711" i="2"/>
  <c r="G711" i="2" s="1"/>
  <c r="F712" i="2"/>
  <c r="F713" i="2"/>
  <c r="O713" i="2" s="1"/>
  <c r="F714" i="2"/>
  <c r="Q714" i="2" s="1"/>
  <c r="F715" i="2"/>
  <c r="F716" i="2"/>
  <c r="F717" i="2"/>
  <c r="F718" i="2"/>
  <c r="P718" i="2" s="1"/>
  <c r="F719" i="2"/>
  <c r="G719" i="2" s="1"/>
  <c r="F720" i="2"/>
  <c r="F721" i="2"/>
  <c r="G721" i="2" s="1"/>
  <c r="F722" i="2"/>
  <c r="F723" i="2"/>
  <c r="F724" i="2"/>
  <c r="F725" i="2"/>
  <c r="F726" i="2"/>
  <c r="F727" i="2"/>
  <c r="F728" i="2"/>
  <c r="F729" i="2"/>
  <c r="G729" i="2" s="1"/>
  <c r="F730" i="2"/>
  <c r="G730" i="2" s="1"/>
  <c r="F731" i="2"/>
  <c r="F732" i="2"/>
  <c r="Q732" i="2" s="1"/>
  <c r="F733" i="2"/>
  <c r="F734" i="2"/>
  <c r="F735" i="2"/>
  <c r="P735" i="2" s="1"/>
  <c r="F736" i="2"/>
  <c r="G736" i="2" s="1"/>
  <c r="F737" i="2"/>
  <c r="O737" i="2" s="1"/>
  <c r="F738" i="2"/>
  <c r="G738" i="2" s="1"/>
  <c r="F739" i="2"/>
  <c r="F740" i="2"/>
  <c r="F741" i="2"/>
  <c r="F742" i="2"/>
  <c r="F743" i="2"/>
  <c r="F744" i="2"/>
  <c r="F745" i="2"/>
  <c r="G745" i="2" s="1"/>
  <c r="F746" i="2"/>
  <c r="G746" i="2" s="1"/>
  <c r="F747" i="2"/>
  <c r="F748" i="2"/>
  <c r="G748" i="2" s="1"/>
  <c r="F749" i="2"/>
  <c r="F750" i="2"/>
  <c r="P750" i="2" s="1"/>
  <c r="F751" i="2"/>
  <c r="P751" i="2" s="1"/>
  <c r="F752" i="2"/>
  <c r="F753" i="2"/>
  <c r="Q753" i="2" s="1"/>
  <c r="F754" i="2"/>
  <c r="G754" i="2" s="1"/>
  <c r="F755" i="2"/>
  <c r="F756" i="2"/>
  <c r="F757" i="2"/>
  <c r="F758" i="2"/>
  <c r="F759" i="2"/>
  <c r="Q759" i="2" s="1"/>
  <c r="F760" i="2"/>
  <c r="F761" i="2"/>
  <c r="F762" i="2"/>
  <c r="Q762" i="2" s="1"/>
  <c r="F763" i="2"/>
  <c r="F764" i="2"/>
  <c r="F765" i="2"/>
  <c r="F766" i="2"/>
  <c r="G766" i="2" s="1"/>
  <c r="F767" i="2"/>
  <c r="F768" i="2"/>
  <c r="F769" i="2"/>
  <c r="Q769" i="2" s="1"/>
  <c r="F770" i="2"/>
  <c r="F771" i="2"/>
  <c r="F772" i="2"/>
  <c r="F773" i="2"/>
  <c r="F774" i="2"/>
  <c r="F775" i="2"/>
  <c r="F776" i="2"/>
  <c r="F777" i="2"/>
  <c r="G777" i="2" s="1"/>
  <c r="F778" i="2"/>
  <c r="F779" i="2"/>
  <c r="F780" i="2"/>
  <c r="Q780" i="2" s="1"/>
  <c r="F781" i="2"/>
  <c r="F782" i="2"/>
  <c r="G782" i="2" s="1"/>
  <c r="F783" i="2"/>
  <c r="P783" i="2" s="1"/>
  <c r="F784" i="2"/>
  <c r="G784" i="2" s="1"/>
  <c r="F785" i="2"/>
  <c r="G785" i="2" s="1"/>
  <c r="F786" i="2"/>
  <c r="F787" i="2"/>
  <c r="F788" i="2"/>
  <c r="F789" i="2"/>
  <c r="F790" i="2"/>
  <c r="F791" i="2"/>
  <c r="F792" i="2"/>
  <c r="F793" i="2"/>
  <c r="G793" i="2" s="1"/>
  <c r="F794" i="2"/>
  <c r="G794" i="2" s="1"/>
  <c r="F795" i="2"/>
  <c r="F796" i="2"/>
  <c r="F797" i="2"/>
  <c r="F798" i="2"/>
  <c r="Q798" i="2" s="1"/>
  <c r="F799" i="2"/>
  <c r="G799" i="2" s="1"/>
  <c r="F800" i="2"/>
  <c r="G800" i="2" s="1"/>
  <c r="F801" i="2"/>
  <c r="O801" i="2" s="1"/>
  <c r="F802" i="2"/>
  <c r="G802" i="2" s="1"/>
  <c r="F803" i="2"/>
  <c r="F804" i="2"/>
  <c r="F805" i="2"/>
  <c r="F806" i="2"/>
  <c r="F807" i="2"/>
  <c r="F808" i="2"/>
  <c r="G808" i="2" s="1"/>
  <c r="F809" i="2"/>
  <c r="G809" i="2" s="1"/>
  <c r="F810" i="2"/>
  <c r="G810" i="2" s="1"/>
  <c r="F811" i="2"/>
  <c r="F812" i="2"/>
  <c r="F813" i="2"/>
  <c r="F814" i="2"/>
  <c r="F815" i="2"/>
  <c r="Q815" i="2" s="1"/>
  <c r="F816" i="2"/>
  <c r="F817" i="2"/>
  <c r="Q817" i="2" s="1"/>
  <c r="F818" i="2"/>
  <c r="F819" i="2"/>
  <c r="F820" i="2"/>
  <c r="F821" i="2"/>
  <c r="F822" i="2"/>
  <c r="F823" i="2"/>
  <c r="F824" i="2"/>
  <c r="F825" i="2"/>
  <c r="Q825" i="2" s="1"/>
  <c r="F826" i="2"/>
  <c r="F827" i="2"/>
  <c r="F828" i="2"/>
  <c r="G828" i="2" s="1"/>
  <c r="F829" i="2"/>
  <c r="F830" i="2"/>
  <c r="G830" i="2" s="1"/>
  <c r="F831" i="2"/>
  <c r="G831" i="2" s="1"/>
  <c r="F832" i="2"/>
  <c r="O832" i="2" s="1"/>
  <c r="F833" i="2"/>
  <c r="O833" i="2" s="1"/>
  <c r="F834" i="2"/>
  <c r="F835" i="2"/>
  <c r="F836" i="2"/>
  <c r="F837" i="2"/>
  <c r="F838" i="2"/>
  <c r="F839" i="2"/>
  <c r="F840" i="2"/>
  <c r="F841" i="2"/>
  <c r="G841" i="2" s="1"/>
  <c r="F842" i="2"/>
  <c r="F843" i="2"/>
  <c r="F844" i="2"/>
  <c r="F845" i="2"/>
  <c r="F846" i="2"/>
  <c r="G846" i="2" s="1"/>
  <c r="F847" i="2"/>
  <c r="F848" i="2"/>
  <c r="G848" i="2" s="1"/>
  <c r="F849" i="2"/>
  <c r="G849" i="2" s="1"/>
  <c r="F850" i="2"/>
  <c r="F851" i="2"/>
  <c r="F852" i="2"/>
  <c r="F853" i="2"/>
  <c r="F854" i="2"/>
  <c r="F855" i="2"/>
  <c r="F856" i="2"/>
  <c r="F857" i="2"/>
  <c r="G857" i="2" s="1"/>
  <c r="F858" i="2"/>
  <c r="G858" i="2" s="1"/>
  <c r="F859" i="2"/>
  <c r="F860" i="2"/>
  <c r="Q860" i="2" s="1"/>
  <c r="F861" i="2"/>
  <c r="F862" i="2"/>
  <c r="P862" i="2" s="1"/>
  <c r="F863" i="2"/>
  <c r="G863" i="2" s="1"/>
  <c r="F864" i="2"/>
  <c r="P864" i="2" s="1"/>
  <c r="F865" i="2"/>
  <c r="G865" i="2" s="1"/>
  <c r="F866" i="2"/>
  <c r="G866" i="2" s="1"/>
  <c r="F867" i="2"/>
  <c r="F868" i="2"/>
  <c r="F869" i="2"/>
  <c r="F870" i="2"/>
  <c r="F871" i="2"/>
  <c r="F872" i="2"/>
  <c r="F873" i="2"/>
  <c r="G873" i="2" s="1"/>
  <c r="F874" i="2"/>
  <c r="G874" i="2" s="1"/>
  <c r="F875" i="2"/>
  <c r="G875" i="2" s="1"/>
  <c r="F876" i="2"/>
  <c r="F877" i="2"/>
  <c r="F878" i="2"/>
  <c r="Q878" i="2" s="1"/>
  <c r="F879" i="2"/>
  <c r="P879" i="2" s="1"/>
  <c r="F880" i="2"/>
  <c r="F881" i="2"/>
  <c r="Q881" i="2" s="1"/>
  <c r="F882" i="2"/>
  <c r="G882" i="2" s="1"/>
  <c r="F883" i="2"/>
  <c r="F884" i="2"/>
  <c r="F885" i="2"/>
  <c r="F886" i="2"/>
  <c r="F887" i="2"/>
  <c r="F888" i="2"/>
  <c r="F889" i="2"/>
  <c r="P889" i="2" s="1"/>
  <c r="F890" i="2"/>
  <c r="F891" i="2"/>
  <c r="F892" i="2"/>
  <c r="F893" i="2"/>
  <c r="F894" i="2"/>
  <c r="G894" i="2" s="1"/>
  <c r="F895" i="2"/>
  <c r="G895" i="2" s="1"/>
  <c r="F896" i="2"/>
  <c r="G896" i="2" s="1"/>
  <c r="F897" i="2"/>
  <c r="Q897" i="2" s="1"/>
  <c r="F898" i="2"/>
  <c r="F899" i="2"/>
  <c r="F900" i="2"/>
  <c r="F901" i="2"/>
  <c r="F902" i="2"/>
  <c r="F903" i="2"/>
  <c r="F904" i="2"/>
  <c r="F905" i="2"/>
  <c r="O905" i="2" s="1"/>
  <c r="F906" i="2"/>
  <c r="F907" i="2"/>
  <c r="Q907" i="2" s="1"/>
  <c r="F908" i="2"/>
  <c r="F909" i="2"/>
  <c r="F910" i="2"/>
  <c r="G910" i="2" s="1"/>
  <c r="F911" i="2"/>
  <c r="F912" i="2"/>
  <c r="F913" i="2"/>
  <c r="Q913" i="2" s="1"/>
  <c r="F914" i="2"/>
  <c r="F915" i="2"/>
  <c r="F916" i="2"/>
  <c r="F917" i="2"/>
  <c r="F918" i="2"/>
  <c r="F919" i="2"/>
  <c r="F920" i="2"/>
  <c r="F921" i="2"/>
  <c r="G921" i="2" s="1"/>
  <c r="F922" i="2"/>
  <c r="G922" i="2" s="1"/>
  <c r="F923" i="2"/>
  <c r="Q923" i="2" s="1"/>
  <c r="F924" i="2"/>
  <c r="F925" i="2"/>
  <c r="F926" i="2"/>
  <c r="F927" i="2"/>
  <c r="O927" i="2" s="1"/>
  <c r="F928" i="2"/>
  <c r="G928" i="2" s="1"/>
  <c r="F929" i="2"/>
  <c r="G929" i="2" s="1"/>
  <c r="F930" i="2"/>
  <c r="G930" i="2" s="1"/>
  <c r="F931" i="2"/>
  <c r="F932" i="2"/>
  <c r="F933" i="2"/>
  <c r="F934" i="2"/>
  <c r="F935" i="2"/>
  <c r="F936" i="2"/>
  <c r="F937" i="2"/>
  <c r="G937" i="2" s="1"/>
  <c r="F938" i="2"/>
  <c r="G938" i="2" s="1"/>
  <c r="F939" i="2"/>
  <c r="F940" i="2"/>
  <c r="F941" i="2"/>
  <c r="F942" i="2"/>
  <c r="F943" i="2"/>
  <c r="F944" i="2"/>
  <c r="F945" i="2"/>
  <c r="Q945" i="2" s="1"/>
  <c r="F946" i="2"/>
  <c r="F947" i="2"/>
  <c r="F948" i="2"/>
  <c r="F949" i="2"/>
  <c r="F950" i="2"/>
  <c r="G950" i="2" s="1"/>
  <c r="F951" i="2"/>
  <c r="F952" i="2"/>
  <c r="F953" i="2"/>
  <c r="P953" i="2" s="1"/>
  <c r="F954" i="2"/>
  <c r="F955" i="2"/>
  <c r="G955" i="2" s="1"/>
  <c r="F956" i="2"/>
  <c r="F957" i="2"/>
  <c r="F958" i="2"/>
  <c r="G958" i="2" s="1"/>
  <c r="F959" i="2"/>
  <c r="G959" i="2" s="1"/>
  <c r="F960" i="2"/>
  <c r="F961" i="2"/>
  <c r="Q961" i="2" s="1"/>
  <c r="F962" i="2"/>
  <c r="F963" i="2"/>
  <c r="F964" i="2"/>
  <c r="F965" i="2"/>
  <c r="F966" i="2"/>
  <c r="F967" i="2"/>
  <c r="F968" i="2"/>
  <c r="F969" i="2"/>
  <c r="G969" i="2" s="1"/>
  <c r="F970" i="2"/>
  <c r="F971" i="2"/>
  <c r="Q971" i="2" s="1"/>
  <c r="F972" i="2"/>
  <c r="F973" i="2"/>
  <c r="F974" i="2"/>
  <c r="G974" i="2" s="1"/>
  <c r="F975" i="2"/>
  <c r="G975" i="2" s="1"/>
  <c r="F976" i="2"/>
  <c r="G976" i="2" s="1"/>
  <c r="F977" i="2"/>
  <c r="Q977" i="2" s="1"/>
  <c r="F978" i="2"/>
  <c r="F979" i="2"/>
  <c r="F980" i="2"/>
  <c r="F981" i="2"/>
  <c r="F982" i="2"/>
  <c r="F983" i="2"/>
  <c r="F984" i="2"/>
  <c r="F985" i="2"/>
  <c r="G985" i="2" s="1"/>
  <c r="F986" i="2"/>
  <c r="G986" i="2" s="1"/>
  <c r="F987" i="2"/>
  <c r="F988" i="2"/>
  <c r="F989" i="2"/>
  <c r="F990" i="2"/>
  <c r="P990" i="2" s="1"/>
  <c r="F991" i="2"/>
  <c r="G991" i="2" s="1"/>
  <c r="F992" i="2"/>
  <c r="P992" i="2" s="1"/>
  <c r="F993" i="2"/>
  <c r="G993" i="2" s="1"/>
  <c r="F994" i="2"/>
  <c r="G994" i="2" s="1"/>
  <c r="F995" i="2"/>
  <c r="F996" i="2"/>
  <c r="F997" i="2"/>
  <c r="F998" i="2"/>
  <c r="F999" i="2"/>
  <c r="F1000" i="2"/>
  <c r="G1000" i="2" s="1"/>
  <c r="F1001" i="2"/>
  <c r="G1001" i="2" s="1"/>
  <c r="F1002" i="2"/>
  <c r="G1002" i="2" s="1"/>
  <c r="F1003" i="2"/>
  <c r="G1003" i="2" s="1"/>
  <c r="F1004" i="2"/>
  <c r="G1004" i="2" s="1"/>
  <c r="F1005" i="2"/>
  <c r="F1006" i="2"/>
  <c r="F1007" i="2"/>
  <c r="F1008" i="2"/>
  <c r="F1009" i="2"/>
  <c r="Q1009" i="2" s="1"/>
  <c r="F1010" i="2"/>
  <c r="G1010" i="2" s="1"/>
  <c r="F1011" i="2"/>
  <c r="F1012" i="2"/>
  <c r="F1013" i="2"/>
  <c r="F1014" i="2"/>
  <c r="F1015" i="2"/>
  <c r="P1015" i="2" s="1"/>
  <c r="F1016" i="2"/>
  <c r="F1017" i="2"/>
  <c r="P1017" i="2" s="1"/>
  <c r="F1018" i="2"/>
  <c r="F1019" i="2"/>
  <c r="F1020" i="2"/>
  <c r="F1021" i="2"/>
  <c r="F1022" i="2"/>
  <c r="G1022" i="2" s="1"/>
  <c r="F1023" i="2"/>
  <c r="G1023" i="2" s="1"/>
  <c r="F1024" i="2"/>
  <c r="G1024" i="2" s="1"/>
  <c r="F1025" i="2"/>
  <c r="Q1025" i="2" s="1"/>
  <c r="F1026" i="2"/>
  <c r="F1027" i="2"/>
  <c r="F1028" i="2"/>
  <c r="F1029" i="2"/>
  <c r="F1030" i="2"/>
  <c r="F1031" i="2"/>
  <c r="P1031" i="2" s="1"/>
  <c r="F1032" i="2"/>
  <c r="G1032" i="2" s="1"/>
  <c r="F1033" i="2"/>
  <c r="O1033" i="2" s="1"/>
  <c r="F1034" i="2"/>
  <c r="F1035" i="2"/>
  <c r="Q1035" i="2" s="1"/>
  <c r="F1036" i="2"/>
  <c r="F1037" i="2"/>
  <c r="F1038" i="2"/>
  <c r="P1038" i="2" s="1"/>
  <c r="F1039" i="2"/>
  <c r="F1040" i="2"/>
  <c r="F1041" i="2"/>
  <c r="Q1041" i="2" s="1"/>
  <c r="F1042" i="2"/>
  <c r="F1043" i="2"/>
  <c r="F1044" i="2"/>
  <c r="F1045" i="2"/>
  <c r="F1046" i="2"/>
  <c r="G1046" i="2" s="1"/>
  <c r="F1047" i="2"/>
  <c r="G1047" i="2" s="1"/>
  <c r="F1048" i="2"/>
  <c r="F1049" i="2"/>
  <c r="F1050" i="2"/>
  <c r="F1051" i="2"/>
  <c r="Q1051" i="2" s="1"/>
  <c r="F1052" i="2"/>
  <c r="F1053" i="2"/>
  <c r="F1054" i="2"/>
  <c r="G1054" i="2" s="1"/>
  <c r="F1055" i="2"/>
  <c r="O1055" i="2" s="1"/>
  <c r="F1056" i="2"/>
  <c r="G1056" i="2" s="1"/>
  <c r="F1057" i="2"/>
  <c r="Q1057" i="2" s="1"/>
  <c r="F1058" i="2"/>
  <c r="F1059" i="2"/>
  <c r="F1060" i="2"/>
  <c r="F1061" i="2"/>
  <c r="F1062" i="2"/>
  <c r="F1063" i="2"/>
  <c r="F1064" i="2"/>
  <c r="F1065" i="2"/>
  <c r="F1066" i="2"/>
  <c r="F1067" i="2"/>
  <c r="F1068" i="2"/>
  <c r="F1069" i="2"/>
  <c r="F1070" i="2"/>
  <c r="G1070" i="2" s="1"/>
  <c r="F1071" i="2"/>
  <c r="P1071" i="2" s="1"/>
  <c r="F1072" i="2"/>
  <c r="G1072" i="2" s="1"/>
  <c r="F1073" i="2"/>
  <c r="Q1073" i="2" s="1"/>
  <c r="F1074" i="2"/>
  <c r="F1075" i="2"/>
  <c r="F1076" i="2"/>
  <c r="F1077" i="2"/>
  <c r="F1078" i="2"/>
  <c r="O1078" i="2" s="1"/>
  <c r="F1079" i="2"/>
  <c r="F1080" i="2"/>
  <c r="F1081" i="2"/>
  <c r="P1081" i="2" s="1"/>
  <c r="F1082" i="2"/>
  <c r="F1083" i="2"/>
  <c r="F1084" i="2"/>
  <c r="F1085" i="2"/>
  <c r="F1086" i="2"/>
  <c r="F1087" i="2"/>
  <c r="G1087" i="2" s="1"/>
  <c r="F1088" i="2"/>
  <c r="G1088" i="2" s="1"/>
  <c r="F1089" i="2"/>
  <c r="Q1089" i="2" s="1"/>
  <c r="F1090" i="2"/>
  <c r="F1091" i="2"/>
  <c r="F1092" i="2"/>
  <c r="F1093" i="2"/>
  <c r="F1094" i="2"/>
  <c r="F1095" i="2"/>
  <c r="F1096" i="2"/>
  <c r="F1097" i="2"/>
  <c r="O1097" i="2" s="1"/>
  <c r="F1098" i="2"/>
  <c r="F1099" i="2"/>
  <c r="F1100" i="2"/>
  <c r="F1101" i="2"/>
  <c r="F1102" i="2"/>
  <c r="P1102" i="2" s="1"/>
  <c r="F1103" i="2"/>
  <c r="F1104" i="2"/>
  <c r="P1104" i="2" s="1"/>
  <c r="F1105" i="2"/>
  <c r="Q1105" i="2" s="1"/>
  <c r="F1106" i="2"/>
  <c r="F1107" i="2"/>
  <c r="F1108" i="2"/>
  <c r="F1109" i="2"/>
  <c r="F1110" i="2"/>
  <c r="F1111" i="2"/>
  <c r="F1112" i="2"/>
  <c r="G1112" i="2" s="1"/>
  <c r="F1113" i="2"/>
  <c r="F1114" i="2"/>
  <c r="F1115" i="2"/>
  <c r="Q1115" i="2" s="1"/>
  <c r="F1116" i="2"/>
  <c r="F1117" i="2"/>
  <c r="F1118" i="2"/>
  <c r="G1118" i="2" s="1"/>
  <c r="F1119" i="2"/>
  <c r="O1119" i="2" s="1"/>
  <c r="F1120" i="2"/>
  <c r="O1120" i="2" s="1"/>
  <c r="F1121" i="2"/>
  <c r="O1121" i="2" s="1"/>
  <c r="F1122" i="2"/>
  <c r="F1123" i="2"/>
  <c r="F1124" i="2"/>
  <c r="F1125" i="2"/>
  <c r="F1126" i="2"/>
  <c r="F1127" i="2"/>
  <c r="F1128" i="2"/>
  <c r="F1129" i="2"/>
  <c r="F1130" i="2"/>
  <c r="F1131" i="2"/>
  <c r="Q1131" i="2" s="1"/>
  <c r="F1132" i="2"/>
  <c r="F1133" i="2"/>
  <c r="F1134" i="2"/>
  <c r="F1135" i="2"/>
  <c r="P1135" i="2" s="1"/>
  <c r="F1136" i="2"/>
  <c r="F1137" i="2"/>
  <c r="P1137" i="2" s="1"/>
  <c r="F1138" i="2"/>
  <c r="F1139" i="2"/>
  <c r="F1140" i="2"/>
  <c r="F1141" i="2"/>
  <c r="F1142" i="2"/>
  <c r="F1143" i="2"/>
  <c r="G1143" i="2" s="1"/>
  <c r="F1144" i="2"/>
  <c r="F1145" i="2"/>
  <c r="P1145" i="2" s="1"/>
  <c r="F1146" i="2"/>
  <c r="F1147" i="2"/>
  <c r="F1148" i="2"/>
  <c r="F1149" i="2"/>
  <c r="F1150" i="2"/>
  <c r="G1150" i="2" s="1"/>
  <c r="F1151" i="2"/>
  <c r="G1151" i="2" s="1"/>
  <c r="F1152" i="2"/>
  <c r="G1152" i="2" s="1"/>
  <c r="F1153" i="2"/>
  <c r="Q1153" i="2" s="1"/>
  <c r="F1154" i="2"/>
  <c r="F1155" i="2"/>
  <c r="F1156" i="2"/>
  <c r="F1157" i="2"/>
  <c r="F1158" i="2"/>
  <c r="P1158" i="2" s="1"/>
  <c r="F1159" i="2"/>
  <c r="F1160" i="2"/>
  <c r="F1161" i="2"/>
  <c r="F1162" i="2"/>
  <c r="F1163" i="2"/>
  <c r="F1164" i="2"/>
  <c r="F1165" i="2"/>
  <c r="F1166" i="2"/>
  <c r="O1166" i="2" s="1"/>
  <c r="F1167" i="2"/>
  <c r="F1168" i="2"/>
  <c r="F1169" i="2"/>
  <c r="Q1169" i="2" s="1"/>
  <c r="F1170" i="2"/>
  <c r="F1171" i="2"/>
  <c r="F1172" i="2"/>
  <c r="F1173" i="2"/>
  <c r="F1174" i="2"/>
  <c r="F1175" i="2"/>
  <c r="F1176" i="2"/>
  <c r="F1177" i="2"/>
  <c r="F1178" i="2"/>
  <c r="F1179" i="2"/>
  <c r="Q1179" i="2" s="1"/>
  <c r="F1180" i="2"/>
  <c r="F1181" i="2"/>
  <c r="F1182" i="2"/>
  <c r="G1182" i="2" s="1"/>
  <c r="F1183" i="2"/>
  <c r="O1183" i="2" s="1"/>
  <c r="F1184" i="2"/>
  <c r="O1184" i="2" s="1"/>
  <c r="F1185" i="2"/>
  <c r="Q1185" i="2" s="1"/>
  <c r="F1186" i="2"/>
  <c r="F1187" i="2"/>
  <c r="F1188" i="2"/>
  <c r="F1189" i="2"/>
  <c r="F1190" i="2"/>
  <c r="F1191" i="2"/>
  <c r="F1192" i="2"/>
  <c r="F1193" i="2"/>
  <c r="F1194" i="2"/>
  <c r="F1195" i="2"/>
  <c r="F1196" i="2"/>
  <c r="F1197" i="2"/>
  <c r="F1198" i="2"/>
  <c r="F1199" i="2"/>
  <c r="P1199" i="2" s="1"/>
  <c r="F1200" i="2"/>
  <c r="P1200" i="2" s="1"/>
  <c r="F1201" i="2"/>
  <c r="P1201" i="2" s="1"/>
  <c r="F1202" i="2"/>
  <c r="F1203" i="2"/>
  <c r="F1204" i="2"/>
  <c r="F1205" i="2"/>
  <c r="F1206" i="2"/>
  <c r="F1207" i="2"/>
  <c r="O1207" i="2" s="1"/>
  <c r="F1208" i="2"/>
  <c r="F1209" i="2"/>
  <c r="P1209" i="2" s="1"/>
  <c r="F1210" i="2"/>
  <c r="F1211" i="2"/>
  <c r="F1212" i="2"/>
  <c r="F1213" i="2"/>
  <c r="F1214" i="2"/>
  <c r="G1214" i="2" s="1"/>
  <c r="F1215" i="2"/>
  <c r="G1215" i="2" s="1"/>
  <c r="F1216" i="2"/>
  <c r="F1217" i="2"/>
  <c r="Q1217" i="2" s="1"/>
  <c r="F1218" i="2"/>
  <c r="F1219" i="2"/>
  <c r="F1220" i="2"/>
  <c r="F1221" i="2"/>
  <c r="F1222" i="2"/>
  <c r="F1223" i="2"/>
  <c r="F1224" i="2"/>
  <c r="F1225" i="2"/>
  <c r="O1225" i="2" s="1"/>
  <c r="F1226" i="2"/>
  <c r="F1227" i="2"/>
  <c r="Q1227" i="2" s="1"/>
  <c r="F1228" i="2"/>
  <c r="F1229" i="2"/>
  <c r="F1230" i="2"/>
  <c r="P1230" i="2" s="1"/>
  <c r="F1231" i="2"/>
  <c r="F1232" i="2"/>
  <c r="F1233" i="2"/>
  <c r="Q1233" i="2" s="1"/>
  <c r="F1234" i="2"/>
  <c r="F1235" i="2"/>
  <c r="F1236" i="2"/>
  <c r="F1237" i="2"/>
  <c r="F1238" i="2"/>
  <c r="F1239" i="2"/>
  <c r="G1239" i="2" s="1"/>
  <c r="F1240" i="2"/>
  <c r="F1241" i="2"/>
  <c r="F1242" i="2"/>
  <c r="F1243" i="2"/>
  <c r="Q1243" i="2" s="1"/>
  <c r="F1244" i="2"/>
  <c r="F1245" i="2"/>
  <c r="F1246" i="2"/>
  <c r="F1247" i="2"/>
  <c r="O1247" i="2" s="1"/>
  <c r="F1248" i="2"/>
  <c r="O1248" i="2" s="1"/>
  <c r="F1249" i="2"/>
  <c r="O1249" i="2" s="1"/>
  <c r="F1250" i="2"/>
  <c r="F1251" i="2"/>
  <c r="F1252" i="2"/>
  <c r="F1253" i="2"/>
  <c r="F1254" i="2"/>
  <c r="F1255" i="2"/>
  <c r="F1256" i="2"/>
  <c r="F1257" i="2"/>
  <c r="F1258" i="2"/>
  <c r="F1259" i="2"/>
  <c r="F1260" i="2"/>
  <c r="F1261" i="2"/>
  <c r="F1262" i="2"/>
  <c r="F1263" i="2"/>
  <c r="P1263" i="2" s="1"/>
  <c r="F1264" i="2"/>
  <c r="G1264" i="2" s="1"/>
  <c r="F1265" i="2"/>
  <c r="Q1265" i="2" s="1"/>
  <c r="F1266" i="2"/>
  <c r="F1267" i="2"/>
  <c r="F1268" i="2"/>
  <c r="F1269" i="2"/>
  <c r="F1270" i="2"/>
  <c r="F1271" i="2"/>
  <c r="G1271" i="2" s="1"/>
  <c r="F1272" i="2"/>
  <c r="F1273" i="2"/>
  <c r="P1273" i="2" s="1"/>
  <c r="F1274" i="2"/>
  <c r="F1275" i="2"/>
  <c r="F1276" i="2"/>
  <c r="F1277" i="2"/>
  <c r="F1278" i="2"/>
  <c r="G1278" i="2" s="1"/>
  <c r="F1279" i="2"/>
  <c r="G1279" i="2" s="1"/>
  <c r="F1280" i="2"/>
  <c r="G1280" i="2" s="1"/>
  <c r="F1281" i="2"/>
  <c r="Q1281" i="2" s="1"/>
  <c r="F1282" i="2"/>
  <c r="F1283" i="2"/>
  <c r="F1284" i="2"/>
  <c r="F1285" i="2"/>
  <c r="F1286" i="2"/>
  <c r="F1287" i="2"/>
  <c r="F1288" i="2"/>
  <c r="F1289" i="2"/>
  <c r="F1290" i="2"/>
  <c r="F1291" i="2"/>
  <c r="Q1291" i="2" s="1"/>
  <c r="F1292" i="2"/>
  <c r="F1293" i="2"/>
  <c r="F1294" i="2"/>
  <c r="P1294" i="2" s="1"/>
  <c r="F1295" i="2"/>
  <c r="F1296" i="2"/>
  <c r="P1296" i="2" s="1"/>
  <c r="F1297" i="2"/>
  <c r="Q1297" i="2" s="1"/>
  <c r="F1298" i="2"/>
  <c r="F1299" i="2"/>
  <c r="F1300" i="2"/>
  <c r="F1301" i="2"/>
  <c r="F1302" i="2"/>
  <c r="F1303" i="2"/>
  <c r="F1304" i="2"/>
  <c r="F1305" i="2"/>
  <c r="F1306" i="2"/>
  <c r="F1307" i="2"/>
  <c r="Q1307" i="2" s="1"/>
  <c r="F1308" i="2"/>
  <c r="F1309" i="2"/>
  <c r="F1310" i="2"/>
  <c r="O1310" i="2" s="1"/>
  <c r="F1311" i="2"/>
  <c r="G1311" i="2" s="1"/>
  <c r="F1312" i="2"/>
  <c r="O1312" i="2" s="1"/>
  <c r="F1313" i="2"/>
  <c r="Q1313" i="2" s="1"/>
  <c r="F1314" i="2"/>
  <c r="F1315" i="2"/>
  <c r="F1316" i="2"/>
  <c r="F1317" i="2"/>
  <c r="F1318" i="2"/>
  <c r="F1319" i="2"/>
  <c r="F1320" i="2"/>
  <c r="G1320" i="2" s="1"/>
  <c r="F1321" i="2"/>
  <c r="F1322" i="2"/>
  <c r="F1323" i="2"/>
  <c r="Q1323" i="2" s="1"/>
  <c r="F1324" i="2"/>
  <c r="F1325" i="2"/>
  <c r="F1326" i="2"/>
  <c r="F1327" i="2"/>
  <c r="P1327" i="2" s="1"/>
  <c r="F1328" i="2"/>
  <c r="F1329" i="2"/>
  <c r="P1329" i="2" s="1"/>
  <c r="F1330" i="2"/>
  <c r="F1331" i="2"/>
  <c r="F1332" i="2"/>
  <c r="F1333" i="2"/>
  <c r="F1334" i="2"/>
  <c r="F1335" i="2"/>
  <c r="F1336" i="2"/>
  <c r="F1337" i="2"/>
  <c r="P1337" i="2" s="1"/>
  <c r="F1338" i="2"/>
  <c r="F1339" i="2"/>
  <c r="F1340" i="2"/>
  <c r="F1341" i="2"/>
  <c r="F1342" i="2"/>
  <c r="G1342" i="2" s="1"/>
  <c r="F1343" i="2"/>
  <c r="G1343" i="2" s="1"/>
  <c r="F1344" i="2"/>
  <c r="G1344" i="2" s="1"/>
  <c r="F1345" i="2"/>
  <c r="Q1345" i="2" s="1"/>
  <c r="F1346" i="2"/>
  <c r="F1347" i="2"/>
  <c r="F1348" i="2"/>
  <c r="F1349" i="2"/>
  <c r="F1350" i="2"/>
  <c r="F1351" i="2"/>
  <c r="P1351" i="2" s="1"/>
  <c r="F1352" i="2"/>
  <c r="F1353" i="2"/>
  <c r="F1354" i="2"/>
  <c r="F1355" i="2"/>
  <c r="F1356" i="2"/>
  <c r="F1357" i="2"/>
  <c r="F1358" i="2"/>
  <c r="P1358" i="2" s="1"/>
  <c r="F1359" i="2"/>
  <c r="G1359" i="2" s="1"/>
  <c r="F1360" i="2"/>
  <c r="P1360" i="2" s="1"/>
  <c r="F1361" i="2"/>
  <c r="Q1361" i="2" s="1"/>
  <c r="F1362" i="2"/>
  <c r="F1363" i="2"/>
  <c r="F1364" i="2"/>
  <c r="F1365" i="2"/>
  <c r="F1366" i="2"/>
  <c r="G1366" i="2" s="1"/>
  <c r="F1367" i="2"/>
  <c r="G1367" i="2" s="1"/>
  <c r="F1368" i="2"/>
  <c r="O1368" i="2" s="1"/>
  <c r="F1369" i="2"/>
  <c r="F1370" i="2"/>
  <c r="F1371" i="2"/>
  <c r="Q1371" i="2" s="1"/>
  <c r="F1372" i="2"/>
  <c r="F1373" i="2"/>
  <c r="F1374" i="2"/>
  <c r="G1374" i="2" s="1"/>
  <c r="F1375" i="2"/>
  <c r="G1375" i="2" s="1"/>
  <c r="F1376" i="2"/>
  <c r="F1377" i="2"/>
  <c r="Q1377" i="2" s="1"/>
  <c r="F1378" i="2"/>
  <c r="F1379" i="2"/>
  <c r="F1380" i="2"/>
  <c r="F1381" i="2"/>
  <c r="F1382" i="2"/>
  <c r="F1383" i="2"/>
  <c r="F1384" i="2"/>
  <c r="F1385" i="2"/>
  <c r="O1385" i="2" s="1"/>
  <c r="F1386" i="2"/>
  <c r="F1387" i="2"/>
  <c r="Q1387" i="2" s="1"/>
  <c r="F1388" i="2"/>
  <c r="F1389" i="2"/>
  <c r="F1390" i="2"/>
  <c r="G1390" i="2" s="1"/>
  <c r="F1391" i="2"/>
  <c r="G1391" i="2" s="1"/>
  <c r="F1392" i="2"/>
  <c r="P1392" i="2" s="1"/>
  <c r="F1393" i="2"/>
  <c r="Q1393" i="2" s="1"/>
  <c r="F1394" i="2"/>
  <c r="F1395" i="2"/>
  <c r="F1396" i="2"/>
  <c r="F1397" i="2"/>
  <c r="F1398" i="2"/>
  <c r="F1399" i="2"/>
  <c r="F1400" i="2"/>
  <c r="F1401" i="2"/>
  <c r="P1401" i="2" s="1"/>
  <c r="F1402" i="2"/>
  <c r="F1403" i="2"/>
  <c r="F1404" i="2"/>
  <c r="F1405" i="2"/>
  <c r="F1406" i="2"/>
  <c r="F1407" i="2"/>
  <c r="F1408" i="2"/>
  <c r="F1409" i="2"/>
  <c r="Q1409" i="2" s="1"/>
  <c r="F1410" i="2"/>
  <c r="F1411" i="2"/>
  <c r="F1412" i="2"/>
  <c r="F1413" i="2"/>
  <c r="F1414" i="2"/>
  <c r="F1415" i="2"/>
  <c r="G1415" i="2" s="1"/>
  <c r="F1416" i="2"/>
  <c r="F1417" i="2"/>
  <c r="F1418" i="2"/>
  <c r="F1419" i="2"/>
  <c r="Q1419" i="2" s="1"/>
  <c r="F1420" i="2"/>
  <c r="F1421" i="2"/>
  <c r="F1422" i="2"/>
  <c r="P1422" i="2" s="1"/>
  <c r="F1423" i="2"/>
  <c r="P1423" i="2" s="1"/>
  <c r="F1424" i="2"/>
  <c r="P1424" i="2" s="1"/>
  <c r="F1425" i="2"/>
  <c r="Q1425" i="2" s="1"/>
  <c r="F1426" i="2"/>
  <c r="F1427" i="2"/>
  <c r="F1428" i="2"/>
  <c r="F1429" i="2"/>
  <c r="F1430" i="2"/>
  <c r="F1431" i="2"/>
  <c r="F1432" i="2"/>
  <c r="F1433" i="2"/>
  <c r="F1434" i="2"/>
  <c r="F1435" i="2"/>
  <c r="Q1435" i="2" s="1"/>
  <c r="F1436" i="2"/>
  <c r="F1437" i="2"/>
  <c r="F1438" i="2"/>
  <c r="G1438" i="2" s="1"/>
  <c r="F1439" i="2"/>
  <c r="O1439" i="2" s="1"/>
  <c r="F1440" i="2"/>
  <c r="F1441" i="2"/>
  <c r="Q1441" i="2" s="1"/>
  <c r="F1442" i="2"/>
  <c r="F1443" i="2"/>
  <c r="F1444" i="2"/>
  <c r="F1445" i="2"/>
  <c r="F1446" i="2"/>
  <c r="F1447" i="2"/>
  <c r="F1448" i="2"/>
  <c r="F1449" i="2"/>
  <c r="F1450" i="2"/>
  <c r="F1451" i="2"/>
  <c r="Q1451" i="2" s="1"/>
  <c r="F1452" i="2"/>
  <c r="F1453" i="2"/>
  <c r="F1454" i="2"/>
  <c r="G1454" i="2" s="1"/>
  <c r="F1455" i="2"/>
  <c r="P1455" i="2" s="1"/>
  <c r="F1456" i="2"/>
  <c r="O1456" i="2" s="1"/>
  <c r="F1457" i="2"/>
  <c r="P1457" i="2" s="1"/>
  <c r="F1458" i="2"/>
  <c r="F1459" i="2"/>
  <c r="F1460" i="2"/>
  <c r="F1461" i="2"/>
  <c r="F1462" i="2"/>
  <c r="F1463" i="2"/>
  <c r="F1464" i="2"/>
  <c r="G1464" i="2" s="1"/>
  <c r="F1465" i="2"/>
  <c r="P1465" i="2" s="1"/>
  <c r="F1466" i="2"/>
  <c r="F1467" i="2"/>
  <c r="F1468" i="2"/>
  <c r="F1469" i="2"/>
  <c r="F1470" i="2"/>
  <c r="G1470" i="2" s="1"/>
  <c r="F1471" i="2"/>
  <c r="G1471" i="2" s="1"/>
  <c r="F1472" i="2"/>
  <c r="F1473" i="2"/>
  <c r="Q1473" i="2" s="1"/>
  <c r="F1474" i="2"/>
  <c r="F1475" i="2"/>
  <c r="F1476" i="2"/>
  <c r="F1477" i="2"/>
  <c r="F1478" i="2"/>
  <c r="O1478" i="2" s="1"/>
  <c r="F1479" i="2"/>
  <c r="F1480" i="2"/>
  <c r="F1481" i="2"/>
  <c r="F1482" i="2"/>
  <c r="F1483" i="2"/>
  <c r="Q1483" i="2" s="1"/>
  <c r="F1484" i="2"/>
  <c r="F1485" i="2"/>
  <c r="F1486" i="2"/>
  <c r="P1486" i="2" s="1"/>
  <c r="F1487" i="2"/>
  <c r="P1487" i="2" s="1"/>
  <c r="F1488" i="2"/>
  <c r="P1488" i="2" s="1"/>
  <c r="F1489" i="2"/>
  <c r="Q1489" i="2" s="1"/>
  <c r="F1490" i="2"/>
  <c r="F1491" i="2"/>
  <c r="F1492" i="2"/>
  <c r="F1493" i="2"/>
  <c r="F1494" i="2"/>
  <c r="O1494" i="2" s="1"/>
  <c r="F1495" i="2"/>
  <c r="F1496" i="2"/>
  <c r="F1497" i="2"/>
  <c r="F1498" i="2"/>
  <c r="F1499" i="2"/>
  <c r="Q1499" i="2" s="1"/>
  <c r="F1500" i="2"/>
  <c r="F1501" i="2"/>
  <c r="F1502" i="2"/>
  <c r="G1502" i="2" s="1"/>
  <c r="F1503" i="2"/>
  <c r="G1503" i="2" s="1"/>
  <c r="F1504" i="2"/>
  <c r="F1505" i="2"/>
  <c r="Q1505" i="2" s="1"/>
  <c r="F1506" i="2"/>
  <c r="F1507" i="2"/>
  <c r="F1508" i="2"/>
  <c r="F1509" i="2"/>
  <c r="F1510" i="2"/>
  <c r="F1511" i="2"/>
  <c r="F1512" i="2"/>
  <c r="F1513" i="2"/>
  <c r="O1513" i="2" s="1"/>
  <c r="F1514" i="2"/>
  <c r="F1515" i="2"/>
  <c r="F1516" i="2"/>
  <c r="F1517" i="2"/>
  <c r="F1518" i="2"/>
  <c r="G1518" i="2" s="1"/>
  <c r="F1519" i="2"/>
  <c r="G1519" i="2" s="1"/>
  <c r="F1520" i="2"/>
  <c r="G1520" i="2" s="1"/>
  <c r="F1521" i="2"/>
  <c r="P1521" i="2" s="1"/>
  <c r="F1522" i="2"/>
  <c r="F1523" i="2"/>
  <c r="F1524" i="2"/>
  <c r="F1525" i="2"/>
  <c r="F1526" i="2"/>
  <c r="F1527" i="2"/>
  <c r="F1528" i="2"/>
  <c r="F1529" i="2"/>
  <c r="P1529" i="2" s="1"/>
  <c r="F1530" i="2"/>
  <c r="F1531" i="2"/>
  <c r="F1532" i="2"/>
  <c r="F1533" i="2"/>
  <c r="F1534" i="2"/>
  <c r="F1535" i="2"/>
  <c r="G1535" i="2" s="1"/>
  <c r="F1536" i="2"/>
  <c r="F1537" i="2"/>
  <c r="Q1537" i="2" s="1"/>
  <c r="F1538" i="2"/>
  <c r="F1539" i="2"/>
  <c r="F1540" i="2"/>
  <c r="F1541" i="2"/>
  <c r="F1542" i="2"/>
  <c r="F1543" i="2"/>
  <c r="G1543" i="2" s="1"/>
  <c r="F1544" i="2"/>
  <c r="F1545" i="2"/>
  <c r="F1546" i="2"/>
  <c r="F1547" i="2"/>
  <c r="F1548" i="2"/>
  <c r="F1549" i="2"/>
  <c r="F1550" i="2"/>
  <c r="O1550" i="2" s="1"/>
  <c r="F1551" i="2"/>
  <c r="G1551" i="2" s="1"/>
  <c r="F1552" i="2"/>
  <c r="F1553" i="2"/>
  <c r="Q1553" i="2" s="1"/>
  <c r="F1554" i="2"/>
  <c r="F1555" i="2"/>
  <c r="F1556" i="2"/>
  <c r="F1557" i="2"/>
  <c r="F1558" i="2"/>
  <c r="F1559" i="2"/>
  <c r="F1560" i="2"/>
  <c r="F1561" i="2"/>
  <c r="F1562" i="2"/>
  <c r="F1563" i="2"/>
  <c r="Q1563" i="2" s="1"/>
  <c r="F1564" i="2"/>
  <c r="F1565" i="2"/>
  <c r="F1566" i="2"/>
  <c r="O1566" i="2" s="1"/>
  <c r="F1567" i="2"/>
  <c r="O1567" i="2" s="1"/>
  <c r="F1568" i="2"/>
  <c r="O1568" i="2" s="1"/>
  <c r="F1569" i="2"/>
  <c r="Q1569" i="2" s="1"/>
  <c r="F1570" i="2"/>
  <c r="F1571" i="2"/>
  <c r="F1572" i="2"/>
  <c r="F1573" i="2"/>
  <c r="F1574" i="2"/>
  <c r="G1574" i="2" s="1"/>
  <c r="F1575" i="2"/>
  <c r="F1576" i="2"/>
  <c r="F1577" i="2"/>
  <c r="F1578" i="2"/>
  <c r="F1579" i="2"/>
  <c r="Q1579" i="2" s="1"/>
  <c r="F1580" i="2"/>
  <c r="F1581" i="2"/>
  <c r="F1582" i="2"/>
  <c r="G1582" i="2" s="1"/>
  <c r="F1583" i="2"/>
  <c r="G1583" i="2" s="1"/>
  <c r="F1584" i="2"/>
  <c r="F1585" i="2"/>
  <c r="Q1585" i="2" s="1"/>
  <c r="F1586" i="2"/>
  <c r="F1587" i="2"/>
  <c r="F1588" i="2"/>
  <c r="F1589" i="2"/>
  <c r="F1590" i="2"/>
  <c r="F1591" i="2"/>
  <c r="F1592" i="2"/>
  <c r="F1593" i="2"/>
  <c r="P1593" i="2" s="1"/>
  <c r="F1594" i="2"/>
  <c r="F1595" i="2"/>
  <c r="F1596" i="2"/>
  <c r="F1597" i="2"/>
  <c r="F1598" i="2"/>
  <c r="G1598" i="2" s="1"/>
  <c r="F1599" i="2"/>
  <c r="G1599" i="2" s="1"/>
  <c r="F1600" i="2"/>
  <c r="F1601" i="2"/>
  <c r="Q1601" i="2" s="1"/>
  <c r="F1602" i="2"/>
  <c r="F1603" i="2"/>
  <c r="F1604" i="2"/>
  <c r="F1605" i="2"/>
  <c r="F1606" i="2"/>
  <c r="P1606" i="2" s="1"/>
  <c r="F1607" i="2"/>
  <c r="P1607" i="2" s="1"/>
  <c r="F1608" i="2"/>
  <c r="F1609" i="2"/>
  <c r="F1610" i="2"/>
  <c r="F1611" i="2"/>
  <c r="F1612" i="2"/>
  <c r="F1613" i="2"/>
  <c r="F1614" i="2"/>
  <c r="P1614" i="2" s="1"/>
  <c r="F1615" i="2"/>
  <c r="G1615" i="2" s="1"/>
  <c r="F1616" i="2"/>
  <c r="P1616" i="2" s="1"/>
  <c r="F1617" i="2"/>
  <c r="Q1617" i="2" s="1"/>
  <c r="F1618" i="2"/>
  <c r="F1619" i="2"/>
  <c r="F1620" i="2"/>
  <c r="F1621" i="2"/>
  <c r="F1622" i="2"/>
  <c r="F1623" i="2"/>
  <c r="O1623" i="2" s="1"/>
  <c r="F1624" i="2"/>
  <c r="F1625" i="2"/>
  <c r="F1626" i="2"/>
  <c r="F1627" i="2"/>
  <c r="Q1627" i="2" s="1"/>
  <c r="F1628" i="2"/>
  <c r="F1629" i="2"/>
  <c r="F1630" i="2"/>
  <c r="G1630" i="2" s="1"/>
  <c r="F1631" i="2"/>
  <c r="G1631" i="2" s="1"/>
  <c r="F1632" i="2"/>
  <c r="F1633" i="2"/>
  <c r="Q1633" i="2" s="1"/>
  <c r="F1634" i="2"/>
  <c r="F1635" i="2"/>
  <c r="F1636" i="2"/>
  <c r="F1637" i="2"/>
  <c r="F1638" i="2"/>
  <c r="F1639" i="2"/>
  <c r="G1639" i="2" s="1"/>
  <c r="F1640" i="2"/>
  <c r="F1641" i="2"/>
  <c r="O1641" i="2" s="1"/>
  <c r="F1642" i="2"/>
  <c r="F1643" i="2"/>
  <c r="Q1643" i="2" s="1"/>
  <c r="F1644" i="2"/>
  <c r="F1645" i="2"/>
  <c r="F1646" i="2"/>
  <c r="G1646" i="2" s="1"/>
  <c r="F1647" i="2"/>
  <c r="G1647" i="2" s="1"/>
  <c r="F1648" i="2"/>
  <c r="F1649" i="2"/>
  <c r="Q1649" i="2" s="1"/>
  <c r="F1650" i="2"/>
  <c r="F1651" i="2"/>
  <c r="F1652" i="2"/>
  <c r="F1653" i="2"/>
  <c r="F1654" i="2"/>
  <c r="F1655" i="2"/>
  <c r="G1655" i="2" s="1"/>
  <c r="F1656" i="2"/>
  <c r="P1656" i="2" s="1"/>
  <c r="F1657" i="2"/>
  <c r="P1657" i="2" s="1"/>
  <c r="F1658" i="2"/>
  <c r="F1659" i="2"/>
  <c r="F1660" i="2"/>
  <c r="F1661" i="2"/>
  <c r="F1662" i="2"/>
  <c r="G1662" i="2" s="1"/>
  <c r="F1663" i="2"/>
  <c r="F1664" i="2"/>
  <c r="F1665" i="2"/>
  <c r="Q1665" i="2" s="1"/>
  <c r="F1666" i="2"/>
  <c r="F1667" i="2"/>
  <c r="F1668" i="2"/>
  <c r="F1669" i="2"/>
  <c r="F1670" i="2"/>
  <c r="P1670" i="2" s="1"/>
  <c r="F1671" i="2"/>
  <c r="F1672" i="2"/>
  <c r="F1673" i="2"/>
  <c r="F1674" i="2"/>
  <c r="F1675" i="2"/>
  <c r="Q1675" i="2" s="1"/>
  <c r="F1676" i="2"/>
  <c r="F1677" i="2"/>
  <c r="F1678" i="2"/>
  <c r="P1678" i="2" s="1"/>
  <c r="F1679" i="2"/>
  <c r="G1679" i="2" s="1"/>
  <c r="F1680" i="2"/>
  <c r="P1680" i="2" s="1"/>
  <c r="F1681" i="2"/>
  <c r="Q1681" i="2" s="1"/>
  <c r="F1682" i="2"/>
  <c r="F1683" i="2"/>
  <c r="F1684" i="2"/>
  <c r="G1684" i="2" s="1"/>
  <c r="F1685" i="2"/>
  <c r="F1686" i="2"/>
  <c r="F1687" i="2"/>
  <c r="F1688" i="2"/>
  <c r="F1689" i="2"/>
  <c r="F1690" i="2"/>
  <c r="F1691" i="2"/>
  <c r="Q1691" i="2" s="1"/>
  <c r="F1692" i="2"/>
  <c r="F1693" i="2"/>
  <c r="F1694" i="2"/>
  <c r="G1694" i="2" s="1"/>
  <c r="F1695" i="2"/>
  <c r="O1695" i="2" s="1"/>
  <c r="F1696" i="2"/>
  <c r="F1697" i="2"/>
  <c r="O1697" i="2" s="1"/>
  <c r="F1698" i="2"/>
  <c r="F1699" i="2"/>
  <c r="F1700" i="2"/>
  <c r="G1700" i="2" s="1"/>
  <c r="F1701" i="2"/>
  <c r="F1702" i="2"/>
  <c r="F1703" i="2"/>
  <c r="G1703" i="2" s="1"/>
  <c r="F1704" i="2"/>
  <c r="F1705" i="2"/>
  <c r="Q1705" i="2" s="1"/>
  <c r="F1706" i="2"/>
  <c r="F1707" i="2"/>
  <c r="F1708" i="2"/>
  <c r="F1709" i="2"/>
  <c r="F1710" i="2"/>
  <c r="G1710" i="2" s="1"/>
  <c r="F1711" i="2"/>
  <c r="P1711" i="2" s="1"/>
  <c r="F1712" i="2"/>
  <c r="F1713" i="2"/>
  <c r="O1713" i="2" s="1"/>
  <c r="F1714" i="2"/>
  <c r="F1715" i="2"/>
  <c r="F1716" i="2"/>
  <c r="G1716" i="2" s="1"/>
  <c r="F1717" i="2"/>
  <c r="F1718" i="2"/>
  <c r="F1719" i="2"/>
  <c r="F1720" i="2"/>
  <c r="G1720" i="2" s="1"/>
  <c r="F1721" i="2"/>
  <c r="Q1721" i="2" s="1"/>
  <c r="F1722" i="2"/>
  <c r="F1723" i="2"/>
  <c r="F1724" i="2"/>
  <c r="F1725" i="2"/>
  <c r="F1726" i="2"/>
  <c r="G1726" i="2" s="1"/>
  <c r="F1727" i="2"/>
  <c r="G1727" i="2" s="1"/>
  <c r="F1728" i="2"/>
  <c r="F1729" i="2"/>
  <c r="F1730" i="2"/>
  <c r="Q1730" i="2" s="1"/>
  <c r="F1731" i="2"/>
  <c r="F1732" i="2"/>
  <c r="F1733" i="2"/>
  <c r="F1734" i="2"/>
  <c r="F1735" i="2"/>
  <c r="F1736" i="2"/>
  <c r="F1737" i="2"/>
  <c r="Q1737" i="2" s="1"/>
  <c r="F1738" i="2"/>
  <c r="F1739" i="2"/>
  <c r="F1740" i="2"/>
  <c r="F1741" i="2"/>
  <c r="F1742" i="2"/>
  <c r="P1742" i="2" s="1"/>
  <c r="F1743" i="2"/>
  <c r="G1743" i="2" s="1"/>
  <c r="F1744" i="2"/>
  <c r="F1745" i="2"/>
  <c r="N1745" i="2" s="1"/>
  <c r="F1746" i="2"/>
  <c r="Q1746" i="2" s="1"/>
  <c r="F1747" i="2"/>
  <c r="F1748" i="2"/>
  <c r="F1749" i="2"/>
  <c r="F1750" i="2"/>
  <c r="F1751" i="2"/>
  <c r="O1751" i="2" s="1"/>
  <c r="F1752" i="2"/>
  <c r="F1753" i="2"/>
  <c r="F1754" i="2"/>
  <c r="F1755" i="2"/>
  <c r="P1755" i="2" s="1"/>
  <c r="F1756" i="2"/>
  <c r="F1757" i="2"/>
  <c r="F1758" i="2"/>
  <c r="G1758" i="2" s="1"/>
  <c r="F1759" i="2"/>
  <c r="G1759" i="2" s="1"/>
  <c r="F1760" i="2"/>
  <c r="F1761" i="2"/>
  <c r="Q1761" i="2" s="1"/>
  <c r="F1762" i="2"/>
  <c r="F1763" i="2"/>
  <c r="F1764" i="2"/>
  <c r="F1765" i="2"/>
  <c r="F1766" i="2"/>
  <c r="F1767" i="2"/>
  <c r="F1768" i="2"/>
  <c r="F1769" i="2"/>
  <c r="Q1769" i="2" s="1"/>
  <c r="F1770" i="2"/>
  <c r="F1771" i="2"/>
  <c r="F1772" i="2"/>
  <c r="F1773" i="2"/>
  <c r="F1774" i="2"/>
  <c r="G1774" i="2" s="1"/>
  <c r="F1775" i="2"/>
  <c r="P1775" i="2" s="1"/>
  <c r="F1776" i="2"/>
  <c r="G1776" i="2" s="1"/>
  <c r="F1777" i="2"/>
  <c r="P1777" i="2" s="1"/>
  <c r="F1778" i="2"/>
  <c r="F1779" i="2"/>
  <c r="F1780" i="2"/>
  <c r="F1781" i="2"/>
  <c r="F1782" i="2"/>
  <c r="F1783" i="2"/>
  <c r="G1783" i="2" s="1"/>
  <c r="F1784" i="2"/>
  <c r="P1784" i="2" s="1"/>
  <c r="F1785" i="2"/>
  <c r="P1785" i="2" s="1"/>
  <c r="F1786" i="2"/>
  <c r="F1787" i="2"/>
  <c r="F1788" i="2"/>
  <c r="F1789" i="2"/>
  <c r="F1790" i="2"/>
  <c r="G1790" i="2" s="1"/>
  <c r="F1791" i="2"/>
  <c r="G1791" i="2" s="1"/>
  <c r="F1792" i="2"/>
  <c r="F1793" i="2"/>
  <c r="F1794" i="2"/>
  <c r="Q1794" i="2" s="1"/>
  <c r="F1795" i="2"/>
  <c r="F1796" i="2"/>
  <c r="G1796" i="2" s="1"/>
  <c r="F1797" i="2"/>
  <c r="F1798" i="2"/>
  <c r="F1799" i="2"/>
  <c r="P1799" i="2" s="1"/>
  <c r="F1800" i="2"/>
  <c r="F1801" i="2"/>
  <c r="Q1801" i="2" s="1"/>
  <c r="F1802" i="2"/>
  <c r="F1803" i="2"/>
  <c r="F1804" i="2"/>
  <c r="F1805" i="2"/>
  <c r="F1806" i="2"/>
  <c r="O1806" i="2" s="1"/>
  <c r="F1807" i="2"/>
  <c r="G1807" i="2" s="1"/>
  <c r="F1808" i="2"/>
  <c r="F1809" i="2"/>
  <c r="Q1809" i="2" s="1"/>
  <c r="F1810" i="2"/>
  <c r="Q1810" i="2" s="1"/>
  <c r="F1811" i="2"/>
  <c r="F1812" i="2"/>
  <c r="G1812" i="2" s="1"/>
  <c r="F1813" i="2"/>
  <c r="F1814" i="2"/>
  <c r="F1815" i="2"/>
  <c r="F1816" i="2"/>
  <c r="F1817" i="2"/>
  <c r="F1818" i="2"/>
  <c r="F1819" i="2"/>
  <c r="Q1819" i="2" s="1"/>
  <c r="F1820" i="2"/>
  <c r="F1821" i="2"/>
  <c r="F1822" i="2"/>
  <c r="G1822" i="2" s="1"/>
  <c r="F1823" i="2"/>
  <c r="G1823" i="2" s="1"/>
  <c r="F1824" i="2"/>
  <c r="F1825" i="2"/>
  <c r="Q1825" i="2" s="1"/>
  <c r="F1826" i="2"/>
  <c r="F1827" i="2"/>
  <c r="F1828" i="2"/>
  <c r="F1829" i="2"/>
  <c r="F1830" i="2"/>
  <c r="F1831" i="2"/>
  <c r="G1831" i="2" s="1"/>
  <c r="F1832" i="2"/>
  <c r="F1833" i="2"/>
  <c r="Q1833" i="2" s="1"/>
  <c r="F1834" i="2"/>
  <c r="F1835" i="2"/>
  <c r="F1836" i="2"/>
  <c r="Q1836" i="2" s="1"/>
  <c r="F1837" i="2"/>
  <c r="F1838" i="2"/>
  <c r="G1838" i="2" s="1"/>
  <c r="F1839" i="2"/>
  <c r="P1839" i="2" s="1"/>
  <c r="F1840" i="2"/>
  <c r="G1840" i="2" s="1"/>
  <c r="F1841" i="2"/>
  <c r="P1841" i="2" s="1"/>
  <c r="F1842" i="2"/>
  <c r="F1843" i="2"/>
  <c r="F1844" i="2"/>
  <c r="F1845" i="2"/>
  <c r="F1846" i="2"/>
  <c r="F1847" i="2"/>
  <c r="F1848" i="2"/>
  <c r="G1848" i="2" s="1"/>
  <c r="F1849" i="2"/>
  <c r="Q1849" i="2" s="1"/>
  <c r="F1850" i="2"/>
  <c r="Q1850" i="2" s="1"/>
  <c r="F1851" i="2"/>
  <c r="F1852" i="2"/>
  <c r="F1853" i="2"/>
  <c r="F1854" i="2"/>
  <c r="G1854" i="2" s="1"/>
  <c r="F1855" i="2"/>
  <c r="G1855" i="2" s="1"/>
  <c r="F1856" i="2"/>
  <c r="F1857" i="2"/>
  <c r="N1857" i="2" s="1"/>
  <c r="F1858" i="2"/>
  <c r="Q1858" i="2" s="1"/>
  <c r="F1859" i="2"/>
  <c r="F1860" i="2"/>
  <c r="F1861" i="2"/>
  <c r="F1862" i="2"/>
  <c r="F1863" i="2"/>
  <c r="G1863" i="2" s="1"/>
  <c r="F1864" i="2"/>
  <c r="F1865" i="2"/>
  <c r="Q1865" i="2" s="1"/>
  <c r="F1866" i="2"/>
  <c r="F1867" i="2"/>
  <c r="F1868" i="2"/>
  <c r="F1869" i="2"/>
  <c r="F1870" i="2"/>
  <c r="P1870" i="2" s="1"/>
  <c r="F1871" i="2"/>
  <c r="F1872" i="2"/>
  <c r="F1873" i="2"/>
  <c r="Q1873" i="2" s="1"/>
  <c r="F1874" i="2"/>
  <c r="Q1874" i="2" s="1"/>
  <c r="F1875" i="2"/>
  <c r="F1876" i="2"/>
  <c r="F1877" i="2"/>
  <c r="F1878" i="2"/>
  <c r="F1879" i="2"/>
  <c r="F1880" i="2"/>
  <c r="O1880" i="2" s="1"/>
  <c r="F1881" i="2"/>
  <c r="F1882" i="2"/>
  <c r="F1883" i="2"/>
  <c r="F1884" i="2"/>
  <c r="F1885" i="2"/>
  <c r="F1886" i="2"/>
  <c r="G1886" i="2" s="1"/>
  <c r="F1887" i="2"/>
  <c r="G1887" i="2" s="1"/>
  <c r="F1888" i="2"/>
  <c r="G1888" i="2" s="1"/>
  <c r="F1889" i="2"/>
  <c r="N1889" i="2" s="1"/>
  <c r="F1890" i="2"/>
  <c r="F1891" i="2"/>
  <c r="F1892" i="2"/>
  <c r="G1892" i="2" s="1"/>
  <c r="F1893" i="2"/>
  <c r="F1894" i="2"/>
  <c r="F1895" i="2"/>
  <c r="F1896" i="2"/>
  <c r="F1897" i="2"/>
  <c r="O1897" i="2" s="1"/>
  <c r="F1898" i="2"/>
  <c r="F1899" i="2"/>
  <c r="F1900" i="2"/>
  <c r="F1901" i="2"/>
  <c r="F1902" i="2"/>
  <c r="G1902" i="2" s="1"/>
  <c r="F1903" i="2"/>
  <c r="P1903" i="2" s="1"/>
  <c r="F1904" i="2"/>
  <c r="G1904" i="2" s="1"/>
  <c r="F1905" i="2"/>
  <c r="P1905" i="2" s="1"/>
  <c r="F1906" i="2"/>
  <c r="F1907" i="2"/>
  <c r="F1908" i="2"/>
  <c r="G1908" i="2" s="1"/>
  <c r="F1909" i="2"/>
  <c r="F1910" i="2"/>
  <c r="F1911" i="2"/>
  <c r="F1912" i="2"/>
  <c r="F1913" i="2"/>
  <c r="P1913" i="2" s="1"/>
  <c r="F1914" i="2"/>
  <c r="Q1914" i="2" s="1"/>
  <c r="F1915" i="2"/>
  <c r="F1916" i="2"/>
  <c r="F1917" i="2"/>
  <c r="F1918" i="2"/>
  <c r="G1918" i="2" s="1"/>
  <c r="F1919" i="2"/>
  <c r="G1919" i="2" s="1"/>
  <c r="F1920" i="2"/>
  <c r="F1921" i="2"/>
  <c r="F1922" i="2"/>
  <c r="Q1922" i="2" s="1"/>
  <c r="F1923" i="2"/>
  <c r="F1924" i="2"/>
  <c r="Q1924" i="2" s="1"/>
  <c r="F1925" i="2"/>
  <c r="F1926" i="2"/>
  <c r="P1926" i="2" s="1"/>
  <c r="F1927" i="2"/>
  <c r="F1928" i="2"/>
  <c r="F1929" i="2"/>
  <c r="Q1929" i="2" s="1"/>
  <c r="F1930" i="2"/>
  <c r="F1931" i="2"/>
  <c r="F1932" i="2"/>
  <c r="F1933" i="2"/>
  <c r="F1934" i="2"/>
  <c r="P1934" i="2" s="1"/>
  <c r="F1935" i="2"/>
  <c r="G1935" i="2" s="1"/>
  <c r="F1936" i="2"/>
  <c r="F1937" i="2"/>
  <c r="Q1937" i="2" s="1"/>
  <c r="F1938" i="2"/>
  <c r="Q1938" i="2" s="1"/>
  <c r="F1939" i="2"/>
  <c r="F1940" i="2"/>
  <c r="G1940" i="2" s="1"/>
  <c r="F1941" i="2"/>
  <c r="F1942" i="2"/>
  <c r="F1943" i="2"/>
  <c r="G1943" i="2" s="1"/>
  <c r="F1944" i="2"/>
  <c r="F1945" i="2"/>
  <c r="F1946" i="2"/>
  <c r="F1947" i="2"/>
  <c r="P1947" i="2" s="1"/>
  <c r="F1948" i="2"/>
  <c r="F1949" i="2"/>
  <c r="F1950" i="2"/>
  <c r="G1950" i="2" s="1"/>
  <c r="F1951" i="2"/>
  <c r="F1952" i="2"/>
  <c r="F1953" i="2"/>
  <c r="Q1953" i="2" s="1"/>
  <c r="F1954" i="2"/>
  <c r="F1955" i="2"/>
  <c r="F1956" i="2"/>
  <c r="F1957" i="2"/>
  <c r="F1958" i="2"/>
  <c r="F1959" i="2"/>
  <c r="G1959" i="2" s="1"/>
  <c r="F1960" i="2"/>
  <c r="F1961" i="2"/>
  <c r="Q1961" i="2" s="1"/>
  <c r="F1962" i="2"/>
  <c r="F1963" i="2"/>
  <c r="F1964" i="2"/>
  <c r="F1965" i="2"/>
  <c r="F1966" i="2"/>
  <c r="G1966" i="2" s="1"/>
  <c r="F1967" i="2"/>
  <c r="G1967" i="2" s="1"/>
  <c r="F1968" i="2"/>
  <c r="F1969" i="2"/>
  <c r="O1969" i="2" s="1"/>
  <c r="F1970" i="2"/>
  <c r="F1971" i="2"/>
  <c r="F1972" i="2"/>
  <c r="F1973" i="2"/>
  <c r="F1974" i="2"/>
  <c r="P1974" i="2" s="1"/>
  <c r="F1975" i="2"/>
  <c r="P1975" i="2" s="1"/>
  <c r="F1976" i="2"/>
  <c r="P1976" i="2" s="1"/>
  <c r="F1977" i="2"/>
  <c r="Q1977" i="2" s="1"/>
  <c r="F1978" i="2"/>
  <c r="F1979" i="2"/>
  <c r="F1980" i="2"/>
  <c r="F1981" i="2"/>
  <c r="F1982" i="2"/>
  <c r="G1982" i="2" s="1"/>
  <c r="F1983" i="2"/>
  <c r="P1983" i="2" s="1"/>
  <c r="F1984" i="2"/>
  <c r="F1985" i="2"/>
  <c r="P1985" i="2" s="1"/>
  <c r="F1986" i="2"/>
  <c r="F1987" i="2"/>
  <c r="F1988" i="2"/>
  <c r="F1989" i="2"/>
  <c r="F1990" i="2"/>
  <c r="O1990" i="2" s="1"/>
  <c r="F1991" i="2"/>
  <c r="F1992" i="2"/>
  <c r="F1993" i="2"/>
  <c r="P1993" i="2" s="1"/>
  <c r="F1994" i="2"/>
  <c r="Q1994" i="2" s="1"/>
  <c r="F1995" i="2"/>
  <c r="F1996" i="2"/>
  <c r="F1997" i="2"/>
  <c r="F1998" i="2"/>
  <c r="G1998" i="2" s="1"/>
  <c r="F1999" i="2"/>
  <c r="G1999" i="2" s="1"/>
  <c r="F2000" i="2"/>
  <c r="F2001" i="2"/>
  <c r="F2002" i="2"/>
  <c r="F2003" i="2"/>
  <c r="F2004" i="2"/>
  <c r="G2004" i="2" s="1"/>
  <c r="F2005" i="2"/>
  <c r="F2006" i="2"/>
  <c r="O2006" i="2" s="1"/>
  <c r="F2007" i="2"/>
  <c r="O2007" i="2" s="1"/>
  <c r="F2008" i="2"/>
  <c r="G2008" i="2" s="1"/>
  <c r="F2009" i="2"/>
  <c r="Q2009" i="2" s="1"/>
  <c r="F2010" i="2"/>
  <c r="F2011" i="2"/>
  <c r="P2011" i="2" s="1"/>
  <c r="F2012" i="2"/>
  <c r="O23" i="2"/>
  <c r="O24" i="2"/>
  <c r="O71" i="2"/>
  <c r="O167" i="2"/>
  <c r="O215" i="2"/>
  <c r="O247" i="2"/>
  <c r="O391" i="2"/>
  <c r="O439" i="2"/>
  <c r="O662" i="2"/>
  <c r="O758" i="2"/>
  <c r="O854" i="2"/>
  <c r="O886" i="2"/>
  <c r="O950" i="2"/>
  <c r="O951" i="2"/>
  <c r="O982" i="2"/>
  <c r="O1270" i="2"/>
  <c r="O1734" i="2"/>
  <c r="P15" i="2"/>
  <c r="P31" i="2"/>
  <c r="P32" i="2"/>
  <c r="P88" i="2"/>
  <c r="P104" i="2"/>
  <c r="P105" i="2"/>
  <c r="P838" i="2"/>
  <c r="P966" i="2"/>
  <c r="P982" i="2"/>
  <c r="P1030" i="2"/>
  <c r="P1094" i="2"/>
  <c r="P1095" i="2"/>
  <c r="P1222" i="2"/>
  <c r="P1272" i="2"/>
  <c r="P1286" i="2"/>
  <c r="P1287" i="2"/>
  <c r="P1350" i="2"/>
  <c r="P1414" i="2"/>
  <c r="P1464" i="2"/>
  <c r="P1478" i="2"/>
  <c r="P1542" i="2"/>
  <c r="P1734" i="2"/>
  <c r="P1798" i="2"/>
  <c r="P1862" i="2"/>
  <c r="Q19" i="2"/>
  <c r="Q31" i="2"/>
  <c r="Q38" i="2"/>
  <c r="Q55" i="2"/>
  <c r="Q67" i="2"/>
  <c r="Q86" i="2"/>
  <c r="Q103" i="2"/>
  <c r="Q166" i="2"/>
  <c r="Q183" i="2"/>
  <c r="Q214" i="2"/>
  <c r="Q231" i="2"/>
  <c r="Q275" i="2"/>
  <c r="Q294" i="2"/>
  <c r="Q311" i="2"/>
  <c r="Q323" i="2"/>
  <c r="Q342" i="2"/>
  <c r="Q359" i="2"/>
  <c r="Q422" i="2"/>
  <c r="Q439" i="2"/>
  <c r="Q470" i="2"/>
  <c r="Q487" i="2"/>
  <c r="Q531" i="2"/>
  <c r="Q550" i="2"/>
  <c r="Q567" i="2"/>
  <c r="Q579" i="2"/>
  <c r="Q598" i="2"/>
  <c r="Q659" i="2"/>
  <c r="Q678" i="2"/>
  <c r="Q695" i="2"/>
  <c r="Q707" i="2"/>
  <c r="Q726" i="2"/>
  <c r="Q787" i="2"/>
  <c r="Q806" i="2"/>
  <c r="Q835" i="2"/>
  <c r="Q854" i="2"/>
  <c r="Q871" i="2"/>
  <c r="Q987" i="2"/>
  <c r="G6" i="2"/>
  <c r="G7" i="2"/>
  <c r="G8" i="2"/>
  <c r="G19" i="2"/>
  <c r="G38" i="2"/>
  <c r="G39" i="2"/>
  <c r="G41" i="2"/>
  <c r="G51" i="2"/>
  <c r="G62" i="2"/>
  <c r="G63" i="2"/>
  <c r="G70" i="2"/>
  <c r="G71" i="2"/>
  <c r="G72" i="2"/>
  <c r="G102" i="2"/>
  <c r="G103" i="2"/>
  <c r="G104" i="2"/>
  <c r="G134" i="2"/>
  <c r="G135" i="2"/>
  <c r="G136" i="2"/>
  <c r="G151" i="2"/>
  <c r="G152" i="2"/>
  <c r="G163" i="2"/>
  <c r="G182" i="2"/>
  <c r="G187" i="2"/>
  <c r="G198" i="2"/>
  <c r="G199" i="2"/>
  <c r="G215" i="2"/>
  <c r="G216" i="2"/>
  <c r="G227" i="2"/>
  <c r="G246" i="2"/>
  <c r="G251" i="2"/>
  <c r="G262" i="2"/>
  <c r="G263" i="2"/>
  <c r="G264" i="2"/>
  <c r="G279" i="2"/>
  <c r="G280" i="2"/>
  <c r="G299" i="2"/>
  <c r="G310" i="2"/>
  <c r="G315" i="2"/>
  <c r="G326" i="2"/>
  <c r="G327" i="2"/>
  <c r="G328" i="2"/>
  <c r="G334" i="2"/>
  <c r="G343" i="2"/>
  <c r="G344" i="2"/>
  <c r="G374" i="2"/>
  <c r="G390" i="2"/>
  <c r="G391" i="2"/>
  <c r="G392" i="2"/>
  <c r="G407" i="2"/>
  <c r="G408" i="2"/>
  <c r="G419" i="2"/>
  <c r="G438" i="2"/>
  <c r="G454" i="2"/>
  <c r="G455" i="2"/>
  <c r="G456" i="2"/>
  <c r="G471" i="2"/>
  <c r="G472" i="2"/>
  <c r="G480" i="2"/>
  <c r="G491" i="2"/>
  <c r="G502" i="2"/>
  <c r="G518" i="2"/>
  <c r="G519" i="2"/>
  <c r="G520" i="2"/>
  <c r="G535" i="2"/>
  <c r="G547" i="2"/>
  <c r="G566" i="2"/>
  <c r="G571" i="2"/>
  <c r="G582" i="2"/>
  <c r="G583" i="2"/>
  <c r="G584" i="2"/>
  <c r="G590" i="2"/>
  <c r="G599" i="2"/>
  <c r="G600" i="2"/>
  <c r="G601" i="2"/>
  <c r="G611" i="2"/>
  <c r="G630" i="2"/>
  <c r="G646" i="2"/>
  <c r="G647" i="2"/>
  <c r="G648" i="2"/>
  <c r="G663" i="2"/>
  <c r="G675" i="2"/>
  <c r="G694" i="2"/>
  <c r="G699" i="2"/>
  <c r="G703" i="2"/>
  <c r="G710" i="2"/>
  <c r="G712" i="2"/>
  <c r="G727" i="2"/>
  <c r="G739" i="2"/>
  <c r="G747" i="2"/>
  <c r="G758" i="2"/>
  <c r="G774" i="2"/>
  <c r="G775" i="2"/>
  <c r="G803" i="2"/>
  <c r="G822" i="2"/>
  <c r="G827" i="2"/>
  <c r="G838" i="2"/>
  <c r="G839" i="2"/>
  <c r="G855" i="2"/>
  <c r="G867" i="2"/>
  <c r="G886" i="2"/>
  <c r="G902" i="2"/>
  <c r="G903" i="2"/>
  <c r="G904" i="2"/>
  <c r="G919" i="2"/>
  <c r="G931" i="2"/>
  <c r="G966" i="2"/>
  <c r="G983" i="2"/>
  <c r="G995" i="2"/>
  <c r="G1014" i="2"/>
  <c r="G1030" i="2"/>
  <c r="G1031" i="2"/>
  <c r="G1062" i="2"/>
  <c r="G1063" i="2"/>
  <c r="G1078" i="2"/>
  <c r="G1079" i="2"/>
  <c r="G1086" i="2"/>
  <c r="G1094" i="2"/>
  <c r="G1095" i="2"/>
  <c r="G1102" i="2"/>
  <c r="G1110" i="2"/>
  <c r="G1111" i="2"/>
  <c r="G1126" i="2"/>
  <c r="G1158" i="2"/>
  <c r="G1159" i="2"/>
  <c r="G1175" i="2"/>
  <c r="G1190" i="2"/>
  <c r="G1191" i="2"/>
  <c r="G1207" i="2"/>
  <c r="G1222" i="2"/>
  <c r="G1223" i="2"/>
  <c r="G1246" i="2"/>
  <c r="G1247" i="2"/>
  <c r="G1254" i="2"/>
  <c r="G1255" i="2"/>
  <c r="G1286" i="2"/>
  <c r="G1287" i="2"/>
  <c r="G1303" i="2"/>
  <c r="G1318" i="2"/>
  <c r="G1319" i="2"/>
  <c r="G1332" i="2"/>
  <c r="G1334" i="2"/>
  <c r="G1335" i="2"/>
  <c r="G1348" i="2"/>
  <c r="G1350" i="2"/>
  <c r="G1364" i="2"/>
  <c r="G1380" i="2"/>
  <c r="G1383" i="2"/>
  <c r="G1396" i="2"/>
  <c r="G1398" i="2"/>
  <c r="G1399" i="2"/>
  <c r="G1412" i="2"/>
  <c r="G1414" i="2"/>
  <c r="G1428" i="2"/>
  <c r="G1444" i="2"/>
  <c r="G1446" i="2"/>
  <c r="G1447" i="2"/>
  <c r="G1460" i="2"/>
  <c r="G1462" i="2"/>
  <c r="G1463" i="2"/>
  <c r="G1476" i="2"/>
  <c r="G1478" i="2"/>
  <c r="G1492" i="2"/>
  <c r="G1494" i="2"/>
  <c r="G1495" i="2"/>
  <c r="G1508" i="2"/>
  <c r="G1510" i="2"/>
  <c r="G1511" i="2"/>
  <c r="G1524" i="2"/>
  <c r="G1526" i="2"/>
  <c r="G1527" i="2"/>
  <c r="G1540" i="2"/>
  <c r="G1542" i="2"/>
  <c r="G1556" i="2"/>
  <c r="G1559" i="2"/>
  <c r="G1572" i="2"/>
  <c r="G1588" i="2"/>
  <c r="G1590" i="2"/>
  <c r="G1591" i="2"/>
  <c r="G1604" i="2"/>
  <c r="G1606" i="2"/>
  <c r="G1620" i="2"/>
  <c r="G1622" i="2"/>
  <c r="G1623" i="2"/>
  <c r="G1636" i="2"/>
  <c r="G1638" i="2"/>
  <c r="G1652" i="2"/>
  <c r="G1654" i="2"/>
  <c r="G1668" i="2"/>
  <c r="G1670" i="2"/>
  <c r="G1671" i="2"/>
  <c r="G1687" i="2"/>
  <c r="G1702" i="2"/>
  <c r="G1718" i="2"/>
  <c r="G1732" i="2"/>
  <c r="G1734" i="2"/>
  <c r="G1748" i="2"/>
  <c r="G1750" i="2"/>
  <c r="G1751" i="2"/>
  <c r="G1764" i="2"/>
  <c r="G1766" i="2"/>
  <c r="G1767" i="2"/>
  <c r="G1780" i="2"/>
  <c r="G1782" i="2"/>
  <c r="G1798" i="2"/>
  <c r="G1814" i="2"/>
  <c r="G1815" i="2"/>
  <c r="G1828" i="2"/>
  <c r="G1830" i="2"/>
  <c r="G1844" i="2"/>
  <c r="G1846" i="2"/>
  <c r="G1847" i="2"/>
  <c r="G1860" i="2"/>
  <c r="G1862" i="2"/>
  <c r="G1876" i="2"/>
  <c r="G1878" i="2"/>
  <c r="G1879" i="2"/>
  <c r="G1894" i="2"/>
  <c r="G1910" i="2"/>
  <c r="G1911" i="2"/>
  <c r="G1924" i="2"/>
  <c r="G1926" i="2"/>
  <c r="G1942" i="2"/>
  <c r="G1956" i="2"/>
  <c r="G1958" i="2"/>
  <c r="G1972" i="2"/>
  <c r="G1974" i="2"/>
  <c r="G1988" i="2"/>
  <c r="G1990" i="2"/>
  <c r="G1991" i="2"/>
  <c r="G2006" i="2"/>
  <c r="Q39" i="2"/>
  <c r="G83" i="2"/>
  <c r="P87" i="2"/>
  <c r="Q92" i="2"/>
  <c r="O103" i="2"/>
  <c r="G111" i="2"/>
  <c r="Q119" i="2"/>
  <c r="G128" i="2"/>
  <c r="G132" i="2"/>
  <c r="O135" i="2"/>
  <c r="O136" i="2"/>
  <c r="Q147" i="2"/>
  <c r="Q165" i="2"/>
  <c r="G167" i="2"/>
  <c r="G168" i="2"/>
  <c r="G171" i="2"/>
  <c r="G172" i="2"/>
  <c r="G183" i="2"/>
  <c r="Q195" i="2"/>
  <c r="G196" i="2"/>
  <c r="P207" i="2"/>
  <c r="Q213" i="2"/>
  <c r="O216" i="2"/>
  <c r="G231" i="2"/>
  <c r="G232" i="2"/>
  <c r="G235" i="2"/>
  <c r="Q247" i="2"/>
  <c r="O248" i="2"/>
  <c r="G260" i="2"/>
  <c r="Q268" i="2"/>
  <c r="O279" i="2"/>
  <c r="O280" i="2"/>
  <c r="G291" i="2"/>
  <c r="G295" i="2"/>
  <c r="G296" i="2"/>
  <c r="Q303" i="2"/>
  <c r="G308" i="2"/>
  <c r="G311" i="2"/>
  <c r="O312" i="2"/>
  <c r="G324" i="2"/>
  <c r="G329" i="2"/>
  <c r="G355" i="2"/>
  <c r="G359" i="2"/>
  <c r="G360" i="2"/>
  <c r="G372" i="2"/>
  <c r="Q375" i="2"/>
  <c r="G379" i="2"/>
  <c r="O392" i="2"/>
  <c r="Q396" i="2"/>
  <c r="Q403" i="2"/>
  <c r="Q421" i="2"/>
  <c r="O423" i="2"/>
  <c r="O424" i="2"/>
  <c r="G436" i="2"/>
  <c r="G439" i="2"/>
  <c r="G443" i="2"/>
  <c r="Q451" i="2"/>
  <c r="O456" i="2"/>
  <c r="O457" i="2"/>
  <c r="P463" i="2"/>
  <c r="Q469" i="2"/>
  <c r="Q476" i="2"/>
  <c r="G487" i="2"/>
  <c r="G488" i="2"/>
  <c r="G499" i="2"/>
  <c r="G500" i="2"/>
  <c r="Q503" i="2"/>
  <c r="G516" i="2"/>
  <c r="G521" i="2"/>
  <c r="Q524" i="2"/>
  <c r="O535" i="2"/>
  <c r="O536" i="2"/>
  <c r="G551" i="2"/>
  <c r="G552" i="2"/>
  <c r="G555" i="2"/>
  <c r="G556" i="2"/>
  <c r="G564" i="2"/>
  <c r="G567" i="2"/>
  <c r="G585" i="2"/>
  <c r="G615" i="2"/>
  <c r="G616" i="2"/>
  <c r="G627" i="2"/>
  <c r="G628" i="2"/>
  <c r="O631" i="2"/>
  <c r="O632" i="2"/>
  <c r="Q652" i="2"/>
  <c r="Q677" i="2"/>
  <c r="G679" i="2"/>
  <c r="G695" i="2"/>
  <c r="Q725" i="2"/>
  <c r="G743" i="2"/>
  <c r="G755" i="2"/>
  <c r="G807" i="2"/>
  <c r="G811" i="2"/>
  <c r="G812" i="2"/>
  <c r="P823" i="2"/>
  <c r="P824" i="2"/>
  <c r="P839" i="2"/>
  <c r="O856" i="2"/>
  <c r="G871" i="2"/>
  <c r="G883" i="2"/>
  <c r="G884" i="2"/>
  <c r="Q887" i="2"/>
  <c r="G935" i="2"/>
  <c r="G936" i="2"/>
  <c r="Q939" i="2"/>
  <c r="P951" i="2"/>
  <c r="P967" i="2"/>
  <c r="G999" i="2"/>
  <c r="Q1003" i="2"/>
  <c r="G1011" i="2"/>
  <c r="G1015" i="2"/>
  <c r="G1029" i="2"/>
  <c r="G1045" i="2"/>
  <c r="O1048" i="2"/>
  <c r="G1060" i="2"/>
  <c r="G1061" i="2"/>
  <c r="Q1067" i="2"/>
  <c r="G1077" i="2"/>
  <c r="G1080" i="2"/>
  <c r="G1092" i="2"/>
  <c r="G1093" i="2"/>
  <c r="Q1099" i="2"/>
  <c r="G1109" i="2"/>
  <c r="G1124" i="2"/>
  <c r="G1125" i="2"/>
  <c r="G1128" i="2"/>
  <c r="G1140" i="2"/>
  <c r="G1141" i="2"/>
  <c r="O1143" i="2"/>
  <c r="G1144" i="2"/>
  <c r="G1160" i="2"/>
  <c r="Q1163" i="2"/>
  <c r="G1172" i="2"/>
  <c r="G1192" i="2"/>
  <c r="Q1195" i="2"/>
  <c r="G1220" i="2"/>
  <c r="G1221" i="2"/>
  <c r="G1224" i="2"/>
  <c r="G1236" i="2"/>
  <c r="G1237" i="2"/>
  <c r="G1240" i="2"/>
  <c r="G1252" i="2"/>
  <c r="Q1259" i="2"/>
  <c r="O1271" i="2"/>
  <c r="G1272" i="2"/>
  <c r="G1284" i="2"/>
  <c r="G1285" i="2"/>
  <c r="G1304" i="2"/>
  <c r="G1336" i="2"/>
  <c r="G1352" i="2"/>
  <c r="Q1355" i="2"/>
  <c r="O1384" i="2"/>
  <c r="G1432" i="2"/>
  <c r="O1495" i="2"/>
  <c r="G1496" i="2"/>
  <c r="O1511" i="2"/>
  <c r="Q1515" i="2"/>
  <c r="G1528" i="2"/>
  <c r="O1529" i="2"/>
  <c r="Q1547" i="2"/>
  <c r="P1552" i="2"/>
  <c r="G1560" i="2"/>
  <c r="P1583" i="2"/>
  <c r="G1608" i="2"/>
  <c r="Q1611" i="2"/>
  <c r="O1640" i="2"/>
  <c r="G1672" i="2"/>
  <c r="G1688" i="2"/>
  <c r="G1752" i="2"/>
  <c r="P1763" i="2"/>
  <c r="O1767" i="2"/>
  <c r="Q1771" i="2"/>
  <c r="Q1780" i="2"/>
  <c r="Q1811" i="2"/>
  <c r="G1816" i="2"/>
  <c r="Q1875" i="2"/>
  <c r="P1883" i="2"/>
  <c r="P1891" i="2"/>
  <c r="G1912" i="2"/>
  <c r="Q1939" i="2"/>
  <c r="G1944" i="2"/>
  <c r="P1955" i="2"/>
  <c r="G1960" i="2"/>
  <c r="P2004"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B12" i="1"/>
  <c r="B13" i="1"/>
  <c r="B11" i="1"/>
  <c r="P639" i="2" l="1"/>
  <c r="G1550" i="2"/>
  <c r="P622" i="2"/>
  <c r="P608" i="2"/>
  <c r="G143" i="2"/>
  <c r="P607" i="2"/>
  <c r="G142" i="2"/>
  <c r="P575" i="2"/>
  <c r="G384" i="2"/>
  <c r="G255" i="2"/>
  <c r="P558" i="2"/>
  <c r="Q159" i="2"/>
  <c r="P383" i="2"/>
  <c r="P623" i="2"/>
  <c r="P527" i="2"/>
  <c r="G126" i="2"/>
  <c r="G30" i="2"/>
  <c r="P366" i="2"/>
  <c r="G256" i="2"/>
  <c r="P352" i="2"/>
  <c r="P351" i="2"/>
  <c r="P719" i="2"/>
  <c r="O608" i="2"/>
  <c r="P335" i="2"/>
  <c r="G191" i="2"/>
  <c r="Q239" i="2"/>
  <c r="P287" i="2"/>
  <c r="G159" i="2"/>
  <c r="G655" i="2"/>
  <c r="Q1897" i="2"/>
  <c r="P1543" i="2"/>
  <c r="P270" i="2"/>
  <c r="G398" i="2"/>
  <c r="G271" i="2"/>
  <c r="P937" i="2"/>
  <c r="P495" i="2"/>
  <c r="Q543" i="2"/>
  <c r="P878" i="2"/>
  <c r="G1695" i="2"/>
  <c r="G783" i="2"/>
  <c r="G654" i="2"/>
  <c r="G447" i="2"/>
  <c r="Q287" i="2"/>
  <c r="P590" i="2"/>
  <c r="G192" i="2"/>
  <c r="Q113" i="2"/>
  <c r="P576" i="2"/>
  <c r="G1678" i="2"/>
  <c r="G1038" i="2"/>
  <c r="O782" i="2"/>
  <c r="G1423" i="2"/>
  <c r="G416" i="2"/>
  <c r="Q238" i="2"/>
  <c r="P544" i="2"/>
  <c r="P160" i="2"/>
  <c r="G415" i="2"/>
  <c r="P1721" i="2"/>
  <c r="P543" i="2"/>
  <c r="O686" i="2"/>
  <c r="G320" i="2"/>
  <c r="G1567" i="2"/>
  <c r="G319" i="2"/>
  <c r="Q494" i="2"/>
  <c r="P1550" i="2"/>
  <c r="P415" i="2"/>
  <c r="O544" i="2"/>
  <c r="G479" i="2"/>
  <c r="P399" i="2"/>
  <c r="G1566" i="2"/>
  <c r="G1119" i="2"/>
  <c r="P1391" i="2"/>
  <c r="O735" i="2"/>
  <c r="Q750" i="2"/>
  <c r="P1519" i="2"/>
  <c r="G1614" i="2"/>
  <c r="G992" i="2"/>
  <c r="G1742" i="2"/>
  <c r="G1310" i="2"/>
  <c r="Q1249" i="2"/>
  <c r="P526" i="2"/>
  <c r="P16" i="2"/>
  <c r="O654" i="2"/>
  <c r="G1806" i="2"/>
  <c r="P512" i="2"/>
  <c r="P1647" i="2"/>
  <c r="P591" i="2"/>
  <c r="G223" i="2"/>
  <c r="G1870" i="2"/>
  <c r="P782" i="2"/>
  <c r="P448" i="2"/>
  <c r="P367" i="2"/>
  <c r="G718" i="2"/>
  <c r="P224" i="2"/>
  <c r="G671" i="2"/>
  <c r="G206" i="2"/>
  <c r="P1166" i="2"/>
  <c r="G1934" i="2"/>
  <c r="G1439" i="2"/>
  <c r="Q313" i="2"/>
  <c r="Q105" i="2"/>
  <c r="G1839" i="2"/>
  <c r="G1487" i="2"/>
  <c r="G1422" i="2"/>
  <c r="G462" i="2"/>
  <c r="P494" i="2"/>
  <c r="O640" i="2"/>
  <c r="G288" i="2"/>
  <c r="Q873" i="2"/>
  <c r="P1863" i="2"/>
  <c r="G801" i="2"/>
  <c r="Q1745" i="2"/>
  <c r="Q617" i="2"/>
  <c r="N1969" i="2"/>
  <c r="G737" i="2"/>
  <c r="Q1137" i="2"/>
  <c r="P825" i="2"/>
  <c r="O1441" i="2"/>
  <c r="Q1985" i="2"/>
  <c r="P809" i="2"/>
  <c r="Q1913" i="2"/>
  <c r="P1393" i="2"/>
  <c r="P1073" i="2"/>
  <c r="N1713" i="2"/>
  <c r="N1665" i="2"/>
  <c r="O929" i="2"/>
  <c r="O641" i="2"/>
  <c r="O425" i="2"/>
  <c r="G977" i="2"/>
  <c r="G913" i="2"/>
  <c r="G233" i="2"/>
  <c r="Q1889" i="2"/>
  <c r="Q1121" i="2"/>
  <c r="Q929" i="2"/>
  <c r="P1849" i="2"/>
  <c r="P1713" i="2"/>
  <c r="P1585" i="2"/>
  <c r="P929" i="2"/>
  <c r="O1953" i="2"/>
  <c r="O513" i="2"/>
  <c r="O233" i="2"/>
  <c r="O169" i="2"/>
  <c r="G361" i="2"/>
  <c r="Q1457" i="2"/>
  <c r="Q1329" i="2"/>
  <c r="P1265" i="2"/>
  <c r="P913" i="2"/>
  <c r="P89" i="2"/>
  <c r="O1785" i="2"/>
  <c r="O1457" i="2"/>
  <c r="O609" i="2"/>
  <c r="G489" i="2"/>
  <c r="G281" i="2"/>
  <c r="Q1785" i="2"/>
  <c r="Q1697" i="2"/>
  <c r="Q1201" i="2"/>
  <c r="Q993" i="2"/>
  <c r="Q745" i="2"/>
  <c r="O1769" i="2"/>
  <c r="O1185" i="2"/>
  <c r="P1649" i="2"/>
  <c r="N1937" i="2"/>
  <c r="Q49" i="2"/>
  <c r="Q1521" i="2"/>
  <c r="P1806" i="2"/>
  <c r="Q2008" i="2"/>
  <c r="Q2000" i="2"/>
  <c r="G1992" i="2"/>
  <c r="P1992" i="2"/>
  <c r="Q1984" i="2"/>
  <c r="P1984" i="2"/>
  <c r="Q1976" i="2"/>
  <c r="P1968" i="2"/>
  <c r="O1952" i="2"/>
  <c r="G1928" i="2"/>
  <c r="G1920" i="2"/>
  <c r="P1912" i="2"/>
  <c r="P1904" i="2"/>
  <c r="O1896" i="2"/>
  <c r="P1872" i="2"/>
  <c r="G1864" i="2"/>
  <c r="P1848" i="2"/>
  <c r="P1840" i="2"/>
  <c r="G1832" i="2"/>
  <c r="O1824" i="2"/>
  <c r="G1800" i="2"/>
  <c r="G1792" i="2"/>
  <c r="G1784" i="2"/>
  <c r="P1776" i="2"/>
  <c r="O1768" i="2"/>
  <c r="G1760" i="2"/>
  <c r="P1744" i="2"/>
  <c r="G1736" i="2"/>
  <c r="G1728" i="2"/>
  <c r="P1720" i="2"/>
  <c r="P1712" i="2"/>
  <c r="G1704" i="2"/>
  <c r="O1696" i="2"/>
  <c r="G1664" i="2"/>
  <c r="G1656" i="2"/>
  <c r="P1648" i="2"/>
  <c r="G1648" i="2"/>
  <c r="G1632" i="2"/>
  <c r="O1624" i="2"/>
  <c r="P1592" i="2"/>
  <c r="P1584" i="2"/>
  <c r="G1584" i="2"/>
  <c r="G1576" i="2"/>
  <c r="G1544" i="2"/>
  <c r="G1536" i="2"/>
  <c r="P1528" i="2"/>
  <c r="P1520" i="2"/>
  <c r="O1512" i="2"/>
  <c r="G1504" i="2"/>
  <c r="P1936" i="2"/>
  <c r="G1856" i="2"/>
  <c r="O1712" i="2"/>
  <c r="G1600" i="2"/>
  <c r="O1968" i="2"/>
  <c r="P1808" i="2"/>
  <c r="G1592" i="2"/>
  <c r="G1392" i="2"/>
  <c r="O736" i="2"/>
  <c r="P736" i="2"/>
  <c r="P1456" i="2"/>
  <c r="P1336" i="2"/>
  <c r="P1328" i="2"/>
  <c r="P1264" i="2"/>
  <c r="P1136" i="2"/>
  <c r="P1080" i="2"/>
  <c r="P1072" i="2"/>
  <c r="G984" i="2"/>
  <c r="G968" i="2"/>
  <c r="P928" i="2"/>
  <c r="G912" i="2"/>
  <c r="P904" i="2"/>
  <c r="P888" i="2"/>
  <c r="G864" i="2"/>
  <c r="G856" i="2"/>
  <c r="G840" i="2"/>
  <c r="P800" i="2"/>
  <c r="G792" i="2"/>
  <c r="P768" i="2"/>
  <c r="G720" i="2"/>
  <c r="P704" i="2"/>
  <c r="P672" i="2"/>
  <c r="G664" i="2"/>
  <c r="P1967" i="2"/>
  <c r="P1935" i="2"/>
  <c r="G1927" i="2"/>
  <c r="P1927" i="2"/>
  <c r="G1903" i="2"/>
  <c r="O1895" i="2"/>
  <c r="O1879" i="2"/>
  <c r="P1871" i="2"/>
  <c r="P1144" i="2"/>
  <c r="G1448" i="2"/>
  <c r="G1416" i="2"/>
  <c r="G1376" i="2"/>
  <c r="G1328" i="2"/>
  <c r="G1216" i="2"/>
  <c r="G1176" i="2"/>
  <c r="G1096" i="2"/>
  <c r="P1040" i="2"/>
  <c r="G744" i="2"/>
  <c r="G2007" i="2"/>
  <c r="G1983" i="2"/>
  <c r="G672" i="2"/>
  <c r="G1480" i="2"/>
  <c r="G1408" i="2"/>
  <c r="G1288" i="2"/>
  <c r="O1208" i="2"/>
  <c r="G1064" i="2"/>
  <c r="G960" i="2"/>
  <c r="O928" i="2"/>
  <c r="G680" i="2"/>
  <c r="G1895" i="2"/>
  <c r="G1871" i="2"/>
  <c r="G728" i="2"/>
  <c r="P1016" i="2"/>
  <c r="O1951" i="2"/>
  <c r="G1472" i="2"/>
  <c r="O1440" i="2"/>
  <c r="G1400" i="2"/>
  <c r="G1256" i="2"/>
  <c r="P1232" i="2"/>
  <c r="G1200" i="2"/>
  <c r="P1168" i="2"/>
  <c r="G1136" i="2"/>
  <c r="P952" i="2"/>
  <c r="G872" i="2"/>
  <c r="G768" i="2"/>
  <c r="G704" i="2"/>
  <c r="G1975" i="2"/>
  <c r="G1951" i="2"/>
  <c r="G920" i="2"/>
  <c r="G776" i="2"/>
  <c r="P1400" i="2"/>
  <c r="P1208" i="2"/>
  <c r="P912" i="2"/>
  <c r="O1823" i="2"/>
  <c r="O1807" i="2"/>
  <c r="P1807" i="2"/>
  <c r="G1799" i="2"/>
  <c r="G1775" i="2"/>
  <c r="P1743" i="2"/>
  <c r="G1735" i="2"/>
  <c r="P1735" i="2"/>
  <c r="G1719" i="2"/>
  <c r="G1711" i="2"/>
  <c r="P1679" i="2"/>
  <c r="P1671" i="2"/>
  <c r="G1663" i="2"/>
  <c r="O1639" i="2"/>
  <c r="P1615" i="2"/>
  <c r="G1607" i="2"/>
  <c r="G1575" i="2"/>
  <c r="O1551" i="2"/>
  <c r="P1551" i="2"/>
  <c r="G1479" i="2"/>
  <c r="P1479" i="2"/>
  <c r="G1455" i="2"/>
  <c r="G1431" i="2"/>
  <c r="P1415" i="2"/>
  <c r="G1407" i="2"/>
  <c r="O1383" i="2"/>
  <c r="O1367" i="2"/>
  <c r="P1359" i="2"/>
  <c r="G1351" i="2"/>
  <c r="G1327" i="2"/>
  <c r="O1311" i="2"/>
  <c r="G1295" i="2"/>
  <c r="P1295" i="2"/>
  <c r="G1263" i="2"/>
  <c r="G1231" i="2"/>
  <c r="P1231" i="2"/>
  <c r="P1223" i="2"/>
  <c r="G1199" i="2"/>
  <c r="G1183" i="2"/>
  <c r="G1167" i="2"/>
  <c r="P1167" i="2"/>
  <c r="P1159" i="2"/>
  <c r="G1135" i="2"/>
  <c r="G1127" i="2"/>
  <c r="G1103" i="2"/>
  <c r="P1103" i="2"/>
  <c r="O1079" i="2"/>
  <c r="G1071" i="2"/>
  <c r="G1055" i="2"/>
  <c r="O1047" i="2"/>
  <c r="G1039" i="2"/>
  <c r="P1039" i="2"/>
  <c r="P1007" i="2"/>
  <c r="P991" i="2"/>
  <c r="O983" i="2"/>
  <c r="G967" i="2"/>
  <c r="G911" i="2"/>
  <c r="P903" i="2"/>
  <c r="P887" i="2"/>
  <c r="Q879" i="2"/>
  <c r="P863" i="2"/>
  <c r="O855" i="2"/>
  <c r="G847" i="2"/>
  <c r="Q823" i="2"/>
  <c r="Q799" i="2"/>
  <c r="P799" i="2"/>
  <c r="G791" i="2"/>
  <c r="P767" i="2"/>
  <c r="G767" i="2"/>
  <c r="Q751" i="2"/>
  <c r="Q743" i="2"/>
  <c r="O1822" i="2"/>
  <c r="O1750" i="2"/>
  <c r="G1686" i="2"/>
  <c r="G1558" i="2"/>
  <c r="G1534" i="2"/>
  <c r="G1486" i="2"/>
  <c r="G1430" i="2"/>
  <c r="G1406" i="2"/>
  <c r="G1382" i="2"/>
  <c r="G1358" i="2"/>
  <c r="G1326" i="2"/>
  <c r="G1302" i="2"/>
  <c r="O1294" i="2"/>
  <c r="G1294" i="2"/>
  <c r="G1270" i="2"/>
  <c r="G1262" i="2"/>
  <c r="G1238" i="2"/>
  <c r="G1230" i="2"/>
  <c r="G1206" i="2"/>
  <c r="G1198" i="2"/>
  <c r="G1174" i="2"/>
  <c r="G1166" i="2"/>
  <c r="O1142" i="2"/>
  <c r="G1142" i="2"/>
  <c r="G1134" i="2"/>
  <c r="O543" i="2"/>
  <c r="P511" i="2"/>
  <c r="P854" i="2"/>
  <c r="Q615" i="2"/>
  <c r="P1006" i="2"/>
  <c r="P671" i="2"/>
  <c r="O790" i="2"/>
  <c r="H1989" i="2"/>
  <c r="I1989" i="2"/>
  <c r="J1989" i="2"/>
  <c r="K1989" i="2"/>
  <c r="L1989" i="2"/>
  <c r="M1989" i="2"/>
  <c r="N1989" i="2"/>
  <c r="P1989" i="2"/>
  <c r="Q1989" i="2"/>
  <c r="O1989" i="2"/>
  <c r="G1989" i="2"/>
  <c r="H1973" i="2"/>
  <c r="I1973" i="2"/>
  <c r="K1973" i="2"/>
  <c r="J1973" i="2"/>
  <c r="L1973" i="2"/>
  <c r="N1973" i="2"/>
  <c r="O1973" i="2"/>
  <c r="M1973" i="2"/>
  <c r="P1973" i="2"/>
  <c r="Q1973" i="2"/>
  <c r="G1973" i="2"/>
  <c r="H1965" i="2"/>
  <c r="I1965" i="2"/>
  <c r="K1965" i="2"/>
  <c r="J1965" i="2"/>
  <c r="N1965" i="2"/>
  <c r="O1965" i="2"/>
  <c r="M1965" i="2"/>
  <c r="L1965" i="2"/>
  <c r="P1965" i="2"/>
  <c r="Q1965" i="2"/>
  <c r="G1965" i="2"/>
  <c r="H1949" i="2"/>
  <c r="K1949" i="2"/>
  <c r="I1949" i="2"/>
  <c r="J1949" i="2"/>
  <c r="M1949" i="2"/>
  <c r="L1949" i="2"/>
  <c r="N1949" i="2"/>
  <c r="O1949" i="2"/>
  <c r="P1949" i="2"/>
  <c r="G1949" i="2"/>
  <c r="Q1949" i="2"/>
  <c r="H1917" i="2"/>
  <c r="K1917" i="2"/>
  <c r="I1917" i="2"/>
  <c r="J1917" i="2"/>
  <c r="L1917" i="2"/>
  <c r="M1917" i="2"/>
  <c r="N1917" i="2"/>
  <c r="P1917" i="2"/>
  <c r="Q1917" i="2"/>
  <c r="O1917" i="2"/>
  <c r="G1917" i="2"/>
  <c r="H1893" i="2"/>
  <c r="I1893" i="2"/>
  <c r="K1893" i="2"/>
  <c r="J1893" i="2"/>
  <c r="M1893" i="2"/>
  <c r="N1893" i="2"/>
  <c r="O1893" i="2"/>
  <c r="L1893" i="2"/>
  <c r="Q1893" i="2"/>
  <c r="P1893" i="2"/>
  <c r="G1893" i="2"/>
  <c r="H1877" i="2"/>
  <c r="I1877" i="2"/>
  <c r="J1877" i="2"/>
  <c r="K1877" i="2"/>
  <c r="L1877" i="2"/>
  <c r="N1877" i="2"/>
  <c r="M1877" i="2"/>
  <c r="P1877" i="2"/>
  <c r="Q1877" i="2"/>
  <c r="O1877" i="2"/>
  <c r="G1877" i="2"/>
  <c r="H1869" i="2"/>
  <c r="I1869" i="2"/>
  <c r="K1869" i="2"/>
  <c r="J1869" i="2"/>
  <c r="L1869" i="2"/>
  <c r="N1869" i="2"/>
  <c r="O1869" i="2"/>
  <c r="P1869" i="2"/>
  <c r="M1869" i="2"/>
  <c r="Q1869" i="2"/>
  <c r="G1869" i="2"/>
  <c r="H1861" i="2"/>
  <c r="I1861" i="2"/>
  <c r="K1861" i="2"/>
  <c r="J1861" i="2"/>
  <c r="L1861" i="2"/>
  <c r="M1861" i="2"/>
  <c r="N1861" i="2"/>
  <c r="P1861" i="2"/>
  <c r="O1861" i="2"/>
  <c r="Q1861" i="2"/>
  <c r="G1861" i="2"/>
  <c r="H1845" i="2"/>
  <c r="I1845" i="2"/>
  <c r="K1845" i="2"/>
  <c r="J1845" i="2"/>
  <c r="L1845" i="2"/>
  <c r="N1845" i="2"/>
  <c r="O1845" i="2"/>
  <c r="M1845" i="2"/>
  <c r="P1845" i="2"/>
  <c r="Q1845" i="2"/>
  <c r="G1845" i="2"/>
  <c r="H1837" i="2"/>
  <c r="I1837" i="2"/>
  <c r="K1837" i="2"/>
  <c r="J1837" i="2"/>
  <c r="N1837" i="2"/>
  <c r="O1837" i="2"/>
  <c r="L1837" i="2"/>
  <c r="M1837" i="2"/>
  <c r="P1837" i="2"/>
  <c r="Q1837" i="2"/>
  <c r="G1837" i="2"/>
  <c r="H1821" i="2"/>
  <c r="K1821" i="2"/>
  <c r="I1821" i="2"/>
  <c r="J1821" i="2"/>
  <c r="M1821" i="2"/>
  <c r="L1821" i="2"/>
  <c r="N1821" i="2"/>
  <c r="O1821" i="2"/>
  <c r="P1821" i="2"/>
  <c r="G1821" i="2"/>
  <c r="Q1821" i="2"/>
  <c r="H1797" i="2"/>
  <c r="I1797" i="2"/>
  <c r="K1797" i="2"/>
  <c r="J1797" i="2"/>
  <c r="L1797" i="2"/>
  <c r="M1797" i="2"/>
  <c r="N1797" i="2"/>
  <c r="O1797" i="2"/>
  <c r="P1797" i="2"/>
  <c r="Q1797" i="2"/>
  <c r="G1797" i="2"/>
  <c r="H1781" i="2"/>
  <c r="I1781" i="2"/>
  <c r="K1781" i="2"/>
  <c r="N1781" i="2"/>
  <c r="J1781" i="2"/>
  <c r="O1781" i="2"/>
  <c r="M1781" i="2"/>
  <c r="L1781" i="2"/>
  <c r="P1781" i="2"/>
  <c r="Q1781" i="2"/>
  <c r="G1781" i="2"/>
  <c r="H1773" i="2"/>
  <c r="I1773" i="2"/>
  <c r="K1773" i="2"/>
  <c r="J1773" i="2"/>
  <c r="L1773" i="2"/>
  <c r="N1773" i="2"/>
  <c r="O1773" i="2"/>
  <c r="M1773" i="2"/>
  <c r="P1773" i="2"/>
  <c r="Q1773" i="2"/>
  <c r="G1773" i="2"/>
  <c r="H1757" i="2"/>
  <c r="K1757" i="2"/>
  <c r="I1757" i="2"/>
  <c r="J1757" i="2"/>
  <c r="M1757" i="2"/>
  <c r="N1757" i="2"/>
  <c r="L1757" i="2"/>
  <c r="O1757" i="2"/>
  <c r="P1757" i="2"/>
  <c r="Q1757" i="2"/>
  <c r="G1757" i="2"/>
  <c r="H1741" i="2"/>
  <c r="I1741" i="2"/>
  <c r="K1741" i="2"/>
  <c r="J1741" i="2"/>
  <c r="L1741" i="2"/>
  <c r="N1741" i="2"/>
  <c r="O1741" i="2"/>
  <c r="M1741" i="2"/>
  <c r="P1741" i="2"/>
  <c r="G1741" i="2"/>
  <c r="Q1741" i="2"/>
  <c r="H1725" i="2"/>
  <c r="K1725" i="2"/>
  <c r="I1725" i="2"/>
  <c r="J1725" i="2"/>
  <c r="L1725" i="2"/>
  <c r="M1725" i="2"/>
  <c r="N1725" i="2"/>
  <c r="O1725" i="2"/>
  <c r="P1725" i="2"/>
  <c r="Q1725" i="2"/>
  <c r="G1725" i="2"/>
  <c r="H1717" i="2"/>
  <c r="I1717" i="2"/>
  <c r="K1717" i="2"/>
  <c r="J1717" i="2"/>
  <c r="L1717" i="2"/>
  <c r="N1717" i="2"/>
  <c r="O1717" i="2"/>
  <c r="M1717" i="2"/>
  <c r="P1717" i="2"/>
  <c r="Q1717" i="2"/>
  <c r="G1717" i="2"/>
  <c r="H1709" i="2"/>
  <c r="I1709" i="2"/>
  <c r="K1709" i="2"/>
  <c r="J1709" i="2"/>
  <c r="N1709" i="2"/>
  <c r="O1709" i="2"/>
  <c r="M1709" i="2"/>
  <c r="P1709" i="2"/>
  <c r="L1709" i="2"/>
  <c r="Q1709" i="2"/>
  <c r="G1709" i="2"/>
  <c r="H1693" i="2"/>
  <c r="K1693" i="2"/>
  <c r="I1693" i="2"/>
  <c r="J1693" i="2"/>
  <c r="M1693" i="2"/>
  <c r="L1693" i="2"/>
  <c r="N1693" i="2"/>
  <c r="O1693" i="2"/>
  <c r="P1693" i="2"/>
  <c r="G1693" i="2"/>
  <c r="Q1693" i="2"/>
  <c r="H1685" i="2"/>
  <c r="I1685" i="2"/>
  <c r="K1685" i="2"/>
  <c r="L1685" i="2"/>
  <c r="J1685" i="2"/>
  <c r="N1685" i="2"/>
  <c r="M1685" i="2"/>
  <c r="P1685" i="2"/>
  <c r="O1685" i="2"/>
  <c r="Q1685" i="2"/>
  <c r="G1685" i="2"/>
  <c r="H1677" i="2"/>
  <c r="I1677" i="2"/>
  <c r="K1677" i="2"/>
  <c r="J1677" i="2"/>
  <c r="L1677" i="2"/>
  <c r="N1677" i="2"/>
  <c r="P1677" i="2"/>
  <c r="M1677" i="2"/>
  <c r="Q1677" i="2"/>
  <c r="O1677" i="2"/>
  <c r="G1677" i="2"/>
  <c r="H1653" i="2"/>
  <c r="I1653" i="2"/>
  <c r="K1653" i="2"/>
  <c r="J1653" i="2"/>
  <c r="N1653" i="2"/>
  <c r="L1653" i="2"/>
  <c r="O1653" i="2"/>
  <c r="M1653" i="2"/>
  <c r="P1653" i="2"/>
  <c r="Q1653" i="2"/>
  <c r="G1653" i="2"/>
  <c r="H1589" i="2"/>
  <c r="I1589" i="2"/>
  <c r="K1589" i="2"/>
  <c r="J1589" i="2"/>
  <c r="L1589" i="2"/>
  <c r="N1589" i="2"/>
  <c r="O1589" i="2"/>
  <c r="M1589" i="2"/>
  <c r="P1589" i="2"/>
  <c r="Q1589" i="2"/>
  <c r="G1589" i="2"/>
  <c r="H2005" i="2"/>
  <c r="I2005" i="2"/>
  <c r="J2005" i="2"/>
  <c r="K2005" i="2"/>
  <c r="L2005" i="2"/>
  <c r="N2005" i="2"/>
  <c r="M2005" i="2"/>
  <c r="P2005" i="2"/>
  <c r="Q2005" i="2"/>
  <c r="O2005" i="2"/>
  <c r="G2005" i="2"/>
  <c r="H1997" i="2"/>
  <c r="I1997" i="2"/>
  <c r="J1997" i="2"/>
  <c r="K1997" i="2"/>
  <c r="L1997" i="2"/>
  <c r="N1997" i="2"/>
  <c r="O1997" i="2"/>
  <c r="M1997" i="2"/>
  <c r="P1997" i="2"/>
  <c r="G1997" i="2"/>
  <c r="Q1997" i="2"/>
  <c r="H1981" i="2"/>
  <c r="I1981" i="2"/>
  <c r="K1981" i="2"/>
  <c r="J1981" i="2"/>
  <c r="L1981" i="2"/>
  <c r="M1981" i="2"/>
  <c r="N1981" i="2"/>
  <c r="P1981" i="2"/>
  <c r="O1981" i="2"/>
  <c r="Q1981" i="2"/>
  <c r="G1981" i="2"/>
  <c r="H1957" i="2"/>
  <c r="I1957" i="2"/>
  <c r="K1957" i="2"/>
  <c r="L1957" i="2"/>
  <c r="M1957" i="2"/>
  <c r="N1957" i="2"/>
  <c r="O1957" i="2"/>
  <c r="J1957" i="2"/>
  <c r="Q1957" i="2"/>
  <c r="P1957" i="2"/>
  <c r="G1957" i="2"/>
  <c r="H1941" i="2"/>
  <c r="I1941" i="2"/>
  <c r="J1941" i="2"/>
  <c r="K1941" i="2"/>
  <c r="L1941" i="2"/>
  <c r="N1941" i="2"/>
  <c r="M1941" i="2"/>
  <c r="P1941" i="2"/>
  <c r="O1941" i="2"/>
  <c r="Q1941" i="2"/>
  <c r="G1941" i="2"/>
  <c r="H1933" i="2"/>
  <c r="I1933" i="2"/>
  <c r="K1933" i="2"/>
  <c r="J1933" i="2"/>
  <c r="L1933" i="2"/>
  <c r="N1933" i="2"/>
  <c r="P1933" i="2"/>
  <c r="M1933" i="2"/>
  <c r="O1933" i="2"/>
  <c r="Q1933" i="2"/>
  <c r="G1933" i="2"/>
  <c r="H1925" i="2"/>
  <c r="I1925" i="2"/>
  <c r="K1925" i="2"/>
  <c r="J1925" i="2"/>
  <c r="L1925" i="2"/>
  <c r="M1925" i="2"/>
  <c r="N1925" i="2"/>
  <c r="O1925" i="2"/>
  <c r="P1925" i="2"/>
  <c r="Q1925" i="2"/>
  <c r="G1925" i="2"/>
  <c r="H1909" i="2"/>
  <c r="I1909" i="2"/>
  <c r="K1909" i="2"/>
  <c r="J1909" i="2"/>
  <c r="N1909" i="2"/>
  <c r="L1909" i="2"/>
  <c r="O1909" i="2"/>
  <c r="M1909" i="2"/>
  <c r="P1909" i="2"/>
  <c r="Q1909" i="2"/>
  <c r="G1909" i="2"/>
  <c r="H1901" i="2"/>
  <c r="I1901" i="2"/>
  <c r="K1901" i="2"/>
  <c r="J1901" i="2"/>
  <c r="L1901" i="2"/>
  <c r="N1901" i="2"/>
  <c r="O1901" i="2"/>
  <c r="M1901" i="2"/>
  <c r="P1901" i="2"/>
  <c r="Q1901" i="2"/>
  <c r="G1901" i="2"/>
  <c r="H1885" i="2"/>
  <c r="K1885" i="2"/>
  <c r="I1885" i="2"/>
  <c r="J1885" i="2"/>
  <c r="M1885" i="2"/>
  <c r="N1885" i="2"/>
  <c r="O1885" i="2"/>
  <c r="L1885" i="2"/>
  <c r="P1885" i="2"/>
  <c r="G1885" i="2"/>
  <c r="Q1885" i="2"/>
  <c r="H1853" i="2"/>
  <c r="K1853" i="2"/>
  <c r="I1853" i="2"/>
  <c r="L1853" i="2"/>
  <c r="M1853" i="2"/>
  <c r="J1853" i="2"/>
  <c r="N1853" i="2"/>
  <c r="O1853" i="2"/>
  <c r="P1853" i="2"/>
  <c r="Q1853" i="2"/>
  <c r="G1853" i="2"/>
  <c r="H1829" i="2"/>
  <c r="I1829" i="2"/>
  <c r="K1829" i="2"/>
  <c r="J1829" i="2"/>
  <c r="L1829" i="2"/>
  <c r="M1829" i="2"/>
  <c r="N1829" i="2"/>
  <c r="O1829" i="2"/>
  <c r="Q1829" i="2"/>
  <c r="P1829" i="2"/>
  <c r="G1829" i="2"/>
  <c r="H1813" i="2"/>
  <c r="I1813" i="2"/>
  <c r="J1813" i="2"/>
  <c r="K1813" i="2"/>
  <c r="L1813" i="2"/>
  <c r="N1813" i="2"/>
  <c r="M1813" i="2"/>
  <c r="P1813" i="2"/>
  <c r="O1813" i="2"/>
  <c r="Q1813" i="2"/>
  <c r="G1813" i="2"/>
  <c r="H1805" i="2"/>
  <c r="I1805" i="2"/>
  <c r="K1805" i="2"/>
  <c r="J1805" i="2"/>
  <c r="L1805" i="2"/>
  <c r="N1805" i="2"/>
  <c r="P1805" i="2"/>
  <c r="M1805" i="2"/>
  <c r="O1805" i="2"/>
  <c r="Q1805" i="2"/>
  <c r="G1805" i="2"/>
  <c r="H1789" i="2"/>
  <c r="K1789" i="2"/>
  <c r="I1789" i="2"/>
  <c r="J1789" i="2"/>
  <c r="L1789" i="2"/>
  <c r="M1789" i="2"/>
  <c r="N1789" i="2"/>
  <c r="O1789" i="2"/>
  <c r="P1789" i="2"/>
  <c r="Q1789" i="2"/>
  <c r="G1789" i="2"/>
  <c r="H1765" i="2"/>
  <c r="I1765" i="2"/>
  <c r="K1765" i="2"/>
  <c r="J1765" i="2"/>
  <c r="M1765" i="2"/>
  <c r="N1765" i="2"/>
  <c r="O1765" i="2"/>
  <c r="L1765" i="2"/>
  <c r="Q1765" i="2"/>
  <c r="P1765" i="2"/>
  <c r="G1765" i="2"/>
  <c r="H1749" i="2"/>
  <c r="I1749" i="2"/>
  <c r="J1749" i="2"/>
  <c r="K1749" i="2"/>
  <c r="L1749" i="2"/>
  <c r="N1749" i="2"/>
  <c r="M1749" i="2"/>
  <c r="P1749" i="2"/>
  <c r="Q1749" i="2"/>
  <c r="O1749" i="2"/>
  <c r="G1749" i="2"/>
  <c r="H1733" i="2"/>
  <c r="I1733" i="2"/>
  <c r="K1733" i="2"/>
  <c r="J1733" i="2"/>
  <c r="L1733" i="2"/>
  <c r="M1733" i="2"/>
  <c r="N1733" i="2"/>
  <c r="P1733" i="2"/>
  <c r="O1733" i="2"/>
  <c r="Q1733" i="2"/>
  <c r="G1733" i="2"/>
  <c r="H1701" i="2"/>
  <c r="I1701" i="2"/>
  <c r="K1701" i="2"/>
  <c r="J1701" i="2"/>
  <c r="L1701" i="2"/>
  <c r="M1701" i="2"/>
  <c r="N1701" i="2"/>
  <c r="O1701" i="2"/>
  <c r="Q1701" i="2"/>
  <c r="P1701" i="2"/>
  <c r="G1701" i="2"/>
  <c r="H1669" i="2"/>
  <c r="I1669" i="2"/>
  <c r="K1669" i="2"/>
  <c r="J1669" i="2"/>
  <c r="L1669" i="2"/>
  <c r="M1669" i="2"/>
  <c r="N1669" i="2"/>
  <c r="O1669" i="2"/>
  <c r="Q1669" i="2"/>
  <c r="P1669" i="2"/>
  <c r="G1669" i="2"/>
  <c r="H1661" i="2"/>
  <c r="K1661" i="2"/>
  <c r="I1661" i="2"/>
  <c r="L1661" i="2"/>
  <c r="M1661" i="2"/>
  <c r="N1661" i="2"/>
  <c r="J1661" i="2"/>
  <c r="Q1661" i="2"/>
  <c r="P1661" i="2"/>
  <c r="O1661" i="2"/>
  <c r="G1661" i="2"/>
  <c r="H1645" i="2"/>
  <c r="I1645" i="2"/>
  <c r="K1645" i="2"/>
  <c r="J1645" i="2"/>
  <c r="L1645" i="2"/>
  <c r="N1645" i="2"/>
  <c r="O1645" i="2"/>
  <c r="M1645" i="2"/>
  <c r="P1645" i="2"/>
  <c r="Q1645" i="2"/>
  <c r="G1645" i="2"/>
  <c r="H1637" i="2"/>
  <c r="I1637" i="2"/>
  <c r="K1637" i="2"/>
  <c r="J1637" i="2"/>
  <c r="M1637" i="2"/>
  <c r="N1637" i="2"/>
  <c r="O1637" i="2"/>
  <c r="L1637" i="2"/>
  <c r="Q1637" i="2"/>
  <c r="P1637" i="2"/>
  <c r="G1637" i="2"/>
  <c r="H1629" i="2"/>
  <c r="K1629" i="2"/>
  <c r="I1629" i="2"/>
  <c r="J1629" i="2"/>
  <c r="M1629" i="2"/>
  <c r="N1629" i="2"/>
  <c r="O1629" i="2"/>
  <c r="L1629" i="2"/>
  <c r="Q1629" i="2"/>
  <c r="P1629" i="2"/>
  <c r="G1629" i="2"/>
  <c r="H1621" i="2"/>
  <c r="I1621" i="2"/>
  <c r="K1621" i="2"/>
  <c r="J1621" i="2"/>
  <c r="L1621" i="2"/>
  <c r="N1621" i="2"/>
  <c r="M1621" i="2"/>
  <c r="P1621" i="2"/>
  <c r="Q1621" i="2"/>
  <c r="O1621" i="2"/>
  <c r="G1621" i="2"/>
  <c r="H1613" i="2"/>
  <c r="I1613" i="2"/>
  <c r="K1613" i="2"/>
  <c r="J1613" i="2"/>
  <c r="L1613" i="2"/>
  <c r="N1613" i="2"/>
  <c r="O1613" i="2"/>
  <c r="P1613" i="2"/>
  <c r="M1613" i="2"/>
  <c r="Q1613" i="2"/>
  <c r="G1613" i="2"/>
  <c r="H1605" i="2"/>
  <c r="I1605" i="2"/>
  <c r="K1605" i="2"/>
  <c r="J1605" i="2"/>
  <c r="L1605" i="2"/>
  <c r="M1605" i="2"/>
  <c r="N1605" i="2"/>
  <c r="Q1605" i="2"/>
  <c r="P1605" i="2"/>
  <c r="O1605" i="2"/>
  <c r="G1605" i="2"/>
  <c r="H1597" i="2"/>
  <c r="K1597" i="2"/>
  <c r="I1597" i="2"/>
  <c r="J1597" i="2"/>
  <c r="L1597" i="2"/>
  <c r="M1597" i="2"/>
  <c r="N1597" i="2"/>
  <c r="O1597" i="2"/>
  <c r="Q1597" i="2"/>
  <c r="P1597" i="2"/>
  <c r="G1597" i="2"/>
  <c r="H1581" i="2"/>
  <c r="I1581" i="2"/>
  <c r="K1581" i="2"/>
  <c r="J1581" i="2"/>
  <c r="N1581" i="2"/>
  <c r="O1581" i="2"/>
  <c r="L1581" i="2"/>
  <c r="M1581" i="2"/>
  <c r="P1581" i="2"/>
  <c r="Q1581" i="2"/>
  <c r="G1581" i="2"/>
  <c r="H1573" i="2"/>
  <c r="I1573" i="2"/>
  <c r="K1573" i="2"/>
  <c r="J1573" i="2"/>
  <c r="L1573" i="2"/>
  <c r="M1573" i="2"/>
  <c r="N1573" i="2"/>
  <c r="O1573" i="2"/>
  <c r="Q1573" i="2"/>
  <c r="P1573" i="2"/>
  <c r="G1573" i="2"/>
  <c r="H1565" i="2"/>
  <c r="K1565" i="2"/>
  <c r="I1565" i="2"/>
  <c r="J1565" i="2"/>
  <c r="M1565" i="2"/>
  <c r="L1565" i="2"/>
  <c r="N1565" i="2"/>
  <c r="O1565" i="2"/>
  <c r="Q1565" i="2"/>
  <c r="P1565" i="2"/>
  <c r="G1565" i="2"/>
  <c r="H1557" i="2"/>
  <c r="I1557" i="2"/>
  <c r="K1557" i="2"/>
  <c r="L1557" i="2"/>
  <c r="N1557" i="2"/>
  <c r="M1557" i="2"/>
  <c r="J1557" i="2"/>
  <c r="P1557" i="2"/>
  <c r="O1557" i="2"/>
  <c r="Q1557" i="2"/>
  <c r="G1557" i="2"/>
  <c r="H1549" i="2"/>
  <c r="I1549" i="2"/>
  <c r="K1549" i="2"/>
  <c r="J1549" i="2"/>
  <c r="L1549" i="2"/>
  <c r="N1549" i="2"/>
  <c r="P1549" i="2"/>
  <c r="M1549" i="2"/>
  <c r="Q1549" i="2"/>
  <c r="O1549" i="2"/>
  <c r="G1549" i="2"/>
  <c r="H1541" i="2"/>
  <c r="I1541" i="2"/>
  <c r="K1541" i="2"/>
  <c r="J1541" i="2"/>
  <c r="L1541" i="2"/>
  <c r="M1541" i="2"/>
  <c r="N1541" i="2"/>
  <c r="O1541" i="2"/>
  <c r="Q1541" i="2"/>
  <c r="P1541" i="2"/>
  <c r="G1541" i="2"/>
  <c r="H1533" i="2"/>
  <c r="K1533" i="2"/>
  <c r="I1533" i="2"/>
  <c r="L1533" i="2"/>
  <c r="M1533" i="2"/>
  <c r="J1533" i="2"/>
  <c r="N1533" i="2"/>
  <c r="Q1533" i="2"/>
  <c r="O1533" i="2"/>
  <c r="P1533" i="2"/>
  <c r="G1533" i="2"/>
  <c r="H1525" i="2"/>
  <c r="I1525" i="2"/>
  <c r="K1525" i="2"/>
  <c r="J1525" i="2"/>
  <c r="N1525" i="2"/>
  <c r="O1525" i="2"/>
  <c r="M1525" i="2"/>
  <c r="L1525" i="2"/>
  <c r="P1525" i="2"/>
  <c r="Q1525" i="2"/>
  <c r="G1525" i="2"/>
  <c r="H1517" i="2"/>
  <c r="I1517" i="2"/>
  <c r="K1517" i="2"/>
  <c r="J1517" i="2"/>
  <c r="L1517" i="2"/>
  <c r="N1517" i="2"/>
  <c r="O1517" i="2"/>
  <c r="M1517" i="2"/>
  <c r="P1517" i="2"/>
  <c r="Q1517" i="2"/>
  <c r="G1517" i="2"/>
  <c r="H1509" i="2"/>
  <c r="I1509" i="2"/>
  <c r="K1509" i="2"/>
  <c r="J1509" i="2"/>
  <c r="M1509" i="2"/>
  <c r="N1509" i="2"/>
  <c r="O1509" i="2"/>
  <c r="L1509" i="2"/>
  <c r="Q1509" i="2"/>
  <c r="P1509" i="2"/>
  <c r="G1509" i="2"/>
  <c r="H1501" i="2"/>
  <c r="K1501" i="2"/>
  <c r="I1501" i="2"/>
  <c r="J1501" i="2"/>
  <c r="M1501" i="2"/>
  <c r="N1501" i="2"/>
  <c r="L1501" i="2"/>
  <c r="O1501" i="2"/>
  <c r="Q1501" i="2"/>
  <c r="P1501" i="2"/>
  <c r="G1501" i="2"/>
  <c r="H1493" i="2"/>
  <c r="I1493" i="2"/>
  <c r="K1493" i="2"/>
  <c r="J1493" i="2"/>
  <c r="L1493" i="2"/>
  <c r="N1493" i="2"/>
  <c r="M1493" i="2"/>
  <c r="P1493" i="2"/>
  <c r="Q1493" i="2"/>
  <c r="O1493" i="2"/>
  <c r="G1493" i="2"/>
  <c r="H1485" i="2"/>
  <c r="I1485" i="2"/>
  <c r="K1485" i="2"/>
  <c r="J1485" i="2"/>
  <c r="L1485" i="2"/>
  <c r="N1485" i="2"/>
  <c r="O1485" i="2"/>
  <c r="M1485" i="2"/>
  <c r="P1485" i="2"/>
  <c r="Q1485" i="2"/>
  <c r="G1485" i="2"/>
  <c r="H1477" i="2"/>
  <c r="I1477" i="2"/>
  <c r="K1477" i="2"/>
  <c r="J1477" i="2"/>
  <c r="L1477" i="2"/>
  <c r="M1477" i="2"/>
  <c r="N1477" i="2"/>
  <c r="Q1477" i="2"/>
  <c r="P1477" i="2"/>
  <c r="O1477" i="2"/>
  <c r="G1477" i="2"/>
  <c r="H1469" i="2"/>
  <c r="K1469" i="2"/>
  <c r="I1469" i="2"/>
  <c r="J1469" i="2"/>
  <c r="L1469" i="2"/>
  <c r="M1469" i="2"/>
  <c r="N1469" i="2"/>
  <c r="O1469" i="2"/>
  <c r="Q1469" i="2"/>
  <c r="P1469" i="2"/>
  <c r="G1469" i="2"/>
  <c r="H1461" i="2"/>
  <c r="I1461" i="2"/>
  <c r="K1461" i="2"/>
  <c r="J1461" i="2"/>
  <c r="L1461" i="2"/>
  <c r="N1461" i="2"/>
  <c r="O1461" i="2"/>
  <c r="M1461" i="2"/>
  <c r="P1461" i="2"/>
  <c r="Q1461" i="2"/>
  <c r="G1461" i="2"/>
  <c r="H1453" i="2"/>
  <c r="I1453" i="2"/>
  <c r="K1453" i="2"/>
  <c r="J1453" i="2"/>
  <c r="N1453" i="2"/>
  <c r="O1453" i="2"/>
  <c r="M1453" i="2"/>
  <c r="P1453" i="2"/>
  <c r="L1453" i="2"/>
  <c r="Q1453" i="2"/>
  <c r="G1453" i="2"/>
  <c r="H1445" i="2"/>
  <c r="I1445" i="2"/>
  <c r="K1445" i="2"/>
  <c r="J1445" i="2"/>
  <c r="L1445" i="2"/>
  <c r="M1445" i="2"/>
  <c r="N1445" i="2"/>
  <c r="O1445" i="2"/>
  <c r="Q1445" i="2"/>
  <c r="P1445" i="2"/>
  <c r="G1445" i="2"/>
  <c r="H1437" i="2"/>
  <c r="K1437" i="2"/>
  <c r="I1437" i="2"/>
  <c r="J1437" i="2"/>
  <c r="M1437" i="2"/>
  <c r="L1437" i="2"/>
  <c r="N1437" i="2"/>
  <c r="O1437" i="2"/>
  <c r="Q1437" i="2"/>
  <c r="P1437" i="2"/>
  <c r="G1437" i="2"/>
  <c r="H1429" i="2"/>
  <c r="I1429" i="2"/>
  <c r="K1429" i="2"/>
  <c r="L1429" i="2"/>
  <c r="J1429" i="2"/>
  <c r="N1429" i="2"/>
  <c r="M1429" i="2"/>
  <c r="P1429" i="2"/>
  <c r="O1429" i="2"/>
  <c r="Q1429" i="2"/>
  <c r="G1429" i="2"/>
  <c r="H1421" i="2"/>
  <c r="I1421" i="2"/>
  <c r="K1421" i="2"/>
  <c r="J1421" i="2"/>
  <c r="L1421" i="2"/>
  <c r="N1421" i="2"/>
  <c r="P1421" i="2"/>
  <c r="M1421" i="2"/>
  <c r="Q1421" i="2"/>
  <c r="O1421" i="2"/>
  <c r="G1421" i="2"/>
  <c r="H1413" i="2"/>
  <c r="I1413" i="2"/>
  <c r="K1413" i="2"/>
  <c r="J1413" i="2"/>
  <c r="L1413" i="2"/>
  <c r="M1413" i="2"/>
  <c r="N1413" i="2"/>
  <c r="O1413" i="2"/>
  <c r="Q1413" i="2"/>
  <c r="P1413" i="2"/>
  <c r="G1413" i="2"/>
  <c r="H1405" i="2"/>
  <c r="K1405" i="2"/>
  <c r="I1405" i="2"/>
  <c r="L1405" i="2"/>
  <c r="M1405" i="2"/>
  <c r="J1405" i="2"/>
  <c r="N1405" i="2"/>
  <c r="Q1405" i="2"/>
  <c r="P1405" i="2"/>
  <c r="O1405" i="2"/>
  <c r="G1405" i="2"/>
  <c r="H1397" i="2"/>
  <c r="I1397" i="2"/>
  <c r="K1397" i="2"/>
  <c r="J1397" i="2"/>
  <c r="N1397" i="2"/>
  <c r="L1397" i="2"/>
  <c r="O1397" i="2"/>
  <c r="M1397" i="2"/>
  <c r="P1397" i="2"/>
  <c r="Q1397" i="2"/>
  <c r="G1397" i="2"/>
  <c r="H1389" i="2"/>
  <c r="I1389" i="2"/>
  <c r="K1389" i="2"/>
  <c r="J1389" i="2"/>
  <c r="L1389" i="2"/>
  <c r="N1389" i="2"/>
  <c r="O1389" i="2"/>
  <c r="M1389" i="2"/>
  <c r="P1389" i="2"/>
  <c r="Q1389" i="2"/>
  <c r="G1389" i="2"/>
  <c r="H1381" i="2"/>
  <c r="I1381" i="2"/>
  <c r="K1381" i="2"/>
  <c r="J1381" i="2"/>
  <c r="M1381" i="2"/>
  <c r="N1381" i="2"/>
  <c r="O1381" i="2"/>
  <c r="L1381" i="2"/>
  <c r="Q1381" i="2"/>
  <c r="P1381" i="2"/>
  <c r="G1381" i="2"/>
  <c r="H1373" i="2"/>
  <c r="K1373" i="2"/>
  <c r="I1373" i="2"/>
  <c r="J1373" i="2"/>
  <c r="M1373" i="2"/>
  <c r="N1373" i="2"/>
  <c r="O1373" i="2"/>
  <c r="L1373" i="2"/>
  <c r="Q1373" i="2"/>
  <c r="P1373" i="2"/>
  <c r="G1373" i="2"/>
  <c r="H1365" i="2"/>
  <c r="I1365" i="2"/>
  <c r="K1365" i="2"/>
  <c r="J1365" i="2"/>
  <c r="L1365" i="2"/>
  <c r="N1365" i="2"/>
  <c r="M1365" i="2"/>
  <c r="P1365" i="2"/>
  <c r="Q1365" i="2"/>
  <c r="O1365" i="2"/>
  <c r="G1365" i="2"/>
  <c r="H1357" i="2"/>
  <c r="I1357" i="2"/>
  <c r="K1357" i="2"/>
  <c r="J1357" i="2"/>
  <c r="L1357" i="2"/>
  <c r="N1357" i="2"/>
  <c r="O1357" i="2"/>
  <c r="P1357" i="2"/>
  <c r="M1357" i="2"/>
  <c r="Q1357" i="2"/>
  <c r="G1357" i="2"/>
  <c r="H1349" i="2"/>
  <c r="I1349" i="2"/>
  <c r="K1349" i="2"/>
  <c r="J1349" i="2"/>
  <c r="L1349" i="2"/>
  <c r="M1349" i="2"/>
  <c r="N1349" i="2"/>
  <c r="Q1349" i="2"/>
  <c r="P1349" i="2"/>
  <c r="O1349" i="2"/>
  <c r="G1349" i="2"/>
  <c r="H1341" i="2"/>
  <c r="K1341" i="2"/>
  <c r="I1341" i="2"/>
  <c r="J1341" i="2"/>
  <c r="L1341" i="2"/>
  <c r="M1341" i="2"/>
  <c r="N1341" i="2"/>
  <c r="O1341" i="2"/>
  <c r="Q1341" i="2"/>
  <c r="P1341" i="2"/>
  <c r="G1341" i="2"/>
  <c r="H1269" i="2"/>
  <c r="I1269" i="2"/>
  <c r="K1269" i="2"/>
  <c r="J1269" i="2"/>
  <c r="N1269" i="2"/>
  <c r="M1269" i="2"/>
  <c r="P1269" i="2"/>
  <c r="L1269" i="2"/>
  <c r="Q1269" i="2"/>
  <c r="O1269" i="2"/>
  <c r="H1229" i="2"/>
  <c r="I1229" i="2"/>
  <c r="K1229" i="2"/>
  <c r="J1229" i="2"/>
  <c r="L1229" i="2"/>
  <c r="N1229" i="2"/>
  <c r="M1229" i="2"/>
  <c r="P1229" i="2"/>
  <c r="Q1229" i="2"/>
  <c r="O1229" i="2"/>
  <c r="H1213" i="2"/>
  <c r="K1213" i="2"/>
  <c r="I1213" i="2"/>
  <c r="J1213" i="2"/>
  <c r="L1213" i="2"/>
  <c r="M1213" i="2"/>
  <c r="N1213" i="2"/>
  <c r="O1213" i="2"/>
  <c r="Q1213" i="2"/>
  <c r="P1213" i="2"/>
  <c r="H1189" i="2"/>
  <c r="I1189" i="2"/>
  <c r="K1189" i="2"/>
  <c r="J1189" i="2"/>
  <c r="L1189" i="2"/>
  <c r="M1189" i="2"/>
  <c r="N1189" i="2"/>
  <c r="O1189" i="2"/>
  <c r="Q1189" i="2"/>
  <c r="P1189" i="2"/>
  <c r="H1173" i="2"/>
  <c r="I1173" i="2"/>
  <c r="K1173" i="2"/>
  <c r="L1173" i="2"/>
  <c r="J1173" i="2"/>
  <c r="N1173" i="2"/>
  <c r="M1173" i="2"/>
  <c r="P1173" i="2"/>
  <c r="O1173" i="2"/>
  <c r="Q1173" i="2"/>
  <c r="H1157" i="2"/>
  <c r="I1157" i="2"/>
  <c r="K1157" i="2"/>
  <c r="J1157" i="2"/>
  <c r="L1157" i="2"/>
  <c r="M1157" i="2"/>
  <c r="N1157" i="2"/>
  <c r="O1157" i="2"/>
  <c r="Q1157" i="2"/>
  <c r="P1157" i="2"/>
  <c r="H1133" i="2"/>
  <c r="I1133" i="2"/>
  <c r="K1133" i="2"/>
  <c r="L1133" i="2"/>
  <c r="N1133" i="2"/>
  <c r="J1133" i="2"/>
  <c r="M1133" i="2"/>
  <c r="O1133" i="2"/>
  <c r="P1133" i="2"/>
  <c r="Q1133" i="2"/>
  <c r="H901" i="2"/>
  <c r="I901" i="2"/>
  <c r="J901" i="2"/>
  <c r="K901" i="2"/>
  <c r="L901" i="2"/>
  <c r="M901" i="2"/>
  <c r="N901" i="2"/>
  <c r="O901" i="2"/>
  <c r="G901" i="2"/>
  <c r="Q901" i="2"/>
  <c r="P901" i="2"/>
  <c r="H1996" i="2"/>
  <c r="I1996" i="2"/>
  <c r="J1996" i="2"/>
  <c r="L1996" i="2"/>
  <c r="K1996" i="2"/>
  <c r="O1996" i="2"/>
  <c r="N1996" i="2"/>
  <c r="M1996" i="2"/>
  <c r="P1996" i="2"/>
  <c r="H1972" i="2"/>
  <c r="I1972" i="2"/>
  <c r="J1972" i="2"/>
  <c r="L1972" i="2"/>
  <c r="K1972" i="2"/>
  <c r="O1972" i="2"/>
  <c r="M1972" i="2"/>
  <c r="N1972" i="2"/>
  <c r="P1972" i="2"/>
  <c r="H1948" i="2"/>
  <c r="I1948" i="2"/>
  <c r="L1948" i="2"/>
  <c r="K1948" i="2"/>
  <c r="J1948" i="2"/>
  <c r="M1948" i="2"/>
  <c r="O1948" i="2"/>
  <c r="P1948" i="2"/>
  <c r="N1948" i="2"/>
  <c r="Q1948" i="2"/>
  <c r="H1916" i="2"/>
  <c r="I1916" i="2"/>
  <c r="J1916" i="2"/>
  <c r="L1916" i="2"/>
  <c r="K1916" i="2"/>
  <c r="M1916" i="2"/>
  <c r="O1916" i="2"/>
  <c r="P1916" i="2"/>
  <c r="N1916" i="2"/>
  <c r="Q1916" i="2"/>
  <c r="H1892" i="2"/>
  <c r="I1892" i="2"/>
  <c r="L1892" i="2"/>
  <c r="K1892" i="2"/>
  <c r="J1892" i="2"/>
  <c r="O1892" i="2"/>
  <c r="P1892" i="2"/>
  <c r="M1892" i="2"/>
  <c r="N1892" i="2"/>
  <c r="Q1892" i="2"/>
  <c r="H1876" i="2"/>
  <c r="I1876" i="2"/>
  <c r="J1876" i="2"/>
  <c r="L1876" i="2"/>
  <c r="K1876" i="2"/>
  <c r="O1876" i="2"/>
  <c r="M1876" i="2"/>
  <c r="P1876" i="2"/>
  <c r="N1876" i="2"/>
  <c r="Q1876" i="2"/>
  <c r="H1860" i="2"/>
  <c r="J1860" i="2"/>
  <c r="I1860" i="2"/>
  <c r="L1860" i="2"/>
  <c r="K1860" i="2"/>
  <c r="O1860" i="2"/>
  <c r="P1860" i="2"/>
  <c r="N1860" i="2"/>
  <c r="M1860" i="2"/>
  <c r="H1828" i="2"/>
  <c r="I1828" i="2"/>
  <c r="L1828" i="2"/>
  <c r="K1828" i="2"/>
  <c r="J1828" i="2"/>
  <c r="O1828" i="2"/>
  <c r="P1828" i="2"/>
  <c r="M1828" i="2"/>
  <c r="N1828" i="2"/>
  <c r="Q1828" i="2"/>
  <c r="H1796" i="2"/>
  <c r="J1796" i="2"/>
  <c r="I1796" i="2"/>
  <c r="L1796" i="2"/>
  <c r="O1796" i="2"/>
  <c r="K1796" i="2"/>
  <c r="P1796" i="2"/>
  <c r="N1796" i="2"/>
  <c r="M1796" i="2"/>
  <c r="H1772" i="2"/>
  <c r="I1772" i="2"/>
  <c r="K1772" i="2"/>
  <c r="L1772" i="2"/>
  <c r="J1772" i="2"/>
  <c r="O1772" i="2"/>
  <c r="M1772" i="2"/>
  <c r="P1772" i="2"/>
  <c r="N1772" i="2"/>
  <c r="Q1772" i="2"/>
  <c r="H1740" i="2"/>
  <c r="I1740" i="2"/>
  <c r="J1740" i="2"/>
  <c r="L1740" i="2"/>
  <c r="O1740" i="2"/>
  <c r="K1740" i="2"/>
  <c r="P1740" i="2"/>
  <c r="N1740" i="2"/>
  <c r="M1740" i="2"/>
  <c r="Q1740" i="2"/>
  <c r="H1716" i="2"/>
  <c r="I1716" i="2"/>
  <c r="L1716" i="2"/>
  <c r="J1716" i="2"/>
  <c r="K1716" i="2"/>
  <c r="O1716" i="2"/>
  <c r="M1716" i="2"/>
  <c r="P1716" i="2"/>
  <c r="N1716" i="2"/>
  <c r="H1692" i="2"/>
  <c r="I1692" i="2"/>
  <c r="J1692" i="2"/>
  <c r="L1692" i="2"/>
  <c r="K1692" i="2"/>
  <c r="M1692" i="2"/>
  <c r="O1692" i="2"/>
  <c r="P1692" i="2"/>
  <c r="N1692" i="2"/>
  <c r="Q1692" i="2"/>
  <c r="H1668" i="2"/>
  <c r="J1668" i="2"/>
  <c r="I1668" i="2"/>
  <c r="L1668" i="2"/>
  <c r="O1668" i="2"/>
  <c r="P1668" i="2"/>
  <c r="N1668" i="2"/>
  <c r="K1668" i="2"/>
  <c r="M1668" i="2"/>
  <c r="Q1668" i="2"/>
  <c r="H1644" i="2"/>
  <c r="I1644" i="2"/>
  <c r="K1644" i="2"/>
  <c r="L1644" i="2"/>
  <c r="J1644" i="2"/>
  <c r="O1644" i="2"/>
  <c r="M1644" i="2"/>
  <c r="P1644" i="2"/>
  <c r="N1644" i="2"/>
  <c r="Q1644" i="2"/>
  <c r="H1612" i="2"/>
  <c r="I1612" i="2"/>
  <c r="L1612" i="2"/>
  <c r="O1612" i="2"/>
  <c r="J1612" i="2"/>
  <c r="P1612" i="2"/>
  <c r="K1612" i="2"/>
  <c r="N1612" i="2"/>
  <c r="M1612" i="2"/>
  <c r="Q1612" i="2"/>
  <c r="H1588" i="2"/>
  <c r="I1588" i="2"/>
  <c r="L1588" i="2"/>
  <c r="J1588" i="2"/>
  <c r="K1588" i="2"/>
  <c r="O1588" i="2"/>
  <c r="M1588" i="2"/>
  <c r="P1588" i="2"/>
  <c r="N1588" i="2"/>
  <c r="Q1588" i="2"/>
  <c r="H1564" i="2"/>
  <c r="I1564" i="2"/>
  <c r="J1564" i="2"/>
  <c r="L1564" i="2"/>
  <c r="K1564" i="2"/>
  <c r="M1564" i="2"/>
  <c r="O1564" i="2"/>
  <c r="P1564" i="2"/>
  <c r="N1564" i="2"/>
  <c r="Q1564" i="2"/>
  <c r="H1540" i="2"/>
  <c r="J1540" i="2"/>
  <c r="I1540" i="2"/>
  <c r="L1540" i="2"/>
  <c r="O1540" i="2"/>
  <c r="K1540" i="2"/>
  <c r="P1540" i="2"/>
  <c r="N1540" i="2"/>
  <c r="M1540" i="2"/>
  <c r="Q1540" i="2"/>
  <c r="H1516" i="2"/>
  <c r="I1516" i="2"/>
  <c r="K1516" i="2"/>
  <c r="L1516" i="2"/>
  <c r="J1516" i="2"/>
  <c r="O1516" i="2"/>
  <c r="M1516" i="2"/>
  <c r="P1516" i="2"/>
  <c r="N1516" i="2"/>
  <c r="Q1516" i="2"/>
  <c r="H1484" i="2"/>
  <c r="I1484" i="2"/>
  <c r="L1484" i="2"/>
  <c r="O1484" i="2"/>
  <c r="K1484" i="2"/>
  <c r="J1484" i="2"/>
  <c r="P1484" i="2"/>
  <c r="N1484" i="2"/>
  <c r="M1484" i="2"/>
  <c r="Q1484" i="2"/>
  <c r="H1460" i="2"/>
  <c r="I1460" i="2"/>
  <c r="L1460" i="2"/>
  <c r="J1460" i="2"/>
  <c r="K1460" i="2"/>
  <c r="O1460" i="2"/>
  <c r="M1460" i="2"/>
  <c r="P1460" i="2"/>
  <c r="N1460" i="2"/>
  <c r="Q1460" i="2"/>
  <c r="H1436" i="2"/>
  <c r="I1436" i="2"/>
  <c r="J1436" i="2"/>
  <c r="L1436" i="2"/>
  <c r="K1436" i="2"/>
  <c r="M1436" i="2"/>
  <c r="O1436" i="2"/>
  <c r="P1436" i="2"/>
  <c r="N1436" i="2"/>
  <c r="Q1436" i="2"/>
  <c r="H1412" i="2"/>
  <c r="J1412" i="2"/>
  <c r="I1412" i="2"/>
  <c r="L1412" i="2"/>
  <c r="O1412" i="2"/>
  <c r="K1412" i="2"/>
  <c r="P1412" i="2"/>
  <c r="N1412" i="2"/>
  <c r="M1412" i="2"/>
  <c r="Q1412" i="2"/>
  <c r="H1388" i="2"/>
  <c r="I1388" i="2"/>
  <c r="K1388" i="2"/>
  <c r="L1388" i="2"/>
  <c r="J1388" i="2"/>
  <c r="O1388" i="2"/>
  <c r="M1388" i="2"/>
  <c r="P1388" i="2"/>
  <c r="N1388" i="2"/>
  <c r="Q1388" i="2"/>
  <c r="H1364" i="2"/>
  <c r="I1364" i="2"/>
  <c r="L1364" i="2"/>
  <c r="K1364" i="2"/>
  <c r="O1364" i="2"/>
  <c r="M1364" i="2"/>
  <c r="J1364" i="2"/>
  <c r="P1364" i="2"/>
  <c r="N1364" i="2"/>
  <c r="Q1364" i="2"/>
  <c r="H1348" i="2"/>
  <c r="J1348" i="2"/>
  <c r="I1348" i="2"/>
  <c r="L1348" i="2"/>
  <c r="K1348" i="2"/>
  <c r="O1348" i="2"/>
  <c r="P1348" i="2"/>
  <c r="N1348" i="2"/>
  <c r="M1348" i="2"/>
  <c r="Q1348" i="2"/>
  <c r="H1332" i="2"/>
  <c r="I1332" i="2"/>
  <c r="L1332" i="2"/>
  <c r="J1332" i="2"/>
  <c r="K1332" i="2"/>
  <c r="O1332" i="2"/>
  <c r="M1332" i="2"/>
  <c r="P1332" i="2"/>
  <c r="N1332" i="2"/>
  <c r="Q1332" i="2"/>
  <c r="H1316" i="2"/>
  <c r="J1316" i="2"/>
  <c r="I1316" i="2"/>
  <c r="L1316" i="2"/>
  <c r="K1316" i="2"/>
  <c r="O1316" i="2"/>
  <c r="P1316" i="2"/>
  <c r="M1316" i="2"/>
  <c r="N1316" i="2"/>
  <c r="Q1316" i="2"/>
  <c r="H1300" i="2"/>
  <c r="I1300" i="2"/>
  <c r="L1300" i="2"/>
  <c r="J1300" i="2"/>
  <c r="O1300" i="2"/>
  <c r="K1300" i="2"/>
  <c r="M1300" i="2"/>
  <c r="P1300" i="2"/>
  <c r="N1300" i="2"/>
  <c r="Q1300" i="2"/>
  <c r="H1268" i="2"/>
  <c r="I1268" i="2"/>
  <c r="L1268" i="2"/>
  <c r="J1268" i="2"/>
  <c r="K1268" i="2"/>
  <c r="O1268" i="2"/>
  <c r="M1268" i="2"/>
  <c r="P1268" i="2"/>
  <c r="N1268" i="2"/>
  <c r="Q1268" i="2"/>
  <c r="H1244" i="2"/>
  <c r="I1244" i="2"/>
  <c r="J1244" i="2"/>
  <c r="L1244" i="2"/>
  <c r="K1244" i="2"/>
  <c r="M1244" i="2"/>
  <c r="O1244" i="2"/>
  <c r="P1244" i="2"/>
  <c r="N1244" i="2"/>
  <c r="Q1244" i="2"/>
  <c r="H1212" i="2"/>
  <c r="I1212" i="2"/>
  <c r="J1212" i="2"/>
  <c r="L1212" i="2"/>
  <c r="K1212" i="2"/>
  <c r="M1212" i="2"/>
  <c r="O1212" i="2"/>
  <c r="P1212" i="2"/>
  <c r="N1212" i="2"/>
  <c r="Q1212" i="2"/>
  <c r="H1188" i="2"/>
  <c r="J1188" i="2"/>
  <c r="I1188" i="2"/>
  <c r="K1188" i="2"/>
  <c r="L1188" i="2"/>
  <c r="O1188" i="2"/>
  <c r="P1188" i="2"/>
  <c r="M1188" i="2"/>
  <c r="N1188" i="2"/>
  <c r="Q1188" i="2"/>
  <c r="H1164" i="2"/>
  <c r="I1164" i="2"/>
  <c r="J1164" i="2"/>
  <c r="K1164" i="2"/>
  <c r="L1164" i="2"/>
  <c r="O1164" i="2"/>
  <c r="P1164" i="2"/>
  <c r="N1164" i="2"/>
  <c r="M1164" i="2"/>
  <c r="Q1164" i="2"/>
  <c r="H1148" i="2"/>
  <c r="I1148" i="2"/>
  <c r="K1148" i="2"/>
  <c r="L1148" i="2"/>
  <c r="J1148" i="2"/>
  <c r="M1148" i="2"/>
  <c r="O1148" i="2"/>
  <c r="N1148" i="2"/>
  <c r="P1148" i="2"/>
  <c r="Q1148" i="2"/>
  <c r="H1116" i="2"/>
  <c r="I1116" i="2"/>
  <c r="K1116" i="2"/>
  <c r="L1116" i="2"/>
  <c r="M1116" i="2"/>
  <c r="O1116" i="2"/>
  <c r="J1116" i="2"/>
  <c r="P1116" i="2"/>
  <c r="N1116" i="2"/>
  <c r="Q1116" i="2"/>
  <c r="H1100" i="2"/>
  <c r="I1100" i="2"/>
  <c r="K1100" i="2"/>
  <c r="L1100" i="2"/>
  <c r="J1100" i="2"/>
  <c r="M1100" i="2"/>
  <c r="O1100" i="2"/>
  <c r="P1100" i="2"/>
  <c r="N1100" i="2"/>
  <c r="Q1100" i="2"/>
  <c r="H1076" i="2"/>
  <c r="I1076" i="2"/>
  <c r="J1076" i="2"/>
  <c r="K1076" i="2"/>
  <c r="L1076" i="2"/>
  <c r="M1076" i="2"/>
  <c r="N1076" i="2"/>
  <c r="O1076" i="2"/>
  <c r="P1076" i="2"/>
  <c r="Q1076" i="2"/>
  <c r="H1052" i="2"/>
  <c r="I1052" i="2"/>
  <c r="K1052" i="2"/>
  <c r="L1052" i="2"/>
  <c r="M1052" i="2"/>
  <c r="J1052" i="2"/>
  <c r="O1052" i="2"/>
  <c r="N1052" i="2"/>
  <c r="P1052" i="2"/>
  <c r="Q1052" i="2"/>
  <c r="H1020" i="2"/>
  <c r="I1020" i="2"/>
  <c r="K1020" i="2"/>
  <c r="L1020" i="2"/>
  <c r="M1020" i="2"/>
  <c r="J1020" i="2"/>
  <c r="O1020" i="2"/>
  <c r="N1020" i="2"/>
  <c r="P1020" i="2"/>
  <c r="Q1020" i="2"/>
  <c r="H980" i="2"/>
  <c r="I980" i="2"/>
  <c r="J980" i="2"/>
  <c r="K980" i="2"/>
  <c r="L980" i="2"/>
  <c r="M980" i="2"/>
  <c r="O980" i="2"/>
  <c r="N980" i="2"/>
  <c r="P980" i="2"/>
  <c r="Q980" i="2"/>
  <c r="G980" i="2"/>
  <c r="H956" i="2"/>
  <c r="I956" i="2"/>
  <c r="K956" i="2"/>
  <c r="L956" i="2"/>
  <c r="M956" i="2"/>
  <c r="J956" i="2"/>
  <c r="O956" i="2"/>
  <c r="N956" i="2"/>
  <c r="P956" i="2"/>
  <c r="Q956" i="2"/>
  <c r="H924" i="2"/>
  <c r="I924" i="2"/>
  <c r="K924" i="2"/>
  <c r="L924" i="2"/>
  <c r="M924" i="2"/>
  <c r="J924" i="2"/>
  <c r="O924" i="2"/>
  <c r="N924" i="2"/>
  <c r="P924" i="2"/>
  <c r="G924" i="2"/>
  <c r="Q924" i="2"/>
  <c r="H900" i="2"/>
  <c r="I900" i="2"/>
  <c r="K900" i="2"/>
  <c r="J900" i="2"/>
  <c r="L900" i="2"/>
  <c r="M900" i="2"/>
  <c r="O900" i="2"/>
  <c r="P900" i="2"/>
  <c r="N900" i="2"/>
  <c r="Q900" i="2"/>
  <c r="H868" i="2"/>
  <c r="I868" i="2"/>
  <c r="J868" i="2"/>
  <c r="K868" i="2"/>
  <c r="L868" i="2"/>
  <c r="M868" i="2"/>
  <c r="O868" i="2"/>
  <c r="N868" i="2"/>
  <c r="P868" i="2"/>
  <c r="Q868" i="2"/>
  <c r="G868" i="2"/>
  <c r="H796" i="2"/>
  <c r="I796" i="2"/>
  <c r="K796" i="2"/>
  <c r="L796" i="2"/>
  <c r="J796" i="2"/>
  <c r="M796" i="2"/>
  <c r="O796" i="2"/>
  <c r="N796" i="2"/>
  <c r="P796" i="2"/>
  <c r="G796" i="2"/>
  <c r="Q796" i="2"/>
  <c r="H300" i="2"/>
  <c r="I300" i="2"/>
  <c r="J300" i="2"/>
  <c r="K300" i="2"/>
  <c r="L300" i="2"/>
  <c r="M300" i="2"/>
  <c r="N300" i="2"/>
  <c r="O300" i="2"/>
  <c r="P300" i="2"/>
  <c r="Q300" i="2"/>
  <c r="H1333" i="2"/>
  <c r="I1333" i="2"/>
  <c r="K1333" i="2"/>
  <c r="J1333" i="2"/>
  <c r="L1333" i="2"/>
  <c r="N1333" i="2"/>
  <c r="O1333" i="2"/>
  <c r="M1333" i="2"/>
  <c r="P1333" i="2"/>
  <c r="Q1333" i="2"/>
  <c r="H1325" i="2"/>
  <c r="I1325" i="2"/>
  <c r="K1325" i="2"/>
  <c r="J1325" i="2"/>
  <c r="N1325" i="2"/>
  <c r="O1325" i="2"/>
  <c r="L1325" i="2"/>
  <c r="M1325" i="2"/>
  <c r="P1325" i="2"/>
  <c r="Q1325" i="2"/>
  <c r="H1317" i="2"/>
  <c r="I1317" i="2"/>
  <c r="K1317" i="2"/>
  <c r="J1317" i="2"/>
  <c r="L1317" i="2"/>
  <c r="M1317" i="2"/>
  <c r="N1317" i="2"/>
  <c r="O1317" i="2"/>
  <c r="Q1317" i="2"/>
  <c r="P1317" i="2"/>
  <c r="H1309" i="2"/>
  <c r="K1309" i="2"/>
  <c r="I1309" i="2"/>
  <c r="J1309" i="2"/>
  <c r="M1309" i="2"/>
  <c r="L1309" i="2"/>
  <c r="N1309" i="2"/>
  <c r="O1309" i="2"/>
  <c r="Q1309" i="2"/>
  <c r="P1309" i="2"/>
  <c r="H1301" i="2"/>
  <c r="I1301" i="2"/>
  <c r="K1301" i="2"/>
  <c r="L1301" i="2"/>
  <c r="J1301" i="2"/>
  <c r="N1301" i="2"/>
  <c r="M1301" i="2"/>
  <c r="P1301" i="2"/>
  <c r="O1301" i="2"/>
  <c r="Q1301" i="2"/>
  <c r="H1293" i="2"/>
  <c r="I1293" i="2"/>
  <c r="K1293" i="2"/>
  <c r="J1293" i="2"/>
  <c r="L1293" i="2"/>
  <c r="N1293" i="2"/>
  <c r="P1293" i="2"/>
  <c r="M1293" i="2"/>
  <c r="Q1293" i="2"/>
  <c r="O1293" i="2"/>
  <c r="H1277" i="2"/>
  <c r="K1277" i="2"/>
  <c r="I1277" i="2"/>
  <c r="L1277" i="2"/>
  <c r="M1277" i="2"/>
  <c r="J1277" i="2"/>
  <c r="N1277" i="2"/>
  <c r="O1277" i="2"/>
  <c r="Q1277" i="2"/>
  <c r="P1277" i="2"/>
  <c r="H1253" i="2"/>
  <c r="I1253" i="2"/>
  <c r="K1253" i="2"/>
  <c r="J1253" i="2"/>
  <c r="M1253" i="2"/>
  <c r="N1253" i="2"/>
  <c r="O1253" i="2"/>
  <c r="L1253" i="2"/>
  <c r="Q1253" i="2"/>
  <c r="P1253" i="2"/>
  <c r="H1245" i="2"/>
  <c r="K1245" i="2"/>
  <c r="I1245" i="2"/>
  <c r="J1245" i="2"/>
  <c r="M1245" i="2"/>
  <c r="N1245" i="2"/>
  <c r="L1245" i="2"/>
  <c r="O1245" i="2"/>
  <c r="Q1245" i="2"/>
  <c r="P1245" i="2"/>
  <c r="H1205" i="2"/>
  <c r="I1205" i="2"/>
  <c r="K1205" i="2"/>
  <c r="J1205" i="2"/>
  <c r="L1205" i="2"/>
  <c r="N1205" i="2"/>
  <c r="M1205" i="2"/>
  <c r="P1205" i="2"/>
  <c r="Q1205" i="2"/>
  <c r="O1205" i="2"/>
  <c r="H1165" i="2"/>
  <c r="J1165" i="2"/>
  <c r="K1165" i="2"/>
  <c r="I1165" i="2"/>
  <c r="L1165" i="2"/>
  <c r="N1165" i="2"/>
  <c r="P1165" i="2"/>
  <c r="M1165" i="2"/>
  <c r="Q1165" i="2"/>
  <c r="O1165" i="2"/>
  <c r="H917" i="2"/>
  <c r="I917" i="2"/>
  <c r="K917" i="2"/>
  <c r="J917" i="2"/>
  <c r="L917" i="2"/>
  <c r="M917" i="2"/>
  <c r="O917" i="2"/>
  <c r="G917" i="2"/>
  <c r="N917" i="2"/>
  <c r="Q917" i="2"/>
  <c r="P917" i="2"/>
  <c r="H2012" i="2"/>
  <c r="I2012" i="2"/>
  <c r="L2012" i="2"/>
  <c r="J2012" i="2"/>
  <c r="K2012" i="2"/>
  <c r="M2012" i="2"/>
  <c r="O2012" i="2"/>
  <c r="N2012" i="2"/>
  <c r="Q2012" i="2"/>
  <c r="P2012" i="2"/>
  <c r="H1988" i="2"/>
  <c r="J1988" i="2"/>
  <c r="I1988" i="2"/>
  <c r="L1988" i="2"/>
  <c r="K1988" i="2"/>
  <c r="O1988" i="2"/>
  <c r="N1988" i="2"/>
  <c r="M1988" i="2"/>
  <c r="P1988" i="2"/>
  <c r="Q1988" i="2"/>
  <c r="H1964" i="2"/>
  <c r="I1964" i="2"/>
  <c r="K1964" i="2"/>
  <c r="L1964" i="2"/>
  <c r="O1964" i="2"/>
  <c r="J1964" i="2"/>
  <c r="M1964" i="2"/>
  <c r="N1964" i="2"/>
  <c r="P1964" i="2"/>
  <c r="H1932" i="2"/>
  <c r="I1932" i="2"/>
  <c r="J1932" i="2"/>
  <c r="L1932" i="2"/>
  <c r="K1932" i="2"/>
  <c r="O1932" i="2"/>
  <c r="P1932" i="2"/>
  <c r="N1932" i="2"/>
  <c r="M1932" i="2"/>
  <c r="Q1932" i="2"/>
  <c r="H1908" i="2"/>
  <c r="I1908" i="2"/>
  <c r="L1908" i="2"/>
  <c r="K1908" i="2"/>
  <c r="J1908" i="2"/>
  <c r="O1908" i="2"/>
  <c r="M1908" i="2"/>
  <c r="P1908" i="2"/>
  <c r="N1908" i="2"/>
  <c r="H1868" i="2"/>
  <c r="I1868" i="2"/>
  <c r="J1868" i="2"/>
  <c r="L1868" i="2"/>
  <c r="O1868" i="2"/>
  <c r="P1868" i="2"/>
  <c r="K1868" i="2"/>
  <c r="N1868" i="2"/>
  <c r="M1868" i="2"/>
  <c r="Q1868" i="2"/>
  <c r="H1844" i="2"/>
  <c r="I1844" i="2"/>
  <c r="J1844" i="2"/>
  <c r="L1844" i="2"/>
  <c r="K1844" i="2"/>
  <c r="O1844" i="2"/>
  <c r="M1844" i="2"/>
  <c r="P1844" i="2"/>
  <c r="N1844" i="2"/>
  <c r="H1820" i="2"/>
  <c r="I1820" i="2"/>
  <c r="L1820" i="2"/>
  <c r="K1820" i="2"/>
  <c r="J1820" i="2"/>
  <c r="M1820" i="2"/>
  <c r="O1820" i="2"/>
  <c r="P1820" i="2"/>
  <c r="Q1820" i="2"/>
  <c r="N1820" i="2"/>
  <c r="H1788" i="2"/>
  <c r="I1788" i="2"/>
  <c r="J1788" i="2"/>
  <c r="L1788" i="2"/>
  <c r="M1788" i="2"/>
  <c r="O1788" i="2"/>
  <c r="K1788" i="2"/>
  <c r="P1788" i="2"/>
  <c r="Q1788" i="2"/>
  <c r="N1788" i="2"/>
  <c r="H1764" i="2"/>
  <c r="I1764" i="2"/>
  <c r="L1764" i="2"/>
  <c r="K1764" i="2"/>
  <c r="J1764" i="2"/>
  <c r="O1764" i="2"/>
  <c r="P1764" i="2"/>
  <c r="M1764" i="2"/>
  <c r="N1764" i="2"/>
  <c r="Q1764" i="2"/>
  <c r="I1756" i="2"/>
  <c r="H1756" i="2"/>
  <c r="L1756" i="2"/>
  <c r="K1756" i="2"/>
  <c r="J1756" i="2"/>
  <c r="M1756" i="2"/>
  <c r="O1756" i="2"/>
  <c r="P1756" i="2"/>
  <c r="N1756" i="2"/>
  <c r="Q1756" i="2"/>
  <c r="H1732" i="2"/>
  <c r="J1732" i="2"/>
  <c r="I1732" i="2"/>
  <c r="L1732" i="2"/>
  <c r="K1732" i="2"/>
  <c r="O1732" i="2"/>
  <c r="P1732" i="2"/>
  <c r="N1732" i="2"/>
  <c r="M1732" i="2"/>
  <c r="H1700" i="2"/>
  <c r="J1700" i="2"/>
  <c r="I1700" i="2"/>
  <c r="L1700" i="2"/>
  <c r="K1700" i="2"/>
  <c r="O1700" i="2"/>
  <c r="P1700" i="2"/>
  <c r="M1700" i="2"/>
  <c r="N1700" i="2"/>
  <c r="Q1700" i="2"/>
  <c r="H1676" i="2"/>
  <c r="I1676" i="2"/>
  <c r="L1676" i="2"/>
  <c r="J1676" i="2"/>
  <c r="K1676" i="2"/>
  <c r="O1676" i="2"/>
  <c r="P1676" i="2"/>
  <c r="N1676" i="2"/>
  <c r="M1676" i="2"/>
  <c r="Q1676" i="2"/>
  <c r="H1652" i="2"/>
  <c r="I1652" i="2"/>
  <c r="L1652" i="2"/>
  <c r="J1652" i="2"/>
  <c r="K1652" i="2"/>
  <c r="O1652" i="2"/>
  <c r="M1652" i="2"/>
  <c r="P1652" i="2"/>
  <c r="N1652" i="2"/>
  <c r="Q1652" i="2"/>
  <c r="H1628" i="2"/>
  <c r="I1628" i="2"/>
  <c r="J1628" i="2"/>
  <c r="L1628" i="2"/>
  <c r="K1628" i="2"/>
  <c r="M1628" i="2"/>
  <c r="O1628" i="2"/>
  <c r="P1628" i="2"/>
  <c r="N1628" i="2"/>
  <c r="Q1628" i="2"/>
  <c r="H1596" i="2"/>
  <c r="I1596" i="2"/>
  <c r="J1596" i="2"/>
  <c r="L1596" i="2"/>
  <c r="K1596" i="2"/>
  <c r="M1596" i="2"/>
  <c r="O1596" i="2"/>
  <c r="P1596" i="2"/>
  <c r="N1596" i="2"/>
  <c r="Q1596" i="2"/>
  <c r="H1580" i="2"/>
  <c r="I1580" i="2"/>
  <c r="K1580" i="2"/>
  <c r="L1580" i="2"/>
  <c r="J1580" i="2"/>
  <c r="O1580" i="2"/>
  <c r="M1580" i="2"/>
  <c r="P1580" i="2"/>
  <c r="N1580" i="2"/>
  <c r="Q1580" i="2"/>
  <c r="H1556" i="2"/>
  <c r="I1556" i="2"/>
  <c r="L1556" i="2"/>
  <c r="J1556" i="2"/>
  <c r="O1556" i="2"/>
  <c r="K1556" i="2"/>
  <c r="M1556" i="2"/>
  <c r="P1556" i="2"/>
  <c r="N1556" i="2"/>
  <c r="Q1556" i="2"/>
  <c r="H1524" i="2"/>
  <c r="I1524" i="2"/>
  <c r="L1524" i="2"/>
  <c r="J1524" i="2"/>
  <c r="K1524" i="2"/>
  <c r="O1524" i="2"/>
  <c r="M1524" i="2"/>
  <c r="P1524" i="2"/>
  <c r="N1524" i="2"/>
  <c r="Q1524" i="2"/>
  <c r="H1492" i="2"/>
  <c r="I1492" i="2"/>
  <c r="L1492" i="2"/>
  <c r="K1492" i="2"/>
  <c r="O1492" i="2"/>
  <c r="M1492" i="2"/>
  <c r="J1492" i="2"/>
  <c r="P1492" i="2"/>
  <c r="N1492" i="2"/>
  <c r="Q1492" i="2"/>
  <c r="H1468" i="2"/>
  <c r="I1468" i="2"/>
  <c r="J1468" i="2"/>
  <c r="L1468" i="2"/>
  <c r="K1468" i="2"/>
  <c r="M1468" i="2"/>
  <c r="O1468" i="2"/>
  <c r="P1468" i="2"/>
  <c r="N1468" i="2"/>
  <c r="Q1468" i="2"/>
  <c r="H1452" i="2"/>
  <c r="I1452" i="2"/>
  <c r="K1452" i="2"/>
  <c r="L1452" i="2"/>
  <c r="J1452" i="2"/>
  <c r="O1452" i="2"/>
  <c r="M1452" i="2"/>
  <c r="P1452" i="2"/>
  <c r="N1452" i="2"/>
  <c r="Q1452" i="2"/>
  <c r="H1428" i="2"/>
  <c r="I1428" i="2"/>
  <c r="L1428" i="2"/>
  <c r="J1428" i="2"/>
  <c r="O1428" i="2"/>
  <c r="M1428" i="2"/>
  <c r="K1428" i="2"/>
  <c r="P1428" i="2"/>
  <c r="N1428" i="2"/>
  <c r="Q1428" i="2"/>
  <c r="H1404" i="2"/>
  <c r="I1404" i="2"/>
  <c r="J1404" i="2"/>
  <c r="L1404" i="2"/>
  <c r="K1404" i="2"/>
  <c r="M1404" i="2"/>
  <c r="O1404" i="2"/>
  <c r="P1404" i="2"/>
  <c r="N1404" i="2"/>
  <c r="Q1404" i="2"/>
  <c r="H1380" i="2"/>
  <c r="J1380" i="2"/>
  <c r="I1380" i="2"/>
  <c r="L1380" i="2"/>
  <c r="K1380" i="2"/>
  <c r="O1380" i="2"/>
  <c r="P1380" i="2"/>
  <c r="M1380" i="2"/>
  <c r="N1380" i="2"/>
  <c r="Q1380" i="2"/>
  <c r="H1356" i="2"/>
  <c r="I1356" i="2"/>
  <c r="L1356" i="2"/>
  <c r="O1356" i="2"/>
  <c r="J1356" i="2"/>
  <c r="P1356" i="2"/>
  <c r="K1356" i="2"/>
  <c r="N1356" i="2"/>
  <c r="M1356" i="2"/>
  <c r="Q1356" i="2"/>
  <c r="H1324" i="2"/>
  <c r="I1324" i="2"/>
  <c r="K1324" i="2"/>
  <c r="L1324" i="2"/>
  <c r="J1324" i="2"/>
  <c r="O1324" i="2"/>
  <c r="M1324" i="2"/>
  <c r="P1324" i="2"/>
  <c r="N1324" i="2"/>
  <c r="Q1324" i="2"/>
  <c r="H1292" i="2"/>
  <c r="I1292" i="2"/>
  <c r="L1292" i="2"/>
  <c r="J1292" i="2"/>
  <c r="K1292" i="2"/>
  <c r="O1292" i="2"/>
  <c r="P1292" i="2"/>
  <c r="N1292" i="2"/>
  <c r="M1292" i="2"/>
  <c r="Q1292" i="2"/>
  <c r="H1276" i="2"/>
  <c r="I1276" i="2"/>
  <c r="J1276" i="2"/>
  <c r="L1276" i="2"/>
  <c r="M1276" i="2"/>
  <c r="O1276" i="2"/>
  <c r="K1276" i="2"/>
  <c r="P1276" i="2"/>
  <c r="N1276" i="2"/>
  <c r="Q1276" i="2"/>
  <c r="H1260" i="2"/>
  <c r="I1260" i="2"/>
  <c r="K1260" i="2"/>
  <c r="L1260" i="2"/>
  <c r="J1260" i="2"/>
  <c r="O1260" i="2"/>
  <c r="M1260" i="2"/>
  <c r="P1260" i="2"/>
  <c r="N1260" i="2"/>
  <c r="Q1260" i="2"/>
  <c r="H1228" i="2"/>
  <c r="I1228" i="2"/>
  <c r="K1228" i="2"/>
  <c r="L1228" i="2"/>
  <c r="O1228" i="2"/>
  <c r="J1228" i="2"/>
  <c r="P1228" i="2"/>
  <c r="N1228" i="2"/>
  <c r="M1228" i="2"/>
  <c r="Q1228" i="2"/>
  <c r="H1204" i="2"/>
  <c r="I1204" i="2"/>
  <c r="L1204" i="2"/>
  <c r="J1204" i="2"/>
  <c r="K1204" i="2"/>
  <c r="O1204" i="2"/>
  <c r="M1204" i="2"/>
  <c r="P1204" i="2"/>
  <c r="N1204" i="2"/>
  <c r="Q1204" i="2"/>
  <c r="H1180" i="2"/>
  <c r="I1180" i="2"/>
  <c r="J1180" i="2"/>
  <c r="K1180" i="2"/>
  <c r="L1180" i="2"/>
  <c r="M1180" i="2"/>
  <c r="O1180" i="2"/>
  <c r="P1180" i="2"/>
  <c r="N1180" i="2"/>
  <c r="Q1180" i="2"/>
  <c r="H1156" i="2"/>
  <c r="I1156" i="2"/>
  <c r="J1156" i="2"/>
  <c r="K1156" i="2"/>
  <c r="L1156" i="2"/>
  <c r="O1156" i="2"/>
  <c r="P1156" i="2"/>
  <c r="N1156" i="2"/>
  <c r="M1156" i="2"/>
  <c r="Q1156" i="2"/>
  <c r="H1132" i="2"/>
  <c r="I1132" i="2"/>
  <c r="K1132" i="2"/>
  <c r="L1132" i="2"/>
  <c r="J1132" i="2"/>
  <c r="O1132" i="2"/>
  <c r="N1132" i="2"/>
  <c r="M1132" i="2"/>
  <c r="P1132" i="2"/>
  <c r="Q1132" i="2"/>
  <c r="H1108" i="2"/>
  <c r="I1108" i="2"/>
  <c r="J1108" i="2"/>
  <c r="K1108" i="2"/>
  <c r="L1108" i="2"/>
  <c r="M1108" i="2"/>
  <c r="O1108" i="2"/>
  <c r="N1108" i="2"/>
  <c r="P1108" i="2"/>
  <c r="Q1108" i="2"/>
  <c r="H1084" i="2"/>
  <c r="I1084" i="2"/>
  <c r="K1084" i="2"/>
  <c r="L1084" i="2"/>
  <c r="M1084" i="2"/>
  <c r="J1084" i="2"/>
  <c r="O1084" i="2"/>
  <c r="N1084" i="2"/>
  <c r="P1084" i="2"/>
  <c r="Q1084" i="2"/>
  <c r="H1068" i="2"/>
  <c r="I1068" i="2"/>
  <c r="K1068" i="2"/>
  <c r="L1068" i="2"/>
  <c r="J1068" i="2"/>
  <c r="M1068" i="2"/>
  <c r="O1068" i="2"/>
  <c r="N1068" i="2"/>
  <c r="P1068" i="2"/>
  <c r="Q1068" i="2"/>
  <c r="H1044" i="2"/>
  <c r="I1044" i="2"/>
  <c r="J1044" i="2"/>
  <c r="K1044" i="2"/>
  <c r="L1044" i="2"/>
  <c r="M1044" i="2"/>
  <c r="O1044" i="2"/>
  <c r="P1044" i="2"/>
  <c r="N1044" i="2"/>
  <c r="Q1044" i="2"/>
  <c r="H1028" i="2"/>
  <c r="I1028" i="2"/>
  <c r="J1028" i="2"/>
  <c r="K1028" i="2"/>
  <c r="L1028" i="2"/>
  <c r="M1028" i="2"/>
  <c r="O1028" i="2"/>
  <c r="P1028" i="2"/>
  <c r="N1028" i="2"/>
  <c r="Q1028" i="2"/>
  <c r="H1012" i="2"/>
  <c r="I1012" i="2"/>
  <c r="J1012" i="2"/>
  <c r="K1012" i="2"/>
  <c r="L1012" i="2"/>
  <c r="M1012" i="2"/>
  <c r="N1012" i="2"/>
  <c r="O1012" i="2"/>
  <c r="P1012" i="2"/>
  <c r="Q1012" i="2"/>
  <c r="H996" i="2"/>
  <c r="I996" i="2"/>
  <c r="J996" i="2"/>
  <c r="K996" i="2"/>
  <c r="L996" i="2"/>
  <c r="M996" i="2"/>
  <c r="O996" i="2"/>
  <c r="N996" i="2"/>
  <c r="P996" i="2"/>
  <c r="Q996" i="2"/>
  <c r="G996" i="2"/>
  <c r="H972" i="2"/>
  <c r="I972" i="2"/>
  <c r="K972" i="2"/>
  <c r="L972" i="2"/>
  <c r="J972" i="2"/>
  <c r="M972" i="2"/>
  <c r="O972" i="2"/>
  <c r="P972" i="2"/>
  <c r="N972" i="2"/>
  <c r="G972" i="2"/>
  <c r="Q972" i="2"/>
  <c r="H948" i="2"/>
  <c r="I948" i="2"/>
  <c r="J948" i="2"/>
  <c r="K948" i="2"/>
  <c r="L948" i="2"/>
  <c r="M948" i="2"/>
  <c r="N948" i="2"/>
  <c r="O948" i="2"/>
  <c r="P948" i="2"/>
  <c r="Q948" i="2"/>
  <c r="H940" i="2"/>
  <c r="I940" i="2"/>
  <c r="K940" i="2"/>
  <c r="L940" i="2"/>
  <c r="J940" i="2"/>
  <c r="M940" i="2"/>
  <c r="O940" i="2"/>
  <c r="N940" i="2"/>
  <c r="P940" i="2"/>
  <c r="Q940" i="2"/>
  <c r="H908" i="2"/>
  <c r="I908" i="2"/>
  <c r="K908" i="2"/>
  <c r="L908" i="2"/>
  <c r="J908" i="2"/>
  <c r="M908" i="2"/>
  <c r="O908" i="2"/>
  <c r="N908" i="2"/>
  <c r="P908" i="2"/>
  <c r="G908" i="2"/>
  <c r="Q908" i="2"/>
  <c r="H892" i="2"/>
  <c r="J892" i="2"/>
  <c r="I892" i="2"/>
  <c r="K892" i="2"/>
  <c r="L892" i="2"/>
  <c r="M892" i="2"/>
  <c r="O892" i="2"/>
  <c r="N892" i="2"/>
  <c r="P892" i="2"/>
  <c r="Q892" i="2"/>
  <c r="H876" i="2"/>
  <c r="I876" i="2"/>
  <c r="J876" i="2"/>
  <c r="K876" i="2"/>
  <c r="L876" i="2"/>
  <c r="M876" i="2"/>
  <c r="O876" i="2"/>
  <c r="N876" i="2"/>
  <c r="P876" i="2"/>
  <c r="Q876" i="2"/>
  <c r="H852" i="2"/>
  <c r="I852" i="2"/>
  <c r="K852" i="2"/>
  <c r="L852" i="2"/>
  <c r="M852" i="2"/>
  <c r="O852" i="2"/>
  <c r="J852" i="2"/>
  <c r="N852" i="2"/>
  <c r="P852" i="2"/>
  <c r="G852" i="2"/>
  <c r="Q852" i="2"/>
  <c r="H836" i="2"/>
  <c r="I836" i="2"/>
  <c r="J836" i="2"/>
  <c r="K836" i="2"/>
  <c r="L836" i="2"/>
  <c r="M836" i="2"/>
  <c r="O836" i="2"/>
  <c r="P836" i="2"/>
  <c r="N836" i="2"/>
  <c r="Q836" i="2"/>
  <c r="H820" i="2"/>
  <c r="I820" i="2"/>
  <c r="J820" i="2"/>
  <c r="K820" i="2"/>
  <c r="L820" i="2"/>
  <c r="M820" i="2"/>
  <c r="N820" i="2"/>
  <c r="O820" i="2"/>
  <c r="P820" i="2"/>
  <c r="Q820" i="2"/>
  <c r="H804" i="2"/>
  <c r="I804" i="2"/>
  <c r="J804" i="2"/>
  <c r="K804" i="2"/>
  <c r="L804" i="2"/>
  <c r="M804" i="2"/>
  <c r="O804" i="2"/>
  <c r="N804" i="2"/>
  <c r="P804" i="2"/>
  <c r="Q804" i="2"/>
  <c r="G804" i="2"/>
  <c r="H788" i="2"/>
  <c r="I788" i="2"/>
  <c r="J788" i="2"/>
  <c r="K788" i="2"/>
  <c r="L788" i="2"/>
  <c r="M788" i="2"/>
  <c r="O788" i="2"/>
  <c r="P788" i="2"/>
  <c r="N788" i="2"/>
  <c r="G788" i="2"/>
  <c r="Q788" i="2"/>
  <c r="H772" i="2"/>
  <c r="I772" i="2"/>
  <c r="K772" i="2"/>
  <c r="L772" i="2"/>
  <c r="J772" i="2"/>
  <c r="M772" i="2"/>
  <c r="O772" i="2"/>
  <c r="P772" i="2"/>
  <c r="N772" i="2"/>
  <c r="Q772" i="2"/>
  <c r="H756" i="2"/>
  <c r="I756" i="2"/>
  <c r="J756" i="2"/>
  <c r="K756" i="2"/>
  <c r="L756" i="2"/>
  <c r="M756" i="2"/>
  <c r="N756" i="2"/>
  <c r="O756" i="2"/>
  <c r="P756" i="2"/>
  <c r="Q756" i="2"/>
  <c r="H740" i="2"/>
  <c r="I740" i="2"/>
  <c r="J740" i="2"/>
  <c r="K740" i="2"/>
  <c r="L740" i="2"/>
  <c r="M740" i="2"/>
  <c r="O740" i="2"/>
  <c r="N740" i="2"/>
  <c r="P740" i="2"/>
  <c r="Q740" i="2"/>
  <c r="G740" i="2"/>
  <c r="H724" i="2"/>
  <c r="I724" i="2"/>
  <c r="K724" i="2"/>
  <c r="L724" i="2"/>
  <c r="J724" i="2"/>
  <c r="M724" i="2"/>
  <c r="O724" i="2"/>
  <c r="N724" i="2"/>
  <c r="P724" i="2"/>
  <c r="G724" i="2"/>
  <c r="Q724" i="2"/>
  <c r="H708" i="2"/>
  <c r="I708" i="2"/>
  <c r="J708" i="2"/>
  <c r="K708" i="2"/>
  <c r="L708" i="2"/>
  <c r="M708" i="2"/>
  <c r="O708" i="2"/>
  <c r="P708" i="2"/>
  <c r="N708" i="2"/>
  <c r="Q708" i="2"/>
  <c r="H692" i="2"/>
  <c r="I692" i="2"/>
  <c r="J692" i="2"/>
  <c r="K692" i="2"/>
  <c r="L692" i="2"/>
  <c r="M692" i="2"/>
  <c r="N692" i="2"/>
  <c r="O692" i="2"/>
  <c r="P692" i="2"/>
  <c r="Q692" i="2"/>
  <c r="H676" i="2"/>
  <c r="J676" i="2"/>
  <c r="I676" i="2"/>
  <c r="K676" i="2"/>
  <c r="L676" i="2"/>
  <c r="M676" i="2"/>
  <c r="O676" i="2"/>
  <c r="N676" i="2"/>
  <c r="P676" i="2"/>
  <c r="Q676" i="2"/>
  <c r="G676" i="2"/>
  <c r="H668" i="2"/>
  <c r="I668" i="2"/>
  <c r="K668" i="2"/>
  <c r="L668" i="2"/>
  <c r="M668" i="2"/>
  <c r="O668" i="2"/>
  <c r="J668" i="2"/>
  <c r="N668" i="2"/>
  <c r="P668" i="2"/>
  <c r="G668" i="2"/>
  <c r="Q668" i="2"/>
  <c r="H644" i="2"/>
  <c r="I644" i="2"/>
  <c r="K644" i="2"/>
  <c r="J644" i="2"/>
  <c r="L644" i="2"/>
  <c r="M644" i="2"/>
  <c r="O644" i="2"/>
  <c r="P644" i="2"/>
  <c r="N644" i="2"/>
  <c r="Q644" i="2"/>
  <c r="H620" i="2"/>
  <c r="I620" i="2"/>
  <c r="J620" i="2"/>
  <c r="K620" i="2"/>
  <c r="L620" i="2"/>
  <c r="M620" i="2"/>
  <c r="O620" i="2"/>
  <c r="N620" i="2"/>
  <c r="P620" i="2"/>
  <c r="Q620" i="2"/>
  <c r="H572" i="2"/>
  <c r="I572" i="2"/>
  <c r="J572" i="2"/>
  <c r="K572" i="2"/>
  <c r="L572" i="2"/>
  <c r="M572" i="2"/>
  <c r="O572" i="2"/>
  <c r="N572" i="2"/>
  <c r="P572" i="2"/>
  <c r="Q572" i="2"/>
  <c r="H140" i="2"/>
  <c r="I140" i="2"/>
  <c r="J140" i="2"/>
  <c r="K140" i="2"/>
  <c r="L140" i="2"/>
  <c r="N140" i="2"/>
  <c r="O140" i="2"/>
  <c r="M140" i="2"/>
  <c r="P140" i="2"/>
  <c r="G140" i="2"/>
  <c r="G940" i="2"/>
  <c r="Q1860" i="2"/>
  <c r="P1819" i="2"/>
  <c r="G1012" i="2"/>
  <c r="G939" i="2"/>
  <c r="G756" i="2"/>
  <c r="G1333" i="2"/>
  <c r="G1317" i="2"/>
  <c r="G1301" i="2"/>
  <c r="G1269" i="2"/>
  <c r="G1253" i="2"/>
  <c r="G1205" i="2"/>
  <c r="G1189" i="2"/>
  <c r="G1173" i="2"/>
  <c r="G1157" i="2"/>
  <c r="G956" i="2"/>
  <c r="G572" i="2"/>
  <c r="Q2004" i="2"/>
  <c r="Q1947" i="2"/>
  <c r="Q1883" i="2"/>
  <c r="G1316" i="2"/>
  <c r="G1300" i="2"/>
  <c r="G1268" i="2"/>
  <c r="G1204" i="2"/>
  <c r="G1188" i="2"/>
  <c r="G1156" i="2"/>
  <c r="G1108" i="2"/>
  <c r="G1076" i="2"/>
  <c r="G1044" i="2"/>
  <c r="G1028" i="2"/>
  <c r="G900" i="2"/>
  <c r="G772" i="2"/>
  <c r="G644" i="2"/>
  <c r="Q1732" i="2"/>
  <c r="H1261" i="2"/>
  <c r="I1261" i="2"/>
  <c r="K1261" i="2"/>
  <c r="J1261" i="2"/>
  <c r="L1261" i="2"/>
  <c r="N1261" i="2"/>
  <c r="M1261" i="2"/>
  <c r="O1261" i="2"/>
  <c r="P1261" i="2"/>
  <c r="Q1261" i="2"/>
  <c r="H1221" i="2"/>
  <c r="I1221" i="2"/>
  <c r="K1221" i="2"/>
  <c r="J1221" i="2"/>
  <c r="L1221" i="2"/>
  <c r="M1221" i="2"/>
  <c r="N1221" i="2"/>
  <c r="O1221" i="2"/>
  <c r="Q1221" i="2"/>
  <c r="P1221" i="2"/>
  <c r="H1181" i="2"/>
  <c r="K1181" i="2"/>
  <c r="I1181" i="2"/>
  <c r="J1181" i="2"/>
  <c r="M1181" i="2"/>
  <c r="L1181" i="2"/>
  <c r="N1181" i="2"/>
  <c r="O1181" i="2"/>
  <c r="Q1181" i="2"/>
  <c r="P1181" i="2"/>
  <c r="H1149" i="2"/>
  <c r="I1149" i="2"/>
  <c r="K1149" i="2"/>
  <c r="J1149" i="2"/>
  <c r="L1149" i="2"/>
  <c r="N1149" i="2"/>
  <c r="M1149" i="2"/>
  <c r="O1149" i="2"/>
  <c r="Q1149" i="2"/>
  <c r="P1149" i="2"/>
  <c r="H1141" i="2"/>
  <c r="K1141" i="2"/>
  <c r="J1141" i="2"/>
  <c r="I1141" i="2"/>
  <c r="N1141" i="2"/>
  <c r="L1141" i="2"/>
  <c r="M1141" i="2"/>
  <c r="P1141" i="2"/>
  <c r="Q1141" i="2"/>
  <c r="O1141" i="2"/>
  <c r="H1125" i="2"/>
  <c r="I1125" i="2"/>
  <c r="K1125" i="2"/>
  <c r="J1125" i="2"/>
  <c r="M1125" i="2"/>
  <c r="N1125" i="2"/>
  <c r="L1125" i="2"/>
  <c r="O1125" i="2"/>
  <c r="Q1125" i="2"/>
  <c r="P1125" i="2"/>
  <c r="H1117" i="2"/>
  <c r="K1117" i="2"/>
  <c r="I1117" i="2"/>
  <c r="J1117" i="2"/>
  <c r="O1117" i="2"/>
  <c r="L1117" i="2"/>
  <c r="M1117" i="2"/>
  <c r="N1117" i="2"/>
  <c r="Q1117" i="2"/>
  <c r="P1117" i="2"/>
  <c r="H1109" i="2"/>
  <c r="I1109" i="2"/>
  <c r="K1109" i="2"/>
  <c r="J1109" i="2"/>
  <c r="L1109" i="2"/>
  <c r="M1109" i="2"/>
  <c r="N1109" i="2"/>
  <c r="P1109" i="2"/>
  <c r="O1109" i="2"/>
  <c r="Q1109" i="2"/>
  <c r="H1101" i="2"/>
  <c r="I1101" i="2"/>
  <c r="K1101" i="2"/>
  <c r="J1101" i="2"/>
  <c r="L1101" i="2"/>
  <c r="M1101" i="2"/>
  <c r="N1101" i="2"/>
  <c r="P1101" i="2"/>
  <c r="Q1101" i="2"/>
  <c r="O1101" i="2"/>
  <c r="H1093" i="2"/>
  <c r="I1093" i="2"/>
  <c r="K1093" i="2"/>
  <c r="J1093" i="2"/>
  <c r="L1093" i="2"/>
  <c r="M1093" i="2"/>
  <c r="N1093" i="2"/>
  <c r="O1093" i="2"/>
  <c r="Q1093" i="2"/>
  <c r="P1093" i="2"/>
  <c r="H1085" i="2"/>
  <c r="I1085" i="2"/>
  <c r="K1085" i="2"/>
  <c r="J1085" i="2"/>
  <c r="L1085" i="2"/>
  <c r="N1085" i="2"/>
  <c r="O1085" i="2"/>
  <c r="M1085" i="2"/>
  <c r="Q1085" i="2"/>
  <c r="P1085" i="2"/>
  <c r="H1077" i="2"/>
  <c r="I1077" i="2"/>
  <c r="K1077" i="2"/>
  <c r="J1077" i="2"/>
  <c r="L1077" i="2"/>
  <c r="M1077" i="2"/>
  <c r="N1077" i="2"/>
  <c r="P1077" i="2"/>
  <c r="Q1077" i="2"/>
  <c r="O1077" i="2"/>
  <c r="H1069" i="2"/>
  <c r="I1069" i="2"/>
  <c r="K1069" i="2"/>
  <c r="J1069" i="2"/>
  <c r="N1069" i="2"/>
  <c r="M1069" i="2"/>
  <c r="L1069" i="2"/>
  <c r="O1069" i="2"/>
  <c r="P1069" i="2"/>
  <c r="Q1069" i="2"/>
  <c r="H1061" i="2"/>
  <c r="I1061" i="2"/>
  <c r="K1061" i="2"/>
  <c r="J1061" i="2"/>
  <c r="M1061" i="2"/>
  <c r="L1061" i="2"/>
  <c r="O1061" i="2"/>
  <c r="N1061" i="2"/>
  <c r="Q1061" i="2"/>
  <c r="P1061" i="2"/>
  <c r="H1053" i="2"/>
  <c r="I1053" i="2"/>
  <c r="K1053" i="2"/>
  <c r="J1053" i="2"/>
  <c r="L1053" i="2"/>
  <c r="N1053" i="2"/>
  <c r="O1053" i="2"/>
  <c r="M1053" i="2"/>
  <c r="Q1053" i="2"/>
  <c r="P1053" i="2"/>
  <c r="H1045" i="2"/>
  <c r="I1045" i="2"/>
  <c r="K1045" i="2"/>
  <c r="J1045" i="2"/>
  <c r="L1045" i="2"/>
  <c r="M1045" i="2"/>
  <c r="O1045" i="2"/>
  <c r="P1045" i="2"/>
  <c r="N1045" i="2"/>
  <c r="Q1045" i="2"/>
  <c r="H1037" i="2"/>
  <c r="K1037" i="2"/>
  <c r="I1037" i="2"/>
  <c r="J1037" i="2"/>
  <c r="L1037" i="2"/>
  <c r="M1037" i="2"/>
  <c r="O1037" i="2"/>
  <c r="P1037" i="2"/>
  <c r="N1037" i="2"/>
  <c r="Q1037" i="2"/>
  <c r="H1029" i="2"/>
  <c r="K1029" i="2"/>
  <c r="J1029" i="2"/>
  <c r="I1029" i="2"/>
  <c r="L1029" i="2"/>
  <c r="M1029" i="2"/>
  <c r="N1029" i="2"/>
  <c r="O1029" i="2"/>
  <c r="Q1029" i="2"/>
  <c r="P1029" i="2"/>
  <c r="H1021" i="2"/>
  <c r="I1021" i="2"/>
  <c r="K1021" i="2"/>
  <c r="J1021" i="2"/>
  <c r="L1021" i="2"/>
  <c r="N1021" i="2"/>
  <c r="O1021" i="2"/>
  <c r="M1021" i="2"/>
  <c r="G1021" i="2"/>
  <c r="Q1021" i="2"/>
  <c r="P1021" i="2"/>
  <c r="H1013" i="2"/>
  <c r="K1013" i="2"/>
  <c r="I1013" i="2"/>
  <c r="J1013" i="2"/>
  <c r="M1013" i="2"/>
  <c r="N1013" i="2"/>
  <c r="L1013" i="2"/>
  <c r="P1013" i="2"/>
  <c r="G1013" i="2"/>
  <c r="O1013" i="2"/>
  <c r="Q1013" i="2"/>
  <c r="H1005" i="2"/>
  <c r="I1005" i="2"/>
  <c r="K1005" i="2"/>
  <c r="L1005" i="2"/>
  <c r="N1005" i="2"/>
  <c r="J1005" i="2"/>
  <c r="M1005" i="2"/>
  <c r="G1005" i="2"/>
  <c r="Q1005" i="2"/>
  <c r="P1005" i="2"/>
  <c r="O1005" i="2"/>
  <c r="H997" i="2"/>
  <c r="I997" i="2"/>
  <c r="K997" i="2"/>
  <c r="J997" i="2"/>
  <c r="M997" i="2"/>
  <c r="N997" i="2"/>
  <c r="O997" i="2"/>
  <c r="G997" i="2"/>
  <c r="L997" i="2"/>
  <c r="P997" i="2"/>
  <c r="Q997" i="2"/>
  <c r="H989" i="2"/>
  <c r="K989" i="2"/>
  <c r="I989" i="2"/>
  <c r="J989" i="2"/>
  <c r="L989" i="2"/>
  <c r="O989" i="2"/>
  <c r="M989" i="2"/>
  <c r="G989" i="2"/>
  <c r="P989" i="2"/>
  <c r="N989" i="2"/>
  <c r="Q989" i="2"/>
  <c r="H981" i="2"/>
  <c r="I981" i="2"/>
  <c r="K981" i="2"/>
  <c r="J981" i="2"/>
  <c r="L981" i="2"/>
  <c r="M981" i="2"/>
  <c r="N981" i="2"/>
  <c r="O981" i="2"/>
  <c r="G981" i="2"/>
  <c r="Q981" i="2"/>
  <c r="P981" i="2"/>
  <c r="H973" i="2"/>
  <c r="I973" i="2"/>
  <c r="K973" i="2"/>
  <c r="J973" i="2"/>
  <c r="L973" i="2"/>
  <c r="M973" i="2"/>
  <c r="N973" i="2"/>
  <c r="P973" i="2"/>
  <c r="G973" i="2"/>
  <c r="Q973" i="2"/>
  <c r="O973" i="2"/>
  <c r="H965" i="2"/>
  <c r="I965" i="2"/>
  <c r="K965" i="2"/>
  <c r="J965" i="2"/>
  <c r="L965" i="2"/>
  <c r="M965" i="2"/>
  <c r="N965" i="2"/>
  <c r="O965" i="2"/>
  <c r="G965" i="2"/>
  <c r="Q965" i="2"/>
  <c r="P965" i="2"/>
  <c r="H957" i="2"/>
  <c r="I957" i="2"/>
  <c r="K957" i="2"/>
  <c r="J957" i="2"/>
  <c r="L957" i="2"/>
  <c r="N957" i="2"/>
  <c r="O957" i="2"/>
  <c r="G957" i="2"/>
  <c r="M957" i="2"/>
  <c r="Q957" i="2"/>
  <c r="P957" i="2"/>
  <c r="H949" i="2"/>
  <c r="I949" i="2"/>
  <c r="K949" i="2"/>
  <c r="J949" i="2"/>
  <c r="L949" i="2"/>
  <c r="M949" i="2"/>
  <c r="N949" i="2"/>
  <c r="P949" i="2"/>
  <c r="G949" i="2"/>
  <c r="O949" i="2"/>
  <c r="Q949" i="2"/>
  <c r="H941" i="2"/>
  <c r="I941" i="2"/>
  <c r="K941" i="2"/>
  <c r="J941" i="2"/>
  <c r="N941" i="2"/>
  <c r="M941" i="2"/>
  <c r="O941" i="2"/>
  <c r="G941" i="2"/>
  <c r="L941" i="2"/>
  <c r="Q941" i="2"/>
  <c r="P941" i="2"/>
  <c r="H933" i="2"/>
  <c r="I933" i="2"/>
  <c r="K933" i="2"/>
  <c r="J933" i="2"/>
  <c r="M933" i="2"/>
  <c r="L933" i="2"/>
  <c r="O933" i="2"/>
  <c r="N933" i="2"/>
  <c r="G933" i="2"/>
  <c r="P933" i="2"/>
  <c r="Q933" i="2"/>
  <c r="H925" i="2"/>
  <c r="I925" i="2"/>
  <c r="K925" i="2"/>
  <c r="J925" i="2"/>
  <c r="L925" i="2"/>
  <c r="N925" i="2"/>
  <c r="O925" i="2"/>
  <c r="M925" i="2"/>
  <c r="G925" i="2"/>
  <c r="P925" i="2"/>
  <c r="Q925" i="2"/>
  <c r="H909" i="2"/>
  <c r="I909" i="2"/>
  <c r="J909" i="2"/>
  <c r="K909" i="2"/>
  <c r="L909" i="2"/>
  <c r="M909" i="2"/>
  <c r="N909" i="2"/>
  <c r="P909" i="2"/>
  <c r="G909" i="2"/>
  <c r="Q909" i="2"/>
  <c r="O909" i="2"/>
  <c r="H885" i="2"/>
  <c r="I885" i="2"/>
  <c r="J885" i="2"/>
  <c r="K885" i="2"/>
  <c r="M885" i="2"/>
  <c r="N885" i="2"/>
  <c r="L885" i="2"/>
  <c r="P885" i="2"/>
  <c r="Q885" i="2"/>
  <c r="G885" i="2"/>
  <c r="O885" i="2"/>
  <c r="H877" i="2"/>
  <c r="I877" i="2"/>
  <c r="J877" i="2"/>
  <c r="K877" i="2"/>
  <c r="L877" i="2"/>
  <c r="N877" i="2"/>
  <c r="M877" i="2"/>
  <c r="G877" i="2"/>
  <c r="Q877" i="2"/>
  <c r="O877" i="2"/>
  <c r="P877" i="2"/>
  <c r="H869" i="2"/>
  <c r="I869" i="2"/>
  <c r="J869" i="2"/>
  <c r="K869" i="2"/>
  <c r="L869" i="2"/>
  <c r="M869" i="2"/>
  <c r="N869" i="2"/>
  <c r="O869" i="2"/>
  <c r="G869" i="2"/>
  <c r="P869" i="2"/>
  <c r="Q869" i="2"/>
  <c r="H861" i="2"/>
  <c r="I861" i="2"/>
  <c r="J861" i="2"/>
  <c r="K861" i="2"/>
  <c r="L861" i="2"/>
  <c r="O861" i="2"/>
  <c r="M861" i="2"/>
  <c r="N861" i="2"/>
  <c r="G861" i="2"/>
  <c r="P861" i="2"/>
  <c r="Q861" i="2"/>
  <c r="H853" i="2"/>
  <c r="I853" i="2"/>
  <c r="J853" i="2"/>
  <c r="K853" i="2"/>
  <c r="L853" i="2"/>
  <c r="M853" i="2"/>
  <c r="N853" i="2"/>
  <c r="O853" i="2"/>
  <c r="G853" i="2"/>
  <c r="P853" i="2"/>
  <c r="H845" i="2"/>
  <c r="I845" i="2"/>
  <c r="J845" i="2"/>
  <c r="K845" i="2"/>
  <c r="L845" i="2"/>
  <c r="M845" i="2"/>
  <c r="N845" i="2"/>
  <c r="P845" i="2"/>
  <c r="O845" i="2"/>
  <c r="G845" i="2"/>
  <c r="Q845" i="2"/>
  <c r="H837" i="2"/>
  <c r="I837" i="2"/>
  <c r="J837" i="2"/>
  <c r="K837" i="2"/>
  <c r="L837" i="2"/>
  <c r="M837" i="2"/>
  <c r="N837" i="2"/>
  <c r="O837" i="2"/>
  <c r="G837" i="2"/>
  <c r="Q837" i="2"/>
  <c r="P837" i="2"/>
  <c r="H829" i="2"/>
  <c r="I829" i="2"/>
  <c r="J829" i="2"/>
  <c r="K829" i="2"/>
  <c r="L829" i="2"/>
  <c r="N829" i="2"/>
  <c r="O829" i="2"/>
  <c r="Q829" i="2"/>
  <c r="G829" i="2"/>
  <c r="M829" i="2"/>
  <c r="P829" i="2"/>
  <c r="H821" i="2"/>
  <c r="I821" i="2"/>
  <c r="J821" i="2"/>
  <c r="K821" i="2"/>
  <c r="L821" i="2"/>
  <c r="M821" i="2"/>
  <c r="N821" i="2"/>
  <c r="O821" i="2"/>
  <c r="P821" i="2"/>
  <c r="Q821" i="2"/>
  <c r="G821" i="2"/>
  <c r="H813" i="2"/>
  <c r="I813" i="2"/>
  <c r="J813" i="2"/>
  <c r="K813" i="2"/>
  <c r="L813" i="2"/>
  <c r="N813" i="2"/>
  <c r="M813" i="2"/>
  <c r="G813" i="2"/>
  <c r="Q813" i="2"/>
  <c r="O813" i="2"/>
  <c r="P813" i="2"/>
  <c r="H805" i="2"/>
  <c r="I805" i="2"/>
  <c r="J805" i="2"/>
  <c r="K805" i="2"/>
  <c r="L805" i="2"/>
  <c r="M805" i="2"/>
  <c r="O805" i="2"/>
  <c r="N805" i="2"/>
  <c r="G805" i="2"/>
  <c r="P805" i="2"/>
  <c r="H797" i="2"/>
  <c r="I797" i="2"/>
  <c r="J797" i="2"/>
  <c r="K797" i="2"/>
  <c r="L797" i="2"/>
  <c r="N797" i="2"/>
  <c r="O797" i="2"/>
  <c r="M797" i="2"/>
  <c r="G797" i="2"/>
  <c r="P797" i="2"/>
  <c r="Q797" i="2"/>
  <c r="H789" i="2"/>
  <c r="I789" i="2"/>
  <c r="J789" i="2"/>
  <c r="K789" i="2"/>
  <c r="L789" i="2"/>
  <c r="M789" i="2"/>
  <c r="O789" i="2"/>
  <c r="G789" i="2"/>
  <c r="N789" i="2"/>
  <c r="P789" i="2"/>
  <c r="Q789" i="2"/>
  <c r="H781" i="2"/>
  <c r="I781" i="2"/>
  <c r="J781" i="2"/>
  <c r="K781" i="2"/>
  <c r="L781" i="2"/>
  <c r="M781" i="2"/>
  <c r="G781" i="2"/>
  <c r="N781" i="2"/>
  <c r="O781" i="2"/>
  <c r="Q781" i="2"/>
  <c r="P781" i="2"/>
  <c r="H773" i="2"/>
  <c r="I773" i="2"/>
  <c r="J773" i="2"/>
  <c r="K773" i="2"/>
  <c r="L773" i="2"/>
  <c r="M773" i="2"/>
  <c r="N773" i="2"/>
  <c r="O773" i="2"/>
  <c r="G773" i="2"/>
  <c r="P773" i="2"/>
  <c r="Q773" i="2"/>
  <c r="H765" i="2"/>
  <c r="I765" i="2"/>
  <c r="J765" i="2"/>
  <c r="K765" i="2"/>
  <c r="L765" i="2"/>
  <c r="N765" i="2"/>
  <c r="O765" i="2"/>
  <c r="M765" i="2"/>
  <c r="Q765" i="2"/>
  <c r="G765" i="2"/>
  <c r="P765" i="2"/>
  <c r="H757" i="2"/>
  <c r="I757" i="2"/>
  <c r="J757" i="2"/>
  <c r="K757" i="2"/>
  <c r="L757" i="2"/>
  <c r="M757" i="2"/>
  <c r="N757" i="2"/>
  <c r="Q757" i="2"/>
  <c r="G757" i="2"/>
  <c r="P757" i="2"/>
  <c r="O757" i="2"/>
  <c r="H749" i="2"/>
  <c r="J749" i="2"/>
  <c r="I749" i="2"/>
  <c r="K749" i="2"/>
  <c r="L749" i="2"/>
  <c r="N749" i="2"/>
  <c r="M749" i="2"/>
  <c r="O749" i="2"/>
  <c r="G749" i="2"/>
  <c r="Q749" i="2"/>
  <c r="P749" i="2"/>
  <c r="H741" i="2"/>
  <c r="J741" i="2"/>
  <c r="I741" i="2"/>
  <c r="K741" i="2"/>
  <c r="L741" i="2"/>
  <c r="M741" i="2"/>
  <c r="N741" i="2"/>
  <c r="O741" i="2"/>
  <c r="G741" i="2"/>
  <c r="P741" i="2"/>
  <c r="Q741" i="2"/>
  <c r="H733" i="2"/>
  <c r="I733" i="2"/>
  <c r="J733" i="2"/>
  <c r="K733" i="2"/>
  <c r="L733" i="2"/>
  <c r="O733" i="2"/>
  <c r="M733" i="2"/>
  <c r="N733" i="2"/>
  <c r="G733" i="2"/>
  <c r="P733" i="2"/>
  <c r="Q733" i="2"/>
  <c r="H725" i="2"/>
  <c r="I725" i="2"/>
  <c r="J725" i="2"/>
  <c r="K725" i="2"/>
  <c r="L725" i="2"/>
  <c r="M725" i="2"/>
  <c r="N725" i="2"/>
  <c r="O725" i="2"/>
  <c r="G725" i="2"/>
  <c r="P725" i="2"/>
  <c r="H717" i="2"/>
  <c r="J717" i="2"/>
  <c r="K717" i="2"/>
  <c r="I717" i="2"/>
  <c r="L717" i="2"/>
  <c r="M717" i="2"/>
  <c r="N717" i="2"/>
  <c r="G717" i="2"/>
  <c r="O717" i="2"/>
  <c r="Q717" i="2"/>
  <c r="P717" i="2"/>
  <c r="H709" i="2"/>
  <c r="I709" i="2"/>
  <c r="J709" i="2"/>
  <c r="K709" i="2"/>
  <c r="L709" i="2"/>
  <c r="M709" i="2"/>
  <c r="N709" i="2"/>
  <c r="O709" i="2"/>
  <c r="G709" i="2"/>
  <c r="P709" i="2"/>
  <c r="Q709" i="2"/>
  <c r="H701" i="2"/>
  <c r="J701" i="2"/>
  <c r="I701" i="2"/>
  <c r="K701" i="2"/>
  <c r="L701" i="2"/>
  <c r="N701" i="2"/>
  <c r="O701" i="2"/>
  <c r="Q701" i="2"/>
  <c r="G701" i="2"/>
  <c r="M701" i="2"/>
  <c r="P701" i="2"/>
  <c r="H693" i="2"/>
  <c r="I693" i="2"/>
  <c r="J693" i="2"/>
  <c r="K693" i="2"/>
  <c r="L693" i="2"/>
  <c r="M693" i="2"/>
  <c r="N693" i="2"/>
  <c r="Q693" i="2"/>
  <c r="G693" i="2"/>
  <c r="P693" i="2"/>
  <c r="O693" i="2"/>
  <c r="H685" i="2"/>
  <c r="I685" i="2"/>
  <c r="J685" i="2"/>
  <c r="K685" i="2"/>
  <c r="L685" i="2"/>
  <c r="N685" i="2"/>
  <c r="M685" i="2"/>
  <c r="G685" i="2"/>
  <c r="Q685" i="2"/>
  <c r="O685" i="2"/>
  <c r="P685" i="2"/>
  <c r="H677" i="2"/>
  <c r="J677" i="2"/>
  <c r="K677" i="2"/>
  <c r="I677" i="2"/>
  <c r="L677" i="2"/>
  <c r="M677" i="2"/>
  <c r="O677" i="2"/>
  <c r="N677" i="2"/>
  <c r="G677" i="2"/>
  <c r="P677" i="2"/>
  <c r="H669" i="2"/>
  <c r="I669" i="2"/>
  <c r="J669" i="2"/>
  <c r="K669" i="2"/>
  <c r="L669" i="2"/>
  <c r="N669" i="2"/>
  <c r="O669" i="2"/>
  <c r="M669" i="2"/>
  <c r="G669" i="2"/>
  <c r="P669" i="2"/>
  <c r="Q669" i="2"/>
  <c r="H661" i="2"/>
  <c r="I661" i="2"/>
  <c r="J661" i="2"/>
  <c r="K661" i="2"/>
  <c r="L661" i="2"/>
  <c r="M661" i="2"/>
  <c r="O661" i="2"/>
  <c r="N661" i="2"/>
  <c r="G661" i="2"/>
  <c r="P661" i="2"/>
  <c r="Q661" i="2"/>
  <c r="H653" i="2"/>
  <c r="J653" i="2"/>
  <c r="I653" i="2"/>
  <c r="K653" i="2"/>
  <c r="L653" i="2"/>
  <c r="M653" i="2"/>
  <c r="N653" i="2"/>
  <c r="G653" i="2"/>
  <c r="O653" i="2"/>
  <c r="Q653" i="2"/>
  <c r="P653" i="2"/>
  <c r="H645" i="2"/>
  <c r="I645" i="2"/>
  <c r="J645" i="2"/>
  <c r="K645" i="2"/>
  <c r="L645" i="2"/>
  <c r="M645" i="2"/>
  <c r="N645" i="2"/>
  <c r="O645" i="2"/>
  <c r="G645" i="2"/>
  <c r="P645" i="2"/>
  <c r="Q645" i="2"/>
  <c r="H637" i="2"/>
  <c r="I637" i="2"/>
  <c r="J637" i="2"/>
  <c r="K637" i="2"/>
  <c r="L637" i="2"/>
  <c r="N637" i="2"/>
  <c r="O637" i="2"/>
  <c r="M637" i="2"/>
  <c r="Q637" i="2"/>
  <c r="G637" i="2"/>
  <c r="P637" i="2"/>
  <c r="H629" i="2"/>
  <c r="I629" i="2"/>
  <c r="J629" i="2"/>
  <c r="K629" i="2"/>
  <c r="L629" i="2"/>
  <c r="M629" i="2"/>
  <c r="N629" i="2"/>
  <c r="O629" i="2"/>
  <c r="Q629" i="2"/>
  <c r="G629" i="2"/>
  <c r="P629" i="2"/>
  <c r="H621" i="2"/>
  <c r="I621" i="2"/>
  <c r="J621" i="2"/>
  <c r="K621" i="2"/>
  <c r="L621" i="2"/>
  <c r="N621" i="2"/>
  <c r="M621" i="2"/>
  <c r="G621" i="2"/>
  <c r="Q621" i="2"/>
  <c r="O621" i="2"/>
  <c r="P621" i="2"/>
  <c r="H613" i="2"/>
  <c r="J613" i="2"/>
  <c r="I613" i="2"/>
  <c r="K613" i="2"/>
  <c r="L613" i="2"/>
  <c r="M613" i="2"/>
  <c r="N613" i="2"/>
  <c r="O613" i="2"/>
  <c r="G613" i="2"/>
  <c r="P613" i="2"/>
  <c r="Q613" i="2"/>
  <c r="H605" i="2"/>
  <c r="I605" i="2"/>
  <c r="J605" i="2"/>
  <c r="K605" i="2"/>
  <c r="L605" i="2"/>
  <c r="O605" i="2"/>
  <c r="M605" i="2"/>
  <c r="G605" i="2"/>
  <c r="N605" i="2"/>
  <c r="P605" i="2"/>
  <c r="Q605" i="2"/>
  <c r="H597" i="2"/>
  <c r="I597" i="2"/>
  <c r="J597" i="2"/>
  <c r="K597" i="2"/>
  <c r="L597" i="2"/>
  <c r="M597" i="2"/>
  <c r="N597" i="2"/>
  <c r="O597" i="2"/>
  <c r="G597" i="2"/>
  <c r="P597" i="2"/>
  <c r="H589" i="2"/>
  <c r="I589" i="2"/>
  <c r="J589" i="2"/>
  <c r="K589" i="2"/>
  <c r="L589" i="2"/>
  <c r="N589" i="2"/>
  <c r="M589" i="2"/>
  <c r="G589" i="2"/>
  <c r="Q589" i="2"/>
  <c r="O589" i="2"/>
  <c r="P589" i="2"/>
  <c r="H581" i="2"/>
  <c r="J581" i="2"/>
  <c r="I581" i="2"/>
  <c r="K581" i="2"/>
  <c r="L581" i="2"/>
  <c r="M581" i="2"/>
  <c r="O581" i="2"/>
  <c r="N581" i="2"/>
  <c r="G581" i="2"/>
  <c r="P581" i="2"/>
  <c r="Q581" i="2"/>
  <c r="H573" i="2"/>
  <c r="I573" i="2"/>
  <c r="J573" i="2"/>
  <c r="K573" i="2"/>
  <c r="L573" i="2"/>
  <c r="O573" i="2"/>
  <c r="N573" i="2"/>
  <c r="Q573" i="2"/>
  <c r="G573" i="2"/>
  <c r="M573" i="2"/>
  <c r="P573" i="2"/>
  <c r="H565" i="2"/>
  <c r="I565" i="2"/>
  <c r="J565" i="2"/>
  <c r="K565" i="2"/>
  <c r="L565" i="2"/>
  <c r="M565" i="2"/>
  <c r="N565" i="2"/>
  <c r="Q565" i="2"/>
  <c r="G565" i="2"/>
  <c r="P565" i="2"/>
  <c r="O565" i="2"/>
  <c r="H557" i="2"/>
  <c r="I557" i="2"/>
  <c r="J557" i="2"/>
  <c r="K557" i="2"/>
  <c r="L557" i="2"/>
  <c r="N557" i="2"/>
  <c r="M557" i="2"/>
  <c r="G557" i="2"/>
  <c r="O557" i="2"/>
  <c r="Q557" i="2"/>
  <c r="P557" i="2"/>
  <c r="H549" i="2"/>
  <c r="I549" i="2"/>
  <c r="J549" i="2"/>
  <c r="K549" i="2"/>
  <c r="L549" i="2"/>
  <c r="M549" i="2"/>
  <c r="N549" i="2"/>
  <c r="O549" i="2"/>
  <c r="G549" i="2"/>
  <c r="P549" i="2"/>
  <c r="H541" i="2"/>
  <c r="J541" i="2"/>
  <c r="I541" i="2"/>
  <c r="K541" i="2"/>
  <c r="L541" i="2"/>
  <c r="O541" i="2"/>
  <c r="M541" i="2"/>
  <c r="G541" i="2"/>
  <c r="N541" i="2"/>
  <c r="P541" i="2"/>
  <c r="Q541" i="2"/>
  <c r="H533" i="2"/>
  <c r="I533" i="2"/>
  <c r="J533" i="2"/>
  <c r="K533" i="2"/>
  <c r="L533" i="2"/>
  <c r="N533" i="2"/>
  <c r="O533" i="2"/>
  <c r="M533" i="2"/>
  <c r="G533" i="2"/>
  <c r="P533" i="2"/>
  <c r="Q533" i="2"/>
  <c r="H525" i="2"/>
  <c r="J525" i="2"/>
  <c r="I525" i="2"/>
  <c r="K525" i="2"/>
  <c r="L525" i="2"/>
  <c r="M525" i="2"/>
  <c r="N525" i="2"/>
  <c r="O525" i="2"/>
  <c r="G525" i="2"/>
  <c r="Q525" i="2"/>
  <c r="P525" i="2"/>
  <c r="H517" i="2"/>
  <c r="I517" i="2"/>
  <c r="J517" i="2"/>
  <c r="K517" i="2"/>
  <c r="L517" i="2"/>
  <c r="M517" i="2"/>
  <c r="O517" i="2"/>
  <c r="N517" i="2"/>
  <c r="G517" i="2"/>
  <c r="P517" i="2"/>
  <c r="Q517" i="2"/>
  <c r="H509" i="2"/>
  <c r="J509" i="2"/>
  <c r="I509" i="2"/>
  <c r="K509" i="2"/>
  <c r="L509" i="2"/>
  <c r="M509" i="2"/>
  <c r="O509" i="2"/>
  <c r="N509" i="2"/>
  <c r="Q509" i="2"/>
  <c r="G509" i="2"/>
  <c r="P509" i="2"/>
  <c r="H501" i="2"/>
  <c r="I501" i="2"/>
  <c r="J501" i="2"/>
  <c r="K501" i="2"/>
  <c r="L501" i="2"/>
  <c r="M501" i="2"/>
  <c r="N501" i="2"/>
  <c r="Q501" i="2"/>
  <c r="G501" i="2"/>
  <c r="O501" i="2"/>
  <c r="P501" i="2"/>
  <c r="H493" i="2"/>
  <c r="J493" i="2"/>
  <c r="K493" i="2"/>
  <c r="I493" i="2"/>
  <c r="L493" i="2"/>
  <c r="M493" i="2"/>
  <c r="N493" i="2"/>
  <c r="G493" i="2"/>
  <c r="Q493" i="2"/>
  <c r="O493" i="2"/>
  <c r="P493" i="2"/>
  <c r="H485" i="2"/>
  <c r="I485" i="2"/>
  <c r="J485" i="2"/>
  <c r="K485" i="2"/>
  <c r="L485" i="2"/>
  <c r="N485" i="2"/>
  <c r="M485" i="2"/>
  <c r="O485" i="2"/>
  <c r="G485" i="2"/>
  <c r="P485" i="2"/>
  <c r="Q485" i="2"/>
  <c r="H477" i="2"/>
  <c r="J477" i="2"/>
  <c r="K477" i="2"/>
  <c r="I477" i="2"/>
  <c r="L477" i="2"/>
  <c r="M477" i="2"/>
  <c r="O477" i="2"/>
  <c r="G477" i="2"/>
  <c r="N477" i="2"/>
  <c r="P477" i="2"/>
  <c r="Q477" i="2"/>
  <c r="H469" i="2"/>
  <c r="I469" i="2"/>
  <c r="J469" i="2"/>
  <c r="K469" i="2"/>
  <c r="L469" i="2"/>
  <c r="M469" i="2"/>
  <c r="N469" i="2"/>
  <c r="G469" i="2"/>
  <c r="P469" i="2"/>
  <c r="O469" i="2"/>
  <c r="H461" i="2"/>
  <c r="J461" i="2"/>
  <c r="K461" i="2"/>
  <c r="I461" i="2"/>
  <c r="L461" i="2"/>
  <c r="M461" i="2"/>
  <c r="N461" i="2"/>
  <c r="O461" i="2"/>
  <c r="G461" i="2"/>
  <c r="Q461" i="2"/>
  <c r="P461" i="2"/>
  <c r="H453" i="2"/>
  <c r="I453" i="2"/>
  <c r="J453" i="2"/>
  <c r="K453" i="2"/>
  <c r="L453" i="2"/>
  <c r="M453" i="2"/>
  <c r="O453" i="2"/>
  <c r="N453" i="2"/>
  <c r="G453" i="2"/>
  <c r="P453" i="2"/>
  <c r="Q453" i="2"/>
  <c r="H445" i="2"/>
  <c r="I445" i="2"/>
  <c r="J445" i="2"/>
  <c r="K445" i="2"/>
  <c r="L445" i="2"/>
  <c r="M445" i="2"/>
  <c r="O445" i="2"/>
  <c r="N445" i="2"/>
  <c r="Q445" i="2"/>
  <c r="G445" i="2"/>
  <c r="P445" i="2"/>
  <c r="H437" i="2"/>
  <c r="I437" i="2"/>
  <c r="J437" i="2"/>
  <c r="K437" i="2"/>
  <c r="L437" i="2"/>
  <c r="M437" i="2"/>
  <c r="O437" i="2"/>
  <c r="N437" i="2"/>
  <c r="Q437" i="2"/>
  <c r="G437" i="2"/>
  <c r="P437" i="2"/>
  <c r="H429" i="2"/>
  <c r="J429" i="2"/>
  <c r="I429" i="2"/>
  <c r="K429" i="2"/>
  <c r="L429" i="2"/>
  <c r="N429" i="2"/>
  <c r="O429" i="2"/>
  <c r="G429" i="2"/>
  <c r="Q429" i="2"/>
  <c r="M429" i="2"/>
  <c r="P429" i="2"/>
  <c r="H421" i="2"/>
  <c r="J421" i="2"/>
  <c r="K421" i="2"/>
  <c r="I421" i="2"/>
  <c r="L421" i="2"/>
  <c r="M421" i="2"/>
  <c r="O421" i="2"/>
  <c r="N421" i="2"/>
  <c r="G421" i="2"/>
  <c r="P421" i="2"/>
  <c r="H413" i="2"/>
  <c r="I413" i="2"/>
  <c r="J413" i="2"/>
  <c r="K413" i="2"/>
  <c r="L413" i="2"/>
  <c r="O413" i="2"/>
  <c r="M413" i="2"/>
  <c r="N413" i="2"/>
  <c r="G413" i="2"/>
  <c r="P413" i="2"/>
  <c r="Q413" i="2"/>
  <c r="H405" i="2"/>
  <c r="I405" i="2"/>
  <c r="J405" i="2"/>
  <c r="K405" i="2"/>
  <c r="L405" i="2"/>
  <c r="O405" i="2"/>
  <c r="N405" i="2"/>
  <c r="M405" i="2"/>
  <c r="G405" i="2"/>
  <c r="P405" i="2"/>
  <c r="Q405" i="2"/>
  <c r="H397" i="2"/>
  <c r="I397" i="2"/>
  <c r="J397" i="2"/>
  <c r="K397" i="2"/>
  <c r="L397" i="2"/>
  <c r="M397" i="2"/>
  <c r="N397" i="2"/>
  <c r="O397" i="2"/>
  <c r="G397" i="2"/>
  <c r="Q397" i="2"/>
  <c r="P397" i="2"/>
  <c r="H389" i="2"/>
  <c r="I389" i="2"/>
  <c r="J389" i="2"/>
  <c r="K389" i="2"/>
  <c r="L389" i="2"/>
  <c r="M389" i="2"/>
  <c r="O389" i="2"/>
  <c r="N389" i="2"/>
  <c r="G389" i="2"/>
  <c r="P389" i="2"/>
  <c r="Q389" i="2"/>
  <c r="H381" i="2"/>
  <c r="I381" i="2"/>
  <c r="J381" i="2"/>
  <c r="K381" i="2"/>
  <c r="L381" i="2"/>
  <c r="M381" i="2"/>
  <c r="O381" i="2"/>
  <c r="N381" i="2"/>
  <c r="Q381" i="2"/>
  <c r="G381" i="2"/>
  <c r="P381" i="2"/>
  <c r="H373" i="2"/>
  <c r="J373" i="2"/>
  <c r="I373" i="2"/>
  <c r="K373" i="2"/>
  <c r="L373" i="2"/>
  <c r="M373" i="2"/>
  <c r="O373" i="2"/>
  <c r="N373" i="2"/>
  <c r="Q373" i="2"/>
  <c r="G373" i="2"/>
  <c r="P373" i="2"/>
  <c r="H365" i="2"/>
  <c r="I365" i="2"/>
  <c r="J365" i="2"/>
  <c r="K365" i="2"/>
  <c r="L365" i="2"/>
  <c r="M365" i="2"/>
  <c r="N365" i="2"/>
  <c r="O365" i="2"/>
  <c r="G365" i="2"/>
  <c r="Q365" i="2"/>
  <c r="P365" i="2"/>
  <c r="H357" i="2"/>
  <c r="I357" i="2"/>
  <c r="J357" i="2"/>
  <c r="K357" i="2"/>
  <c r="L357" i="2"/>
  <c r="O357" i="2"/>
  <c r="N357" i="2"/>
  <c r="M357" i="2"/>
  <c r="G357" i="2"/>
  <c r="P357" i="2"/>
  <c r="Q357" i="2"/>
  <c r="H349" i="2"/>
  <c r="J349" i="2"/>
  <c r="K349" i="2"/>
  <c r="I349" i="2"/>
  <c r="L349" i="2"/>
  <c r="O349" i="2"/>
  <c r="M349" i="2"/>
  <c r="G349" i="2"/>
  <c r="N349" i="2"/>
  <c r="P349" i="2"/>
  <c r="Q349" i="2"/>
  <c r="H341" i="2"/>
  <c r="I341" i="2"/>
  <c r="J341" i="2"/>
  <c r="K341" i="2"/>
  <c r="L341" i="2"/>
  <c r="O341" i="2"/>
  <c r="M341" i="2"/>
  <c r="N341" i="2"/>
  <c r="G341" i="2"/>
  <c r="P341" i="2"/>
  <c r="H333" i="2"/>
  <c r="I333" i="2"/>
  <c r="J333" i="2"/>
  <c r="K333" i="2"/>
  <c r="L333" i="2"/>
  <c r="M333" i="2"/>
  <c r="N333" i="2"/>
  <c r="O333" i="2"/>
  <c r="G333" i="2"/>
  <c r="Q333" i="2"/>
  <c r="P333" i="2"/>
  <c r="H325" i="2"/>
  <c r="I325" i="2"/>
  <c r="J325" i="2"/>
  <c r="K325" i="2"/>
  <c r="L325" i="2"/>
  <c r="M325" i="2"/>
  <c r="O325" i="2"/>
  <c r="N325" i="2"/>
  <c r="G325" i="2"/>
  <c r="P325" i="2"/>
  <c r="Q325" i="2"/>
  <c r="H317" i="2"/>
  <c r="I317" i="2"/>
  <c r="J317" i="2"/>
  <c r="K317" i="2"/>
  <c r="L317" i="2"/>
  <c r="M317" i="2"/>
  <c r="O317" i="2"/>
  <c r="N317" i="2"/>
  <c r="Q317" i="2"/>
  <c r="G317" i="2"/>
  <c r="P317" i="2"/>
  <c r="H309" i="2"/>
  <c r="I309" i="2"/>
  <c r="J309" i="2"/>
  <c r="K309" i="2"/>
  <c r="L309" i="2"/>
  <c r="M309" i="2"/>
  <c r="O309" i="2"/>
  <c r="N309" i="2"/>
  <c r="Q309" i="2"/>
  <c r="G309" i="2"/>
  <c r="P309" i="2"/>
  <c r="H301" i="2"/>
  <c r="I301" i="2"/>
  <c r="J301" i="2"/>
  <c r="K301" i="2"/>
  <c r="L301" i="2"/>
  <c r="N301" i="2"/>
  <c r="O301" i="2"/>
  <c r="M301" i="2"/>
  <c r="G301" i="2"/>
  <c r="Q301" i="2"/>
  <c r="P301" i="2"/>
  <c r="H293" i="2"/>
  <c r="J293" i="2"/>
  <c r="I293" i="2"/>
  <c r="K293" i="2"/>
  <c r="L293" i="2"/>
  <c r="M293" i="2"/>
  <c r="O293" i="2"/>
  <c r="N293" i="2"/>
  <c r="G293" i="2"/>
  <c r="P293" i="2"/>
  <c r="H285" i="2"/>
  <c r="I285" i="2"/>
  <c r="J285" i="2"/>
  <c r="K285" i="2"/>
  <c r="L285" i="2"/>
  <c r="O285" i="2"/>
  <c r="M285" i="2"/>
  <c r="G285" i="2"/>
  <c r="N285" i="2"/>
  <c r="P285" i="2"/>
  <c r="Q285" i="2"/>
  <c r="H277" i="2"/>
  <c r="I277" i="2"/>
  <c r="J277" i="2"/>
  <c r="K277" i="2"/>
  <c r="L277" i="2"/>
  <c r="O277" i="2"/>
  <c r="N277" i="2"/>
  <c r="M277" i="2"/>
  <c r="G277" i="2"/>
  <c r="P277" i="2"/>
  <c r="Q277" i="2"/>
  <c r="H269" i="2"/>
  <c r="I269" i="2"/>
  <c r="J269" i="2"/>
  <c r="K269" i="2"/>
  <c r="L269" i="2"/>
  <c r="M269" i="2"/>
  <c r="N269" i="2"/>
  <c r="O269" i="2"/>
  <c r="G269" i="2"/>
  <c r="Q269" i="2"/>
  <c r="P269" i="2"/>
  <c r="H261" i="2"/>
  <c r="I261" i="2"/>
  <c r="J261" i="2"/>
  <c r="K261" i="2"/>
  <c r="L261" i="2"/>
  <c r="M261" i="2"/>
  <c r="O261" i="2"/>
  <c r="N261" i="2"/>
  <c r="G261" i="2"/>
  <c r="P261" i="2"/>
  <c r="Q261" i="2"/>
  <c r="H253" i="2"/>
  <c r="I253" i="2"/>
  <c r="J253" i="2"/>
  <c r="K253" i="2"/>
  <c r="L253" i="2"/>
  <c r="M253" i="2"/>
  <c r="O253" i="2"/>
  <c r="N253" i="2"/>
  <c r="Q253" i="2"/>
  <c r="G253" i="2"/>
  <c r="P253" i="2"/>
  <c r="H245" i="2"/>
  <c r="I245" i="2"/>
  <c r="J245" i="2"/>
  <c r="K245" i="2"/>
  <c r="L245" i="2"/>
  <c r="M245" i="2"/>
  <c r="O245" i="2"/>
  <c r="N245" i="2"/>
  <c r="Q245" i="2"/>
  <c r="G245" i="2"/>
  <c r="P245" i="2"/>
  <c r="H237" i="2"/>
  <c r="I237" i="2"/>
  <c r="J237" i="2"/>
  <c r="K237" i="2"/>
  <c r="L237" i="2"/>
  <c r="M237" i="2"/>
  <c r="N237" i="2"/>
  <c r="O237" i="2"/>
  <c r="G237" i="2"/>
  <c r="Q237" i="2"/>
  <c r="P237" i="2"/>
  <c r="H229" i="2"/>
  <c r="I229" i="2"/>
  <c r="J229" i="2"/>
  <c r="K229" i="2"/>
  <c r="L229" i="2"/>
  <c r="O229" i="2"/>
  <c r="N229" i="2"/>
  <c r="M229" i="2"/>
  <c r="G229" i="2"/>
  <c r="P229" i="2"/>
  <c r="Q229" i="2"/>
  <c r="H221" i="2"/>
  <c r="I221" i="2"/>
  <c r="J221" i="2"/>
  <c r="K221" i="2"/>
  <c r="L221" i="2"/>
  <c r="O221" i="2"/>
  <c r="M221" i="2"/>
  <c r="G221" i="2"/>
  <c r="N221" i="2"/>
  <c r="P221" i="2"/>
  <c r="Q221" i="2"/>
  <c r="H213" i="2"/>
  <c r="I213" i="2"/>
  <c r="J213" i="2"/>
  <c r="K213" i="2"/>
  <c r="L213" i="2"/>
  <c r="O213" i="2"/>
  <c r="M213" i="2"/>
  <c r="N213" i="2"/>
  <c r="G213" i="2"/>
  <c r="P213" i="2"/>
  <c r="H205" i="2"/>
  <c r="I205" i="2"/>
  <c r="J205" i="2"/>
  <c r="K205" i="2"/>
  <c r="L205" i="2"/>
  <c r="M205" i="2"/>
  <c r="N205" i="2"/>
  <c r="O205" i="2"/>
  <c r="G205" i="2"/>
  <c r="Q205" i="2"/>
  <c r="P205" i="2"/>
  <c r="H197" i="2"/>
  <c r="I197" i="2"/>
  <c r="J197" i="2"/>
  <c r="K197" i="2"/>
  <c r="L197" i="2"/>
  <c r="M197" i="2"/>
  <c r="O197" i="2"/>
  <c r="N197" i="2"/>
  <c r="G197" i="2"/>
  <c r="P197" i="2"/>
  <c r="Q197" i="2"/>
  <c r="H189" i="2"/>
  <c r="I189" i="2"/>
  <c r="J189" i="2"/>
  <c r="K189" i="2"/>
  <c r="L189" i="2"/>
  <c r="M189" i="2"/>
  <c r="O189" i="2"/>
  <c r="N189" i="2"/>
  <c r="Q189" i="2"/>
  <c r="G189" i="2"/>
  <c r="P189" i="2"/>
  <c r="H181" i="2"/>
  <c r="J181" i="2"/>
  <c r="I181" i="2"/>
  <c r="K181" i="2"/>
  <c r="L181" i="2"/>
  <c r="M181" i="2"/>
  <c r="O181" i="2"/>
  <c r="N181" i="2"/>
  <c r="Q181" i="2"/>
  <c r="G181" i="2"/>
  <c r="P181" i="2"/>
  <c r="H173" i="2"/>
  <c r="I173" i="2"/>
  <c r="J173" i="2"/>
  <c r="L173" i="2"/>
  <c r="N173" i="2"/>
  <c r="O173" i="2"/>
  <c r="K173" i="2"/>
  <c r="M173" i="2"/>
  <c r="G173" i="2"/>
  <c r="Q173" i="2"/>
  <c r="P173" i="2"/>
  <c r="H165" i="2"/>
  <c r="J165" i="2"/>
  <c r="I165" i="2"/>
  <c r="L165" i="2"/>
  <c r="K165" i="2"/>
  <c r="M165" i="2"/>
  <c r="O165" i="2"/>
  <c r="N165" i="2"/>
  <c r="G165" i="2"/>
  <c r="P165" i="2"/>
  <c r="H157" i="2"/>
  <c r="I157" i="2"/>
  <c r="J157" i="2"/>
  <c r="L157" i="2"/>
  <c r="K157" i="2"/>
  <c r="O157" i="2"/>
  <c r="N157" i="2"/>
  <c r="G157" i="2"/>
  <c r="M157" i="2"/>
  <c r="P157" i="2"/>
  <c r="Q157" i="2"/>
  <c r="H149" i="2"/>
  <c r="I149" i="2"/>
  <c r="J149" i="2"/>
  <c r="K149" i="2"/>
  <c r="L149" i="2"/>
  <c r="O149" i="2"/>
  <c r="N149" i="2"/>
  <c r="M149" i="2"/>
  <c r="G149" i="2"/>
  <c r="P149" i="2"/>
  <c r="Q149" i="2"/>
  <c r="H141" i="2"/>
  <c r="J141" i="2"/>
  <c r="I141" i="2"/>
  <c r="K141" i="2"/>
  <c r="L141" i="2"/>
  <c r="M141" i="2"/>
  <c r="N141" i="2"/>
  <c r="O141" i="2"/>
  <c r="G141" i="2"/>
  <c r="Q141" i="2"/>
  <c r="P141" i="2"/>
  <c r="H133" i="2"/>
  <c r="I133" i="2"/>
  <c r="J133" i="2"/>
  <c r="K133" i="2"/>
  <c r="L133" i="2"/>
  <c r="M133" i="2"/>
  <c r="O133" i="2"/>
  <c r="N133" i="2"/>
  <c r="P133" i="2"/>
  <c r="G133" i="2"/>
  <c r="Q133" i="2"/>
  <c r="H125" i="2"/>
  <c r="I125" i="2"/>
  <c r="J125" i="2"/>
  <c r="K125" i="2"/>
  <c r="L125" i="2"/>
  <c r="M125" i="2"/>
  <c r="O125" i="2"/>
  <c r="N125" i="2"/>
  <c r="Q125" i="2"/>
  <c r="G125" i="2"/>
  <c r="P125" i="2"/>
  <c r="H117" i="2"/>
  <c r="I117" i="2"/>
  <c r="J117" i="2"/>
  <c r="L117" i="2"/>
  <c r="K117" i="2"/>
  <c r="M117" i="2"/>
  <c r="O117" i="2"/>
  <c r="N117" i="2"/>
  <c r="Q117" i="2"/>
  <c r="G117" i="2"/>
  <c r="P117" i="2"/>
  <c r="H109" i="2"/>
  <c r="I109" i="2"/>
  <c r="J109" i="2"/>
  <c r="K109" i="2"/>
  <c r="L109" i="2"/>
  <c r="M109" i="2"/>
  <c r="N109" i="2"/>
  <c r="O109" i="2"/>
  <c r="P109" i="2"/>
  <c r="G109" i="2"/>
  <c r="Q109" i="2"/>
  <c r="H101" i="2"/>
  <c r="I101" i="2"/>
  <c r="J101" i="2"/>
  <c r="L101" i="2"/>
  <c r="K101" i="2"/>
  <c r="O101" i="2"/>
  <c r="N101" i="2"/>
  <c r="P101" i="2"/>
  <c r="G101" i="2"/>
  <c r="M101" i="2"/>
  <c r="Q101" i="2"/>
  <c r="H93" i="2"/>
  <c r="I93" i="2"/>
  <c r="J93" i="2"/>
  <c r="L93" i="2"/>
  <c r="O93" i="2"/>
  <c r="M93" i="2"/>
  <c r="P93" i="2"/>
  <c r="K93" i="2"/>
  <c r="G93" i="2"/>
  <c r="N93" i="2"/>
  <c r="Q93" i="2"/>
  <c r="H85" i="2"/>
  <c r="I85" i="2"/>
  <c r="J85" i="2"/>
  <c r="K85" i="2"/>
  <c r="L85" i="2"/>
  <c r="O85" i="2"/>
  <c r="M85" i="2"/>
  <c r="N85" i="2"/>
  <c r="P85" i="2"/>
  <c r="G85" i="2"/>
  <c r="H77" i="2"/>
  <c r="I77" i="2"/>
  <c r="J77" i="2"/>
  <c r="K77" i="2"/>
  <c r="L77" i="2"/>
  <c r="M77" i="2"/>
  <c r="N77" i="2"/>
  <c r="O77" i="2"/>
  <c r="G77" i="2"/>
  <c r="P77" i="2"/>
  <c r="Q77" i="2"/>
  <c r="H69" i="2"/>
  <c r="J69" i="2"/>
  <c r="I69" i="2"/>
  <c r="K69" i="2"/>
  <c r="L69" i="2"/>
  <c r="M69" i="2"/>
  <c r="O69" i="2"/>
  <c r="N69" i="2"/>
  <c r="G69" i="2"/>
  <c r="Q69" i="2"/>
  <c r="P69" i="2"/>
  <c r="H61" i="2"/>
  <c r="I61" i="2"/>
  <c r="J61" i="2"/>
  <c r="K61" i="2"/>
  <c r="L61" i="2"/>
  <c r="M61" i="2"/>
  <c r="O61" i="2"/>
  <c r="N61" i="2"/>
  <c r="Q61" i="2"/>
  <c r="P61" i="2"/>
  <c r="G61" i="2"/>
  <c r="H53" i="2"/>
  <c r="I53" i="2"/>
  <c r="J53" i="2"/>
  <c r="K53" i="2"/>
  <c r="L53" i="2"/>
  <c r="M53" i="2"/>
  <c r="O53" i="2"/>
  <c r="N53" i="2"/>
  <c r="Q53" i="2"/>
  <c r="G53" i="2"/>
  <c r="P53" i="2"/>
  <c r="H45" i="2"/>
  <c r="I45" i="2"/>
  <c r="J45" i="2"/>
  <c r="L45" i="2"/>
  <c r="K45" i="2"/>
  <c r="N45" i="2"/>
  <c r="O45" i="2"/>
  <c r="M45" i="2"/>
  <c r="P45" i="2"/>
  <c r="G45" i="2"/>
  <c r="Q45" i="2"/>
  <c r="H37" i="2"/>
  <c r="J37" i="2"/>
  <c r="I37" i="2"/>
  <c r="L37" i="2"/>
  <c r="K37" i="2"/>
  <c r="M37" i="2"/>
  <c r="O37" i="2"/>
  <c r="N37" i="2"/>
  <c r="P37" i="2"/>
  <c r="G37" i="2"/>
  <c r="H29" i="2"/>
  <c r="I29" i="2"/>
  <c r="J29" i="2"/>
  <c r="L29" i="2"/>
  <c r="K29" i="2"/>
  <c r="O29" i="2"/>
  <c r="P29" i="2"/>
  <c r="M29" i="2"/>
  <c r="G29" i="2"/>
  <c r="N29" i="2"/>
  <c r="Q29" i="2"/>
  <c r="H21" i="2"/>
  <c r="I21" i="2"/>
  <c r="J21" i="2"/>
  <c r="K21" i="2"/>
  <c r="L21" i="2"/>
  <c r="O21" i="2"/>
  <c r="N21" i="2"/>
  <c r="P21" i="2"/>
  <c r="M21" i="2"/>
  <c r="G21" i="2"/>
  <c r="Q21" i="2"/>
  <c r="H13" i="2"/>
  <c r="I13" i="2"/>
  <c r="J13" i="2"/>
  <c r="K13" i="2"/>
  <c r="L13" i="2"/>
  <c r="M13" i="2"/>
  <c r="N13" i="2"/>
  <c r="O13" i="2"/>
  <c r="G13" i="2"/>
  <c r="P13" i="2"/>
  <c r="Q13" i="2"/>
  <c r="H5" i="2"/>
  <c r="I5" i="2"/>
  <c r="J5" i="2"/>
  <c r="K5" i="2"/>
  <c r="L5" i="2"/>
  <c r="M5" i="2"/>
  <c r="O5" i="2"/>
  <c r="N5" i="2"/>
  <c r="P5" i="2"/>
  <c r="G5" i="2"/>
  <c r="Q5" i="2"/>
  <c r="G876" i="2"/>
  <c r="G620" i="2"/>
  <c r="Q1996" i="2"/>
  <c r="Q1972" i="2"/>
  <c r="Q1908" i="2"/>
  <c r="Q1844" i="2"/>
  <c r="H1900" i="2"/>
  <c r="I1900" i="2"/>
  <c r="K1900" i="2"/>
  <c r="L1900" i="2"/>
  <c r="J1900" i="2"/>
  <c r="O1900" i="2"/>
  <c r="M1900" i="2"/>
  <c r="P1900" i="2"/>
  <c r="N1900" i="2"/>
  <c r="G948" i="2"/>
  <c r="G820" i="2"/>
  <c r="G692" i="2"/>
  <c r="Q1964" i="2"/>
  <c r="Q1900" i="2"/>
  <c r="Q805" i="2"/>
  <c r="Q549" i="2"/>
  <c r="Q293" i="2"/>
  <c r="Q140" i="2"/>
  <c r="Q37" i="2"/>
  <c r="H811" i="2"/>
  <c r="I811" i="2"/>
  <c r="J811" i="2"/>
  <c r="L811" i="2"/>
  <c r="M811" i="2"/>
  <c r="N811" i="2"/>
  <c r="O811" i="2"/>
  <c r="P811" i="2"/>
  <c r="K811" i="2"/>
  <c r="Q811" i="2"/>
  <c r="Q341" i="2"/>
  <c r="Q85" i="2"/>
  <c r="H1285" i="2"/>
  <c r="I1285" i="2"/>
  <c r="K1285" i="2"/>
  <c r="J1285" i="2"/>
  <c r="L1285" i="2"/>
  <c r="M1285" i="2"/>
  <c r="N1285" i="2"/>
  <c r="O1285" i="2"/>
  <c r="Q1285" i="2"/>
  <c r="P1285" i="2"/>
  <c r="H1237" i="2"/>
  <c r="I1237" i="2"/>
  <c r="K1237" i="2"/>
  <c r="J1237" i="2"/>
  <c r="L1237" i="2"/>
  <c r="N1237" i="2"/>
  <c r="M1237" i="2"/>
  <c r="P1237" i="2"/>
  <c r="O1237" i="2"/>
  <c r="Q1237" i="2"/>
  <c r="H1197" i="2"/>
  <c r="I1197" i="2"/>
  <c r="K1197" i="2"/>
  <c r="J1197" i="2"/>
  <c r="N1197" i="2"/>
  <c r="M1197" i="2"/>
  <c r="L1197" i="2"/>
  <c r="O1197" i="2"/>
  <c r="P1197" i="2"/>
  <c r="Q1197" i="2"/>
  <c r="H893" i="2"/>
  <c r="I893" i="2"/>
  <c r="J893" i="2"/>
  <c r="K893" i="2"/>
  <c r="L893" i="2"/>
  <c r="N893" i="2"/>
  <c r="O893" i="2"/>
  <c r="M893" i="2"/>
  <c r="Q893" i="2"/>
  <c r="G893" i="2"/>
  <c r="P893" i="2"/>
  <c r="H2004" i="2"/>
  <c r="I2004" i="2"/>
  <c r="J2004" i="2"/>
  <c r="L2004" i="2"/>
  <c r="O2004" i="2"/>
  <c r="M2004" i="2"/>
  <c r="K2004" i="2"/>
  <c r="N2004" i="2"/>
  <c r="H1980" i="2"/>
  <c r="I1980" i="2"/>
  <c r="J1980" i="2"/>
  <c r="L1980" i="2"/>
  <c r="K1980" i="2"/>
  <c r="M1980" i="2"/>
  <c r="O1980" i="2"/>
  <c r="N1980" i="2"/>
  <c r="P1980" i="2"/>
  <c r="Q1980" i="2"/>
  <c r="H1956" i="2"/>
  <c r="I1956" i="2"/>
  <c r="L1956" i="2"/>
  <c r="K1956" i="2"/>
  <c r="J1956" i="2"/>
  <c r="O1956" i="2"/>
  <c r="P1956" i="2"/>
  <c r="M1956" i="2"/>
  <c r="N1956" i="2"/>
  <c r="Q1956" i="2"/>
  <c r="H1940" i="2"/>
  <c r="I1940" i="2"/>
  <c r="J1940" i="2"/>
  <c r="L1940" i="2"/>
  <c r="O1940" i="2"/>
  <c r="M1940" i="2"/>
  <c r="K1940" i="2"/>
  <c r="P1940" i="2"/>
  <c r="N1940" i="2"/>
  <c r="Q1940" i="2"/>
  <c r="H1924" i="2"/>
  <c r="J1924" i="2"/>
  <c r="I1924" i="2"/>
  <c r="L1924" i="2"/>
  <c r="O1924" i="2"/>
  <c r="K1924" i="2"/>
  <c r="P1924" i="2"/>
  <c r="N1924" i="2"/>
  <c r="M1924" i="2"/>
  <c r="H1884" i="2"/>
  <c r="I1884" i="2"/>
  <c r="L1884" i="2"/>
  <c r="K1884" i="2"/>
  <c r="M1884" i="2"/>
  <c r="O1884" i="2"/>
  <c r="J1884" i="2"/>
  <c r="P1884" i="2"/>
  <c r="Q1884" i="2"/>
  <c r="N1884" i="2"/>
  <c r="H1852" i="2"/>
  <c r="I1852" i="2"/>
  <c r="J1852" i="2"/>
  <c r="L1852" i="2"/>
  <c r="K1852" i="2"/>
  <c r="M1852" i="2"/>
  <c r="O1852" i="2"/>
  <c r="P1852" i="2"/>
  <c r="Q1852" i="2"/>
  <c r="N1852" i="2"/>
  <c r="H1836" i="2"/>
  <c r="I1836" i="2"/>
  <c r="K1836" i="2"/>
  <c r="L1836" i="2"/>
  <c r="J1836" i="2"/>
  <c r="O1836" i="2"/>
  <c r="M1836" i="2"/>
  <c r="P1836" i="2"/>
  <c r="N1836" i="2"/>
  <c r="H1812" i="2"/>
  <c r="I1812" i="2"/>
  <c r="J1812" i="2"/>
  <c r="L1812" i="2"/>
  <c r="O1812" i="2"/>
  <c r="K1812" i="2"/>
  <c r="M1812" i="2"/>
  <c r="P1812" i="2"/>
  <c r="N1812" i="2"/>
  <c r="Q1812" i="2"/>
  <c r="H1804" i="2"/>
  <c r="I1804" i="2"/>
  <c r="J1804" i="2"/>
  <c r="L1804" i="2"/>
  <c r="K1804" i="2"/>
  <c r="O1804" i="2"/>
  <c r="P1804" i="2"/>
  <c r="N1804" i="2"/>
  <c r="M1804" i="2"/>
  <c r="Q1804" i="2"/>
  <c r="H1780" i="2"/>
  <c r="I1780" i="2"/>
  <c r="L1780" i="2"/>
  <c r="K1780" i="2"/>
  <c r="O1780" i="2"/>
  <c r="J1780" i="2"/>
  <c r="M1780" i="2"/>
  <c r="P1780" i="2"/>
  <c r="N1780" i="2"/>
  <c r="H1748" i="2"/>
  <c r="I1748" i="2"/>
  <c r="J1748" i="2"/>
  <c r="L1748" i="2"/>
  <c r="K1748" i="2"/>
  <c r="O1748" i="2"/>
  <c r="M1748" i="2"/>
  <c r="P1748" i="2"/>
  <c r="N1748" i="2"/>
  <c r="Q1748" i="2"/>
  <c r="I1724" i="2"/>
  <c r="J1724" i="2"/>
  <c r="H1724" i="2"/>
  <c r="L1724" i="2"/>
  <c r="K1724" i="2"/>
  <c r="M1724" i="2"/>
  <c r="O1724" i="2"/>
  <c r="P1724" i="2"/>
  <c r="N1724" i="2"/>
  <c r="Q1724" i="2"/>
  <c r="H1708" i="2"/>
  <c r="I1708" i="2"/>
  <c r="K1708" i="2"/>
  <c r="L1708" i="2"/>
  <c r="J1708" i="2"/>
  <c r="O1708" i="2"/>
  <c r="M1708" i="2"/>
  <c r="P1708" i="2"/>
  <c r="N1708" i="2"/>
  <c r="Q1708" i="2"/>
  <c r="H1684" i="2"/>
  <c r="I1684" i="2"/>
  <c r="L1684" i="2"/>
  <c r="J1684" i="2"/>
  <c r="O1684" i="2"/>
  <c r="M1684" i="2"/>
  <c r="P1684" i="2"/>
  <c r="N1684" i="2"/>
  <c r="K1684" i="2"/>
  <c r="Q1684" i="2"/>
  <c r="H1660" i="2"/>
  <c r="I1660" i="2"/>
  <c r="J1660" i="2"/>
  <c r="L1660" i="2"/>
  <c r="K1660" i="2"/>
  <c r="M1660" i="2"/>
  <c r="O1660" i="2"/>
  <c r="P1660" i="2"/>
  <c r="N1660" i="2"/>
  <c r="Q1660" i="2"/>
  <c r="H1636" i="2"/>
  <c r="J1636" i="2"/>
  <c r="I1636" i="2"/>
  <c r="L1636" i="2"/>
  <c r="K1636" i="2"/>
  <c r="O1636" i="2"/>
  <c r="P1636" i="2"/>
  <c r="M1636" i="2"/>
  <c r="N1636" i="2"/>
  <c r="Q1636" i="2"/>
  <c r="H1620" i="2"/>
  <c r="I1620" i="2"/>
  <c r="L1620" i="2"/>
  <c r="K1620" i="2"/>
  <c r="O1620" i="2"/>
  <c r="M1620" i="2"/>
  <c r="P1620" i="2"/>
  <c r="J1620" i="2"/>
  <c r="N1620" i="2"/>
  <c r="Q1620" i="2"/>
  <c r="H1604" i="2"/>
  <c r="J1604" i="2"/>
  <c r="I1604" i="2"/>
  <c r="L1604" i="2"/>
  <c r="K1604" i="2"/>
  <c r="O1604" i="2"/>
  <c r="P1604" i="2"/>
  <c r="N1604" i="2"/>
  <c r="M1604" i="2"/>
  <c r="Q1604" i="2"/>
  <c r="H1572" i="2"/>
  <c r="J1572" i="2"/>
  <c r="I1572" i="2"/>
  <c r="L1572" i="2"/>
  <c r="K1572" i="2"/>
  <c r="O1572" i="2"/>
  <c r="P1572" i="2"/>
  <c r="M1572" i="2"/>
  <c r="N1572" i="2"/>
  <c r="Q1572" i="2"/>
  <c r="H1548" i="2"/>
  <c r="I1548" i="2"/>
  <c r="L1548" i="2"/>
  <c r="J1548" i="2"/>
  <c r="K1548" i="2"/>
  <c r="O1548" i="2"/>
  <c r="P1548" i="2"/>
  <c r="N1548" i="2"/>
  <c r="M1548" i="2"/>
  <c r="Q1548" i="2"/>
  <c r="H1532" i="2"/>
  <c r="I1532" i="2"/>
  <c r="J1532" i="2"/>
  <c r="L1532" i="2"/>
  <c r="M1532" i="2"/>
  <c r="O1532" i="2"/>
  <c r="P1532" i="2"/>
  <c r="K1532" i="2"/>
  <c r="N1532" i="2"/>
  <c r="Q1532" i="2"/>
  <c r="H1508" i="2"/>
  <c r="J1508" i="2"/>
  <c r="I1508" i="2"/>
  <c r="L1508" i="2"/>
  <c r="K1508" i="2"/>
  <c r="O1508" i="2"/>
  <c r="P1508" i="2"/>
  <c r="M1508" i="2"/>
  <c r="N1508" i="2"/>
  <c r="Q1508" i="2"/>
  <c r="H1500" i="2"/>
  <c r="I1500" i="2"/>
  <c r="J1500" i="2"/>
  <c r="L1500" i="2"/>
  <c r="K1500" i="2"/>
  <c r="M1500" i="2"/>
  <c r="O1500" i="2"/>
  <c r="P1500" i="2"/>
  <c r="N1500" i="2"/>
  <c r="Q1500" i="2"/>
  <c r="H1476" i="2"/>
  <c r="J1476" i="2"/>
  <c r="I1476" i="2"/>
  <c r="L1476" i="2"/>
  <c r="K1476" i="2"/>
  <c r="O1476" i="2"/>
  <c r="P1476" i="2"/>
  <c r="N1476" i="2"/>
  <c r="M1476" i="2"/>
  <c r="Q1476" i="2"/>
  <c r="H1444" i="2"/>
  <c r="J1444" i="2"/>
  <c r="I1444" i="2"/>
  <c r="L1444" i="2"/>
  <c r="K1444" i="2"/>
  <c r="O1444" i="2"/>
  <c r="P1444" i="2"/>
  <c r="M1444" i="2"/>
  <c r="N1444" i="2"/>
  <c r="Q1444" i="2"/>
  <c r="H1420" i="2"/>
  <c r="I1420" i="2"/>
  <c r="L1420" i="2"/>
  <c r="J1420" i="2"/>
  <c r="K1420" i="2"/>
  <c r="O1420" i="2"/>
  <c r="P1420" i="2"/>
  <c r="N1420" i="2"/>
  <c r="M1420" i="2"/>
  <c r="Q1420" i="2"/>
  <c r="H1396" i="2"/>
  <c r="I1396" i="2"/>
  <c r="L1396" i="2"/>
  <c r="J1396" i="2"/>
  <c r="K1396" i="2"/>
  <c r="O1396" i="2"/>
  <c r="M1396" i="2"/>
  <c r="P1396" i="2"/>
  <c r="N1396" i="2"/>
  <c r="Q1396" i="2"/>
  <c r="H1372" i="2"/>
  <c r="I1372" i="2"/>
  <c r="J1372" i="2"/>
  <c r="L1372" i="2"/>
  <c r="K1372" i="2"/>
  <c r="M1372" i="2"/>
  <c r="O1372" i="2"/>
  <c r="P1372" i="2"/>
  <c r="N1372" i="2"/>
  <c r="Q1372" i="2"/>
  <c r="H1340" i="2"/>
  <c r="I1340" i="2"/>
  <c r="J1340" i="2"/>
  <c r="L1340" i="2"/>
  <c r="K1340" i="2"/>
  <c r="M1340" i="2"/>
  <c r="O1340" i="2"/>
  <c r="P1340" i="2"/>
  <c r="N1340" i="2"/>
  <c r="Q1340" i="2"/>
  <c r="H1308" i="2"/>
  <c r="I1308" i="2"/>
  <c r="J1308" i="2"/>
  <c r="L1308" i="2"/>
  <c r="K1308" i="2"/>
  <c r="M1308" i="2"/>
  <c r="O1308" i="2"/>
  <c r="P1308" i="2"/>
  <c r="N1308" i="2"/>
  <c r="Q1308" i="2"/>
  <c r="H1284" i="2"/>
  <c r="J1284" i="2"/>
  <c r="I1284" i="2"/>
  <c r="L1284" i="2"/>
  <c r="O1284" i="2"/>
  <c r="K1284" i="2"/>
  <c r="P1284" i="2"/>
  <c r="N1284" i="2"/>
  <c r="M1284" i="2"/>
  <c r="Q1284" i="2"/>
  <c r="H1252" i="2"/>
  <c r="J1252" i="2"/>
  <c r="I1252" i="2"/>
  <c r="L1252" i="2"/>
  <c r="K1252" i="2"/>
  <c r="O1252" i="2"/>
  <c r="P1252" i="2"/>
  <c r="M1252" i="2"/>
  <c r="N1252" i="2"/>
  <c r="Q1252" i="2"/>
  <c r="H1236" i="2"/>
  <c r="I1236" i="2"/>
  <c r="L1236" i="2"/>
  <c r="K1236" i="2"/>
  <c r="O1236" i="2"/>
  <c r="M1236" i="2"/>
  <c r="J1236" i="2"/>
  <c r="P1236" i="2"/>
  <c r="N1236" i="2"/>
  <c r="Q1236" i="2"/>
  <c r="H1220" i="2"/>
  <c r="J1220" i="2"/>
  <c r="I1220" i="2"/>
  <c r="L1220" i="2"/>
  <c r="O1220" i="2"/>
  <c r="K1220" i="2"/>
  <c r="P1220" i="2"/>
  <c r="N1220" i="2"/>
  <c r="M1220" i="2"/>
  <c r="Q1220" i="2"/>
  <c r="H1196" i="2"/>
  <c r="I1196" i="2"/>
  <c r="L1196" i="2"/>
  <c r="J1196" i="2"/>
  <c r="O1196" i="2"/>
  <c r="M1196" i="2"/>
  <c r="P1196" i="2"/>
  <c r="K1196" i="2"/>
  <c r="N1196" i="2"/>
  <c r="Q1196" i="2"/>
  <c r="H1172" i="2"/>
  <c r="I1172" i="2"/>
  <c r="K1172" i="2"/>
  <c r="L1172" i="2"/>
  <c r="J1172" i="2"/>
  <c r="O1172" i="2"/>
  <c r="M1172" i="2"/>
  <c r="P1172" i="2"/>
  <c r="N1172" i="2"/>
  <c r="Q1172" i="2"/>
  <c r="H1140" i="2"/>
  <c r="J1140" i="2"/>
  <c r="I1140" i="2"/>
  <c r="K1140" i="2"/>
  <c r="L1140" i="2"/>
  <c r="N1140" i="2"/>
  <c r="O1140" i="2"/>
  <c r="M1140" i="2"/>
  <c r="P1140" i="2"/>
  <c r="Q1140" i="2"/>
  <c r="H1124" i="2"/>
  <c r="I1124" i="2"/>
  <c r="J1124" i="2"/>
  <c r="K1124" i="2"/>
  <c r="L1124" i="2"/>
  <c r="M1124" i="2"/>
  <c r="O1124" i="2"/>
  <c r="N1124" i="2"/>
  <c r="P1124" i="2"/>
  <c r="Q1124" i="2"/>
  <c r="H1092" i="2"/>
  <c r="J1092" i="2"/>
  <c r="I1092" i="2"/>
  <c r="K1092" i="2"/>
  <c r="L1092" i="2"/>
  <c r="M1092" i="2"/>
  <c r="O1092" i="2"/>
  <c r="P1092" i="2"/>
  <c r="N1092" i="2"/>
  <c r="Q1092" i="2"/>
  <c r="H1060" i="2"/>
  <c r="I1060" i="2"/>
  <c r="J1060" i="2"/>
  <c r="K1060" i="2"/>
  <c r="L1060" i="2"/>
  <c r="M1060" i="2"/>
  <c r="O1060" i="2"/>
  <c r="N1060" i="2"/>
  <c r="P1060" i="2"/>
  <c r="Q1060" i="2"/>
  <c r="H1036" i="2"/>
  <c r="I1036" i="2"/>
  <c r="K1036" i="2"/>
  <c r="L1036" i="2"/>
  <c r="J1036" i="2"/>
  <c r="M1036" i="2"/>
  <c r="O1036" i="2"/>
  <c r="N1036" i="2"/>
  <c r="P1036" i="2"/>
  <c r="Q1036" i="2"/>
  <c r="H1004" i="2"/>
  <c r="I1004" i="2"/>
  <c r="K1004" i="2"/>
  <c r="L1004" i="2"/>
  <c r="J1004" i="2"/>
  <c r="M1004" i="2"/>
  <c r="O1004" i="2"/>
  <c r="N1004" i="2"/>
  <c r="P1004" i="2"/>
  <c r="Q1004" i="2"/>
  <c r="H988" i="2"/>
  <c r="I988" i="2"/>
  <c r="K988" i="2"/>
  <c r="L988" i="2"/>
  <c r="M988" i="2"/>
  <c r="O988" i="2"/>
  <c r="J988" i="2"/>
  <c r="P988" i="2"/>
  <c r="N988" i="2"/>
  <c r="G988" i="2"/>
  <c r="Q988" i="2"/>
  <c r="H964" i="2"/>
  <c r="I964" i="2"/>
  <c r="J964" i="2"/>
  <c r="K964" i="2"/>
  <c r="L964" i="2"/>
  <c r="M964" i="2"/>
  <c r="O964" i="2"/>
  <c r="P964" i="2"/>
  <c r="N964" i="2"/>
  <c r="Q964" i="2"/>
  <c r="H932" i="2"/>
  <c r="I932" i="2"/>
  <c r="J932" i="2"/>
  <c r="K932" i="2"/>
  <c r="L932" i="2"/>
  <c r="M932" i="2"/>
  <c r="O932" i="2"/>
  <c r="N932" i="2"/>
  <c r="P932" i="2"/>
  <c r="Q932" i="2"/>
  <c r="G932" i="2"/>
  <c r="H916" i="2"/>
  <c r="I916" i="2"/>
  <c r="J916" i="2"/>
  <c r="K916" i="2"/>
  <c r="L916" i="2"/>
  <c r="M916" i="2"/>
  <c r="O916" i="2"/>
  <c r="P916" i="2"/>
  <c r="N916" i="2"/>
  <c r="Q916" i="2"/>
  <c r="G916" i="2"/>
  <c r="H884" i="2"/>
  <c r="I884" i="2"/>
  <c r="J884" i="2"/>
  <c r="K884" i="2"/>
  <c r="L884" i="2"/>
  <c r="M884" i="2"/>
  <c r="N884" i="2"/>
  <c r="O884" i="2"/>
  <c r="P884" i="2"/>
  <c r="Q884" i="2"/>
  <c r="H860" i="2"/>
  <c r="J860" i="2"/>
  <c r="I860" i="2"/>
  <c r="K860" i="2"/>
  <c r="L860" i="2"/>
  <c r="M860" i="2"/>
  <c r="O860" i="2"/>
  <c r="P860" i="2"/>
  <c r="N860" i="2"/>
  <c r="G860" i="2"/>
  <c r="H844" i="2"/>
  <c r="I844" i="2"/>
  <c r="J844" i="2"/>
  <c r="K844" i="2"/>
  <c r="L844" i="2"/>
  <c r="M844" i="2"/>
  <c r="O844" i="2"/>
  <c r="P844" i="2"/>
  <c r="N844" i="2"/>
  <c r="G844" i="2"/>
  <c r="Q844" i="2"/>
  <c r="H828" i="2"/>
  <c r="J828" i="2"/>
  <c r="I828" i="2"/>
  <c r="K828" i="2"/>
  <c r="L828" i="2"/>
  <c r="M828" i="2"/>
  <c r="O828" i="2"/>
  <c r="N828" i="2"/>
  <c r="P828" i="2"/>
  <c r="Q828" i="2"/>
  <c r="H812" i="2"/>
  <c r="I812" i="2"/>
  <c r="J812" i="2"/>
  <c r="K812" i="2"/>
  <c r="L812" i="2"/>
  <c r="M812" i="2"/>
  <c r="O812" i="2"/>
  <c r="N812" i="2"/>
  <c r="P812" i="2"/>
  <c r="Q812" i="2"/>
  <c r="H780" i="2"/>
  <c r="I780" i="2"/>
  <c r="K780" i="2"/>
  <c r="L780" i="2"/>
  <c r="J780" i="2"/>
  <c r="M780" i="2"/>
  <c r="O780" i="2"/>
  <c r="N780" i="2"/>
  <c r="P780" i="2"/>
  <c r="G780" i="2"/>
  <c r="H764" i="2"/>
  <c r="I764" i="2"/>
  <c r="J764" i="2"/>
  <c r="K764" i="2"/>
  <c r="L764" i="2"/>
  <c r="M764" i="2"/>
  <c r="O764" i="2"/>
  <c r="N764" i="2"/>
  <c r="P764" i="2"/>
  <c r="Q764" i="2"/>
  <c r="H748" i="2"/>
  <c r="I748" i="2"/>
  <c r="J748" i="2"/>
  <c r="K748" i="2"/>
  <c r="L748" i="2"/>
  <c r="M748" i="2"/>
  <c r="O748" i="2"/>
  <c r="N748" i="2"/>
  <c r="P748" i="2"/>
  <c r="Q748" i="2"/>
  <c r="H732" i="2"/>
  <c r="I732" i="2"/>
  <c r="J732" i="2"/>
  <c r="K732" i="2"/>
  <c r="L732" i="2"/>
  <c r="M732" i="2"/>
  <c r="O732" i="2"/>
  <c r="P732" i="2"/>
  <c r="N732" i="2"/>
  <c r="G732" i="2"/>
  <c r="H716" i="2"/>
  <c r="I716" i="2"/>
  <c r="J716" i="2"/>
  <c r="K716" i="2"/>
  <c r="L716" i="2"/>
  <c r="M716" i="2"/>
  <c r="O716" i="2"/>
  <c r="P716" i="2"/>
  <c r="N716" i="2"/>
  <c r="G716" i="2"/>
  <c r="Q716" i="2"/>
  <c r="H700" i="2"/>
  <c r="I700" i="2"/>
  <c r="J700" i="2"/>
  <c r="K700" i="2"/>
  <c r="L700" i="2"/>
  <c r="M700" i="2"/>
  <c r="O700" i="2"/>
  <c r="N700" i="2"/>
  <c r="P700" i="2"/>
  <c r="Q700" i="2"/>
  <c r="H684" i="2"/>
  <c r="I684" i="2"/>
  <c r="J684" i="2"/>
  <c r="K684" i="2"/>
  <c r="L684" i="2"/>
  <c r="M684" i="2"/>
  <c r="O684" i="2"/>
  <c r="N684" i="2"/>
  <c r="P684" i="2"/>
  <c r="Q684" i="2"/>
  <c r="H660" i="2"/>
  <c r="I660" i="2"/>
  <c r="J660" i="2"/>
  <c r="K660" i="2"/>
  <c r="L660" i="2"/>
  <c r="M660" i="2"/>
  <c r="O660" i="2"/>
  <c r="P660" i="2"/>
  <c r="N660" i="2"/>
  <c r="G660" i="2"/>
  <c r="Q660" i="2"/>
  <c r="H652" i="2"/>
  <c r="I652" i="2"/>
  <c r="K652" i="2"/>
  <c r="L652" i="2"/>
  <c r="M652" i="2"/>
  <c r="O652" i="2"/>
  <c r="J652" i="2"/>
  <c r="N652" i="2"/>
  <c r="P652" i="2"/>
  <c r="G652" i="2"/>
  <c r="H636" i="2"/>
  <c r="I636" i="2"/>
  <c r="J636" i="2"/>
  <c r="K636" i="2"/>
  <c r="L636" i="2"/>
  <c r="M636" i="2"/>
  <c r="O636" i="2"/>
  <c r="N636" i="2"/>
  <c r="P636" i="2"/>
  <c r="Q636" i="2"/>
  <c r="H628" i="2"/>
  <c r="I628" i="2"/>
  <c r="J628" i="2"/>
  <c r="K628" i="2"/>
  <c r="L628" i="2"/>
  <c r="M628" i="2"/>
  <c r="N628" i="2"/>
  <c r="O628" i="2"/>
  <c r="P628" i="2"/>
  <c r="Q628" i="2"/>
  <c r="H612" i="2"/>
  <c r="I612" i="2"/>
  <c r="J612" i="2"/>
  <c r="K612" i="2"/>
  <c r="L612" i="2"/>
  <c r="M612" i="2"/>
  <c r="O612" i="2"/>
  <c r="N612" i="2"/>
  <c r="P612" i="2"/>
  <c r="Q612" i="2"/>
  <c r="G612" i="2"/>
  <c r="H604" i="2"/>
  <c r="I604" i="2"/>
  <c r="J604" i="2"/>
  <c r="K604" i="2"/>
  <c r="L604" i="2"/>
  <c r="M604" i="2"/>
  <c r="O604" i="2"/>
  <c r="P604" i="2"/>
  <c r="N604" i="2"/>
  <c r="G604" i="2"/>
  <c r="H596" i="2"/>
  <c r="I596" i="2"/>
  <c r="K596" i="2"/>
  <c r="L596" i="2"/>
  <c r="M596" i="2"/>
  <c r="J596" i="2"/>
  <c r="O596" i="2"/>
  <c r="P596" i="2"/>
  <c r="N596" i="2"/>
  <c r="G596" i="2"/>
  <c r="Q596" i="2"/>
  <c r="H588" i="2"/>
  <c r="I588" i="2"/>
  <c r="J588" i="2"/>
  <c r="K588" i="2"/>
  <c r="L588" i="2"/>
  <c r="M588" i="2"/>
  <c r="N588" i="2"/>
  <c r="O588" i="2"/>
  <c r="P588" i="2"/>
  <c r="G588" i="2"/>
  <c r="Q588" i="2"/>
  <c r="H580" i="2"/>
  <c r="I580" i="2"/>
  <c r="J580" i="2"/>
  <c r="K580" i="2"/>
  <c r="L580" i="2"/>
  <c r="M580" i="2"/>
  <c r="O580" i="2"/>
  <c r="N580" i="2"/>
  <c r="P580" i="2"/>
  <c r="Q580" i="2"/>
  <c r="H564" i="2"/>
  <c r="I564" i="2"/>
  <c r="J564" i="2"/>
  <c r="K564" i="2"/>
  <c r="L564" i="2"/>
  <c r="M564" i="2"/>
  <c r="O564" i="2"/>
  <c r="P564" i="2"/>
  <c r="N564" i="2"/>
  <c r="Q564" i="2"/>
  <c r="H556" i="2"/>
  <c r="I556" i="2"/>
  <c r="J556" i="2"/>
  <c r="K556" i="2"/>
  <c r="L556" i="2"/>
  <c r="M556" i="2"/>
  <c r="N556" i="2"/>
  <c r="O556" i="2"/>
  <c r="P556" i="2"/>
  <c r="Q556" i="2"/>
  <c r="H548" i="2"/>
  <c r="J548" i="2"/>
  <c r="I548" i="2"/>
  <c r="K548" i="2"/>
  <c r="L548" i="2"/>
  <c r="M548" i="2"/>
  <c r="O548" i="2"/>
  <c r="N548" i="2"/>
  <c r="P548" i="2"/>
  <c r="Q548" i="2"/>
  <c r="G548" i="2"/>
  <c r="H540" i="2"/>
  <c r="I540" i="2"/>
  <c r="K540" i="2"/>
  <c r="L540" i="2"/>
  <c r="J540" i="2"/>
  <c r="O540" i="2"/>
  <c r="P540" i="2"/>
  <c r="M540" i="2"/>
  <c r="N540" i="2"/>
  <c r="G540" i="2"/>
  <c r="Q540" i="2"/>
  <c r="H532" i="2"/>
  <c r="I532" i="2"/>
  <c r="J532" i="2"/>
  <c r="K532" i="2"/>
  <c r="L532" i="2"/>
  <c r="O532" i="2"/>
  <c r="M532" i="2"/>
  <c r="P532" i="2"/>
  <c r="N532" i="2"/>
  <c r="G532" i="2"/>
  <c r="Q532" i="2"/>
  <c r="H524" i="2"/>
  <c r="I524" i="2"/>
  <c r="K524" i="2"/>
  <c r="L524" i="2"/>
  <c r="J524" i="2"/>
  <c r="N524" i="2"/>
  <c r="O524" i="2"/>
  <c r="M524" i="2"/>
  <c r="P524" i="2"/>
  <c r="G524" i="2"/>
  <c r="H516" i="2"/>
  <c r="I516" i="2"/>
  <c r="K516" i="2"/>
  <c r="L516" i="2"/>
  <c r="M516" i="2"/>
  <c r="O516" i="2"/>
  <c r="J516" i="2"/>
  <c r="N516" i="2"/>
  <c r="P516" i="2"/>
  <c r="Q516" i="2"/>
  <c r="H508" i="2"/>
  <c r="I508" i="2"/>
  <c r="J508" i="2"/>
  <c r="K508" i="2"/>
  <c r="L508" i="2"/>
  <c r="M508" i="2"/>
  <c r="O508" i="2"/>
  <c r="N508" i="2"/>
  <c r="P508" i="2"/>
  <c r="Q508" i="2"/>
  <c r="H500" i="2"/>
  <c r="I500" i="2"/>
  <c r="J500" i="2"/>
  <c r="K500" i="2"/>
  <c r="L500" i="2"/>
  <c r="M500" i="2"/>
  <c r="O500" i="2"/>
  <c r="P500" i="2"/>
  <c r="N500" i="2"/>
  <c r="Q500" i="2"/>
  <c r="H492" i="2"/>
  <c r="I492" i="2"/>
  <c r="J492" i="2"/>
  <c r="K492" i="2"/>
  <c r="L492" i="2"/>
  <c r="M492" i="2"/>
  <c r="N492" i="2"/>
  <c r="O492" i="2"/>
  <c r="P492" i="2"/>
  <c r="Q492" i="2"/>
  <c r="H484" i="2"/>
  <c r="I484" i="2"/>
  <c r="J484" i="2"/>
  <c r="K484" i="2"/>
  <c r="L484" i="2"/>
  <c r="O484" i="2"/>
  <c r="N484" i="2"/>
  <c r="M484" i="2"/>
  <c r="P484" i="2"/>
  <c r="Q484" i="2"/>
  <c r="G484" i="2"/>
  <c r="H476" i="2"/>
  <c r="I476" i="2"/>
  <c r="J476" i="2"/>
  <c r="K476" i="2"/>
  <c r="L476" i="2"/>
  <c r="O476" i="2"/>
  <c r="M476" i="2"/>
  <c r="P476" i="2"/>
  <c r="N476" i="2"/>
  <c r="G476" i="2"/>
  <c r="H468" i="2"/>
  <c r="I468" i="2"/>
  <c r="K468" i="2"/>
  <c r="L468" i="2"/>
  <c r="J468" i="2"/>
  <c r="O468" i="2"/>
  <c r="P468" i="2"/>
  <c r="M468" i="2"/>
  <c r="N468" i="2"/>
  <c r="G468" i="2"/>
  <c r="Q468" i="2"/>
  <c r="H460" i="2"/>
  <c r="I460" i="2"/>
  <c r="J460" i="2"/>
  <c r="K460" i="2"/>
  <c r="L460" i="2"/>
  <c r="N460" i="2"/>
  <c r="O460" i="2"/>
  <c r="P460" i="2"/>
  <c r="M460" i="2"/>
  <c r="G460" i="2"/>
  <c r="Q460" i="2"/>
  <c r="H452" i="2"/>
  <c r="I452" i="2"/>
  <c r="J452" i="2"/>
  <c r="K452" i="2"/>
  <c r="L452" i="2"/>
  <c r="M452" i="2"/>
  <c r="O452" i="2"/>
  <c r="N452" i="2"/>
  <c r="P452" i="2"/>
  <c r="Q452" i="2"/>
  <c r="H444" i="2"/>
  <c r="I444" i="2"/>
  <c r="J444" i="2"/>
  <c r="K444" i="2"/>
  <c r="L444" i="2"/>
  <c r="M444" i="2"/>
  <c r="O444" i="2"/>
  <c r="N444" i="2"/>
  <c r="P444" i="2"/>
  <c r="Q444" i="2"/>
  <c r="G444" i="2"/>
  <c r="H436" i="2"/>
  <c r="I436" i="2"/>
  <c r="J436" i="2"/>
  <c r="K436" i="2"/>
  <c r="L436" i="2"/>
  <c r="M436" i="2"/>
  <c r="O436" i="2"/>
  <c r="P436" i="2"/>
  <c r="N436" i="2"/>
  <c r="Q436" i="2"/>
  <c r="H428" i="2"/>
  <c r="I428" i="2"/>
  <c r="J428" i="2"/>
  <c r="K428" i="2"/>
  <c r="L428" i="2"/>
  <c r="M428" i="2"/>
  <c r="N428" i="2"/>
  <c r="O428" i="2"/>
  <c r="P428" i="2"/>
  <c r="Q428" i="2"/>
  <c r="H420" i="2"/>
  <c r="I420" i="2"/>
  <c r="J420" i="2"/>
  <c r="K420" i="2"/>
  <c r="L420" i="2"/>
  <c r="M420" i="2"/>
  <c r="O420" i="2"/>
  <c r="N420" i="2"/>
  <c r="P420" i="2"/>
  <c r="Q420" i="2"/>
  <c r="G420" i="2"/>
  <c r="H412" i="2"/>
  <c r="I412" i="2"/>
  <c r="K412" i="2"/>
  <c r="L412" i="2"/>
  <c r="J412" i="2"/>
  <c r="O412" i="2"/>
  <c r="M412" i="2"/>
  <c r="P412" i="2"/>
  <c r="N412" i="2"/>
  <c r="G412" i="2"/>
  <c r="Q412" i="2"/>
  <c r="H404" i="2"/>
  <c r="I404" i="2"/>
  <c r="J404" i="2"/>
  <c r="K404" i="2"/>
  <c r="L404" i="2"/>
  <c r="O404" i="2"/>
  <c r="M404" i="2"/>
  <c r="P404" i="2"/>
  <c r="N404" i="2"/>
  <c r="G404" i="2"/>
  <c r="Q404" i="2"/>
  <c r="H396" i="2"/>
  <c r="I396" i="2"/>
  <c r="K396" i="2"/>
  <c r="L396" i="2"/>
  <c r="J396" i="2"/>
  <c r="N396" i="2"/>
  <c r="O396" i="2"/>
  <c r="M396" i="2"/>
  <c r="P396" i="2"/>
  <c r="G396" i="2"/>
  <c r="H388" i="2"/>
  <c r="I388" i="2"/>
  <c r="K388" i="2"/>
  <c r="J388" i="2"/>
  <c r="L388" i="2"/>
  <c r="M388" i="2"/>
  <c r="O388" i="2"/>
  <c r="N388" i="2"/>
  <c r="P388" i="2"/>
  <c r="Q388" i="2"/>
  <c r="H380" i="2"/>
  <c r="I380" i="2"/>
  <c r="J380" i="2"/>
  <c r="K380" i="2"/>
  <c r="L380" i="2"/>
  <c r="M380" i="2"/>
  <c r="O380" i="2"/>
  <c r="N380" i="2"/>
  <c r="P380" i="2"/>
  <c r="Q380" i="2"/>
  <c r="G380" i="2"/>
  <c r="H372" i="2"/>
  <c r="I372" i="2"/>
  <c r="J372" i="2"/>
  <c r="K372" i="2"/>
  <c r="L372" i="2"/>
  <c r="M372" i="2"/>
  <c r="O372" i="2"/>
  <c r="P372" i="2"/>
  <c r="N372" i="2"/>
  <c r="Q372" i="2"/>
  <c r="H364" i="2"/>
  <c r="I364" i="2"/>
  <c r="J364" i="2"/>
  <c r="K364" i="2"/>
  <c r="L364" i="2"/>
  <c r="M364" i="2"/>
  <c r="N364" i="2"/>
  <c r="O364" i="2"/>
  <c r="P364" i="2"/>
  <c r="Q364" i="2"/>
  <c r="H356" i="2"/>
  <c r="I356" i="2"/>
  <c r="J356" i="2"/>
  <c r="K356" i="2"/>
  <c r="L356" i="2"/>
  <c r="O356" i="2"/>
  <c r="N356" i="2"/>
  <c r="P356" i="2"/>
  <c r="M356" i="2"/>
  <c r="Q356" i="2"/>
  <c r="G356" i="2"/>
  <c r="H348" i="2"/>
  <c r="J348" i="2"/>
  <c r="I348" i="2"/>
  <c r="K348" i="2"/>
  <c r="L348" i="2"/>
  <c r="O348" i="2"/>
  <c r="M348" i="2"/>
  <c r="P348" i="2"/>
  <c r="N348" i="2"/>
  <c r="G348" i="2"/>
  <c r="H340" i="2"/>
  <c r="I340" i="2"/>
  <c r="K340" i="2"/>
  <c r="L340" i="2"/>
  <c r="J340" i="2"/>
  <c r="O340" i="2"/>
  <c r="P340" i="2"/>
  <c r="M340" i="2"/>
  <c r="N340" i="2"/>
  <c r="G340" i="2"/>
  <c r="Q340" i="2"/>
  <c r="H332" i="2"/>
  <c r="I332" i="2"/>
  <c r="J332" i="2"/>
  <c r="K332" i="2"/>
  <c r="L332" i="2"/>
  <c r="N332" i="2"/>
  <c r="O332" i="2"/>
  <c r="M332" i="2"/>
  <c r="P332" i="2"/>
  <c r="G332" i="2"/>
  <c r="Q332" i="2"/>
  <c r="H324" i="2"/>
  <c r="I324" i="2"/>
  <c r="J324" i="2"/>
  <c r="K324" i="2"/>
  <c r="L324" i="2"/>
  <c r="M324" i="2"/>
  <c r="O324" i="2"/>
  <c r="N324" i="2"/>
  <c r="P324" i="2"/>
  <c r="Q324" i="2"/>
  <c r="H316" i="2"/>
  <c r="I316" i="2"/>
  <c r="J316" i="2"/>
  <c r="K316" i="2"/>
  <c r="L316" i="2"/>
  <c r="M316" i="2"/>
  <c r="O316" i="2"/>
  <c r="N316" i="2"/>
  <c r="P316" i="2"/>
  <c r="Q316" i="2"/>
  <c r="G316" i="2"/>
  <c r="H308" i="2"/>
  <c r="I308" i="2"/>
  <c r="J308" i="2"/>
  <c r="K308" i="2"/>
  <c r="L308" i="2"/>
  <c r="M308" i="2"/>
  <c r="O308" i="2"/>
  <c r="P308" i="2"/>
  <c r="N308" i="2"/>
  <c r="Q308" i="2"/>
  <c r="H292" i="2"/>
  <c r="I292" i="2"/>
  <c r="J292" i="2"/>
  <c r="K292" i="2"/>
  <c r="L292" i="2"/>
  <c r="M292" i="2"/>
  <c r="O292" i="2"/>
  <c r="N292" i="2"/>
  <c r="P292" i="2"/>
  <c r="Q292" i="2"/>
  <c r="G292" i="2"/>
  <c r="H284" i="2"/>
  <c r="I284" i="2"/>
  <c r="K284" i="2"/>
  <c r="L284" i="2"/>
  <c r="J284" i="2"/>
  <c r="O284" i="2"/>
  <c r="P284" i="2"/>
  <c r="N284" i="2"/>
  <c r="M284" i="2"/>
  <c r="G284" i="2"/>
  <c r="Q284" i="2"/>
  <c r="H276" i="2"/>
  <c r="I276" i="2"/>
  <c r="J276" i="2"/>
  <c r="K276" i="2"/>
  <c r="L276" i="2"/>
  <c r="O276" i="2"/>
  <c r="M276" i="2"/>
  <c r="P276" i="2"/>
  <c r="N276" i="2"/>
  <c r="G276" i="2"/>
  <c r="Q276" i="2"/>
  <c r="H268" i="2"/>
  <c r="I268" i="2"/>
  <c r="K268" i="2"/>
  <c r="L268" i="2"/>
  <c r="J268" i="2"/>
  <c r="N268" i="2"/>
  <c r="O268" i="2"/>
  <c r="M268" i="2"/>
  <c r="P268" i="2"/>
  <c r="G268" i="2"/>
  <c r="H260" i="2"/>
  <c r="I260" i="2"/>
  <c r="K260" i="2"/>
  <c r="L260" i="2"/>
  <c r="J260" i="2"/>
  <c r="M260" i="2"/>
  <c r="O260" i="2"/>
  <c r="N260" i="2"/>
  <c r="P260" i="2"/>
  <c r="Q260" i="2"/>
  <c r="H252" i="2"/>
  <c r="I252" i="2"/>
  <c r="J252" i="2"/>
  <c r="K252" i="2"/>
  <c r="L252" i="2"/>
  <c r="M252" i="2"/>
  <c r="O252" i="2"/>
  <c r="N252" i="2"/>
  <c r="P252" i="2"/>
  <c r="Q252" i="2"/>
  <c r="G252" i="2"/>
  <c r="H244" i="2"/>
  <c r="I244" i="2"/>
  <c r="J244" i="2"/>
  <c r="K244" i="2"/>
  <c r="L244" i="2"/>
  <c r="M244" i="2"/>
  <c r="O244" i="2"/>
  <c r="P244" i="2"/>
  <c r="N244" i="2"/>
  <c r="Q244" i="2"/>
  <c r="H236" i="2"/>
  <c r="I236" i="2"/>
  <c r="J236" i="2"/>
  <c r="K236" i="2"/>
  <c r="L236" i="2"/>
  <c r="M236" i="2"/>
  <c r="N236" i="2"/>
  <c r="O236" i="2"/>
  <c r="P236" i="2"/>
  <c r="Q236" i="2"/>
  <c r="H228" i="2"/>
  <c r="J228" i="2"/>
  <c r="I228" i="2"/>
  <c r="K228" i="2"/>
  <c r="L228" i="2"/>
  <c r="O228" i="2"/>
  <c r="N228" i="2"/>
  <c r="M228" i="2"/>
  <c r="P228" i="2"/>
  <c r="Q228" i="2"/>
  <c r="G228" i="2"/>
  <c r="H220" i="2"/>
  <c r="I220" i="2"/>
  <c r="J220" i="2"/>
  <c r="K220" i="2"/>
  <c r="L220" i="2"/>
  <c r="O220" i="2"/>
  <c r="M220" i="2"/>
  <c r="P220" i="2"/>
  <c r="N220" i="2"/>
  <c r="G220" i="2"/>
  <c r="H212" i="2"/>
  <c r="I212" i="2"/>
  <c r="K212" i="2"/>
  <c r="L212" i="2"/>
  <c r="J212" i="2"/>
  <c r="O212" i="2"/>
  <c r="P212" i="2"/>
  <c r="M212" i="2"/>
  <c r="N212" i="2"/>
  <c r="G212" i="2"/>
  <c r="Q212" i="2"/>
  <c r="H204" i="2"/>
  <c r="I204" i="2"/>
  <c r="J204" i="2"/>
  <c r="K204" i="2"/>
  <c r="L204" i="2"/>
  <c r="N204" i="2"/>
  <c r="O204" i="2"/>
  <c r="P204" i="2"/>
  <c r="M204" i="2"/>
  <c r="G204" i="2"/>
  <c r="Q204" i="2"/>
  <c r="H196" i="2"/>
  <c r="I196" i="2"/>
  <c r="K196" i="2"/>
  <c r="J196" i="2"/>
  <c r="L196" i="2"/>
  <c r="M196" i="2"/>
  <c r="O196" i="2"/>
  <c r="N196" i="2"/>
  <c r="P196" i="2"/>
  <c r="Q196" i="2"/>
  <c r="H188" i="2"/>
  <c r="I188" i="2"/>
  <c r="J188" i="2"/>
  <c r="K188" i="2"/>
  <c r="L188" i="2"/>
  <c r="M188" i="2"/>
  <c r="O188" i="2"/>
  <c r="N188" i="2"/>
  <c r="P188" i="2"/>
  <c r="Q188" i="2"/>
  <c r="G188" i="2"/>
  <c r="H180" i="2"/>
  <c r="I180" i="2"/>
  <c r="J180" i="2"/>
  <c r="K180" i="2"/>
  <c r="L180" i="2"/>
  <c r="M180" i="2"/>
  <c r="O180" i="2"/>
  <c r="P180" i="2"/>
  <c r="N180" i="2"/>
  <c r="Q180" i="2"/>
  <c r="H172" i="2"/>
  <c r="I172" i="2"/>
  <c r="J172" i="2"/>
  <c r="L172" i="2"/>
  <c r="M172" i="2"/>
  <c r="N172" i="2"/>
  <c r="O172" i="2"/>
  <c r="P172" i="2"/>
  <c r="K172" i="2"/>
  <c r="Q172" i="2"/>
  <c r="H164" i="2"/>
  <c r="I164" i="2"/>
  <c r="J164" i="2"/>
  <c r="L164" i="2"/>
  <c r="K164" i="2"/>
  <c r="M164" i="2"/>
  <c r="O164" i="2"/>
  <c r="N164" i="2"/>
  <c r="P164" i="2"/>
  <c r="Q164" i="2"/>
  <c r="G164" i="2"/>
  <c r="H156" i="2"/>
  <c r="I156" i="2"/>
  <c r="J156" i="2"/>
  <c r="L156" i="2"/>
  <c r="O156" i="2"/>
  <c r="K156" i="2"/>
  <c r="M156" i="2"/>
  <c r="P156" i="2"/>
  <c r="N156" i="2"/>
  <c r="G156" i="2"/>
  <c r="Q156" i="2"/>
  <c r="H148" i="2"/>
  <c r="I148" i="2"/>
  <c r="J148" i="2"/>
  <c r="L148" i="2"/>
  <c r="K148" i="2"/>
  <c r="O148" i="2"/>
  <c r="M148" i="2"/>
  <c r="P148" i="2"/>
  <c r="N148" i="2"/>
  <c r="G148" i="2"/>
  <c r="Q148" i="2"/>
  <c r="H132" i="2"/>
  <c r="I132" i="2"/>
  <c r="K132" i="2"/>
  <c r="J132" i="2"/>
  <c r="L132" i="2"/>
  <c r="M132" i="2"/>
  <c r="O132" i="2"/>
  <c r="N132" i="2"/>
  <c r="P132" i="2"/>
  <c r="Q132" i="2"/>
  <c r="H124" i="2"/>
  <c r="I124" i="2"/>
  <c r="J124" i="2"/>
  <c r="K124" i="2"/>
  <c r="L124" i="2"/>
  <c r="M124" i="2"/>
  <c r="O124" i="2"/>
  <c r="N124" i="2"/>
  <c r="G124" i="2"/>
  <c r="Q124" i="2"/>
  <c r="P124" i="2"/>
  <c r="H116" i="2"/>
  <c r="I116" i="2"/>
  <c r="J116" i="2"/>
  <c r="K116" i="2"/>
  <c r="L116" i="2"/>
  <c r="M116" i="2"/>
  <c r="O116" i="2"/>
  <c r="N116" i="2"/>
  <c r="Q116" i="2"/>
  <c r="G116" i="2"/>
  <c r="P116" i="2"/>
  <c r="H108" i="2"/>
  <c r="I108" i="2"/>
  <c r="J108" i="2"/>
  <c r="K108" i="2"/>
  <c r="L108" i="2"/>
  <c r="M108" i="2"/>
  <c r="N108" i="2"/>
  <c r="O108" i="2"/>
  <c r="G108" i="2"/>
  <c r="Q108" i="2"/>
  <c r="P108" i="2"/>
  <c r="H100" i="2"/>
  <c r="I100" i="2"/>
  <c r="J100" i="2"/>
  <c r="L100" i="2"/>
  <c r="O100" i="2"/>
  <c r="N100" i="2"/>
  <c r="K100" i="2"/>
  <c r="P100" i="2"/>
  <c r="M100" i="2"/>
  <c r="G100" i="2"/>
  <c r="Q100" i="2"/>
  <c r="H92" i="2"/>
  <c r="I92" i="2"/>
  <c r="J92" i="2"/>
  <c r="L92" i="2"/>
  <c r="K92" i="2"/>
  <c r="O92" i="2"/>
  <c r="M92" i="2"/>
  <c r="P92" i="2"/>
  <c r="N92" i="2"/>
  <c r="G92" i="2"/>
  <c r="H84" i="2"/>
  <c r="I84" i="2"/>
  <c r="J84" i="2"/>
  <c r="L84" i="2"/>
  <c r="K84" i="2"/>
  <c r="O84" i="2"/>
  <c r="P84" i="2"/>
  <c r="G84" i="2"/>
  <c r="M84" i="2"/>
  <c r="N84" i="2"/>
  <c r="Q84" i="2"/>
  <c r="H76" i="2"/>
  <c r="I76" i="2"/>
  <c r="J76" i="2"/>
  <c r="K76" i="2"/>
  <c r="L76" i="2"/>
  <c r="N76" i="2"/>
  <c r="O76" i="2"/>
  <c r="M76" i="2"/>
  <c r="P76" i="2"/>
  <c r="G76" i="2"/>
  <c r="Q76" i="2"/>
  <c r="H68" i="2"/>
  <c r="I68" i="2"/>
  <c r="K68" i="2"/>
  <c r="J68" i="2"/>
  <c r="L68" i="2"/>
  <c r="M68" i="2"/>
  <c r="O68" i="2"/>
  <c r="N68" i="2"/>
  <c r="G68" i="2"/>
  <c r="Q68" i="2"/>
  <c r="P68" i="2"/>
  <c r="H60" i="2"/>
  <c r="I60" i="2"/>
  <c r="J60" i="2"/>
  <c r="K60" i="2"/>
  <c r="L60" i="2"/>
  <c r="M60" i="2"/>
  <c r="O60" i="2"/>
  <c r="N60" i="2"/>
  <c r="P60" i="2"/>
  <c r="G60" i="2"/>
  <c r="Q60" i="2"/>
  <c r="H52" i="2"/>
  <c r="I52" i="2"/>
  <c r="J52" i="2"/>
  <c r="K52" i="2"/>
  <c r="L52" i="2"/>
  <c r="M52" i="2"/>
  <c r="O52" i="2"/>
  <c r="N52" i="2"/>
  <c r="Q52" i="2"/>
  <c r="G52" i="2"/>
  <c r="P52" i="2"/>
  <c r="H44" i="2"/>
  <c r="I44" i="2"/>
  <c r="J44" i="2"/>
  <c r="L44" i="2"/>
  <c r="K44" i="2"/>
  <c r="M44" i="2"/>
  <c r="N44" i="2"/>
  <c r="O44" i="2"/>
  <c r="G44" i="2"/>
  <c r="Q44" i="2"/>
  <c r="P44" i="2"/>
  <c r="H36" i="2"/>
  <c r="J36" i="2"/>
  <c r="I36" i="2"/>
  <c r="L36" i="2"/>
  <c r="K36" i="2"/>
  <c r="M36" i="2"/>
  <c r="O36" i="2"/>
  <c r="N36" i="2"/>
  <c r="P36" i="2"/>
  <c r="G36" i="2"/>
  <c r="Q36" i="2"/>
  <c r="H28" i="2"/>
  <c r="I28" i="2"/>
  <c r="J28" i="2"/>
  <c r="L28" i="2"/>
  <c r="K28" i="2"/>
  <c r="O28" i="2"/>
  <c r="P28" i="2"/>
  <c r="G28" i="2"/>
  <c r="N28" i="2"/>
  <c r="M28" i="2"/>
  <c r="Q28" i="2"/>
  <c r="H20" i="2"/>
  <c r="J20" i="2"/>
  <c r="I20" i="2"/>
  <c r="L20" i="2"/>
  <c r="O20" i="2"/>
  <c r="M20" i="2"/>
  <c r="P20" i="2"/>
  <c r="K20" i="2"/>
  <c r="N20" i="2"/>
  <c r="G20" i="2"/>
  <c r="Q20" i="2"/>
  <c r="H12" i="2"/>
  <c r="I12" i="2"/>
  <c r="J12" i="2"/>
  <c r="K12" i="2"/>
  <c r="L12" i="2"/>
  <c r="N12" i="2"/>
  <c r="O12" i="2"/>
  <c r="M12" i="2"/>
  <c r="P12" i="2"/>
  <c r="G12" i="2"/>
  <c r="H4" i="2"/>
  <c r="I4" i="2"/>
  <c r="J4" i="2"/>
  <c r="K4" i="2"/>
  <c r="L4" i="2"/>
  <c r="M4" i="2"/>
  <c r="O4" i="2"/>
  <c r="N4" i="2"/>
  <c r="G4" i="2"/>
  <c r="P4" i="2"/>
  <c r="Q4" i="2"/>
  <c r="H2011" i="2"/>
  <c r="I2011" i="2"/>
  <c r="J2011" i="2"/>
  <c r="M2011" i="2"/>
  <c r="L2011" i="2"/>
  <c r="K2011" i="2"/>
  <c r="O2011" i="2"/>
  <c r="N2011" i="2"/>
  <c r="Q2011" i="2"/>
  <c r="G2011" i="2"/>
  <c r="H2003" i="2"/>
  <c r="I2003" i="2"/>
  <c r="J2003" i="2"/>
  <c r="M2003" i="2"/>
  <c r="K2003" i="2"/>
  <c r="L2003" i="2"/>
  <c r="O2003" i="2"/>
  <c r="P2003" i="2"/>
  <c r="Q2003" i="2"/>
  <c r="G2003" i="2"/>
  <c r="N2003" i="2"/>
  <c r="I1995" i="2"/>
  <c r="H1995" i="2"/>
  <c r="J1995" i="2"/>
  <c r="M1995" i="2"/>
  <c r="L1995" i="2"/>
  <c r="K1995" i="2"/>
  <c r="N1995" i="2"/>
  <c r="O1995" i="2"/>
  <c r="G1995" i="2"/>
  <c r="Q1995" i="2"/>
  <c r="P1995" i="2"/>
  <c r="H1987" i="2"/>
  <c r="J1987" i="2"/>
  <c r="I1987" i="2"/>
  <c r="L1987" i="2"/>
  <c r="M1987" i="2"/>
  <c r="K1987" i="2"/>
  <c r="N1987" i="2"/>
  <c r="O1987" i="2"/>
  <c r="G1987" i="2"/>
  <c r="P1987" i="2"/>
  <c r="H1979" i="2"/>
  <c r="I1979" i="2"/>
  <c r="J1979" i="2"/>
  <c r="L1979" i="2"/>
  <c r="M1979" i="2"/>
  <c r="K1979" i="2"/>
  <c r="N1979" i="2"/>
  <c r="O1979" i="2"/>
  <c r="P1979" i="2"/>
  <c r="Q1979" i="2"/>
  <c r="G1979" i="2"/>
  <c r="H1971" i="2"/>
  <c r="I1971" i="2"/>
  <c r="J1971" i="2"/>
  <c r="M1971" i="2"/>
  <c r="L1971" i="2"/>
  <c r="K1971" i="2"/>
  <c r="P1971" i="2"/>
  <c r="N1971" i="2"/>
  <c r="O1971" i="2"/>
  <c r="Q1971" i="2"/>
  <c r="G1971" i="2"/>
  <c r="H1963" i="2"/>
  <c r="I1963" i="2"/>
  <c r="K1963" i="2"/>
  <c r="M1963" i="2"/>
  <c r="N1963" i="2"/>
  <c r="J1963" i="2"/>
  <c r="O1963" i="2"/>
  <c r="L1963" i="2"/>
  <c r="P1963" i="2"/>
  <c r="G1963" i="2"/>
  <c r="H1955" i="2"/>
  <c r="I1955" i="2"/>
  <c r="K1955" i="2"/>
  <c r="J1955" i="2"/>
  <c r="M1955" i="2"/>
  <c r="L1955" i="2"/>
  <c r="O1955" i="2"/>
  <c r="Q1955" i="2"/>
  <c r="G1955" i="2"/>
  <c r="N1955" i="2"/>
  <c r="H1947" i="2"/>
  <c r="I1947" i="2"/>
  <c r="K1947" i="2"/>
  <c r="M1947" i="2"/>
  <c r="O1947" i="2"/>
  <c r="N1947" i="2"/>
  <c r="J1947" i="2"/>
  <c r="L1947" i="2"/>
  <c r="G1947" i="2"/>
  <c r="H1939" i="2"/>
  <c r="I1939" i="2"/>
  <c r="K1939" i="2"/>
  <c r="J1939" i="2"/>
  <c r="M1939" i="2"/>
  <c r="L1939" i="2"/>
  <c r="O1939" i="2"/>
  <c r="N1939" i="2"/>
  <c r="P1939" i="2"/>
  <c r="G1939" i="2"/>
  <c r="H1931" i="2"/>
  <c r="I1931" i="2"/>
  <c r="J1931" i="2"/>
  <c r="K1931" i="2"/>
  <c r="M1931" i="2"/>
  <c r="L1931" i="2"/>
  <c r="N1931" i="2"/>
  <c r="P1931" i="2"/>
  <c r="Q1931" i="2"/>
  <c r="G1931" i="2"/>
  <c r="O1931" i="2"/>
  <c r="H1923" i="2"/>
  <c r="J1923" i="2"/>
  <c r="I1923" i="2"/>
  <c r="L1923" i="2"/>
  <c r="M1923" i="2"/>
  <c r="K1923" i="2"/>
  <c r="O1923" i="2"/>
  <c r="P1923" i="2"/>
  <c r="G1923" i="2"/>
  <c r="N1923" i="2"/>
  <c r="Q1923" i="2"/>
  <c r="H1915" i="2"/>
  <c r="I1915" i="2"/>
  <c r="J1915" i="2"/>
  <c r="L1915" i="2"/>
  <c r="M1915" i="2"/>
  <c r="K1915" i="2"/>
  <c r="N1915" i="2"/>
  <c r="G1915" i="2"/>
  <c r="O1915" i="2"/>
  <c r="P1915" i="2"/>
  <c r="Q1915" i="2"/>
  <c r="H1907" i="2"/>
  <c r="I1907" i="2"/>
  <c r="J1907" i="2"/>
  <c r="M1907" i="2"/>
  <c r="L1907" i="2"/>
  <c r="K1907" i="2"/>
  <c r="N1907" i="2"/>
  <c r="O1907" i="2"/>
  <c r="P1907" i="2"/>
  <c r="Q1907" i="2"/>
  <c r="G1907" i="2"/>
  <c r="H1899" i="2"/>
  <c r="I1899" i="2"/>
  <c r="J1899" i="2"/>
  <c r="K1899" i="2"/>
  <c r="M1899" i="2"/>
  <c r="L1899" i="2"/>
  <c r="N1899" i="2"/>
  <c r="O1899" i="2"/>
  <c r="P1899" i="2"/>
  <c r="G1899" i="2"/>
  <c r="H1891" i="2"/>
  <c r="I1891" i="2"/>
  <c r="K1891" i="2"/>
  <c r="M1891" i="2"/>
  <c r="J1891" i="2"/>
  <c r="O1891" i="2"/>
  <c r="L1891" i="2"/>
  <c r="N1891" i="2"/>
  <c r="Q1891" i="2"/>
  <c r="G1891" i="2"/>
  <c r="H1883" i="2"/>
  <c r="I1883" i="2"/>
  <c r="K1883" i="2"/>
  <c r="J1883" i="2"/>
  <c r="M1883" i="2"/>
  <c r="L1883" i="2"/>
  <c r="O1883" i="2"/>
  <c r="N1883" i="2"/>
  <c r="G1883" i="2"/>
  <c r="H1875" i="2"/>
  <c r="I1875" i="2"/>
  <c r="K1875" i="2"/>
  <c r="J1875" i="2"/>
  <c r="M1875" i="2"/>
  <c r="L1875" i="2"/>
  <c r="O1875" i="2"/>
  <c r="N1875" i="2"/>
  <c r="P1875" i="2"/>
  <c r="G1875" i="2"/>
  <c r="H1867" i="2"/>
  <c r="I1867" i="2"/>
  <c r="J1867" i="2"/>
  <c r="M1867" i="2"/>
  <c r="L1867" i="2"/>
  <c r="K1867" i="2"/>
  <c r="N1867" i="2"/>
  <c r="P1867" i="2"/>
  <c r="O1867" i="2"/>
  <c r="Q1867" i="2"/>
  <c r="G1867" i="2"/>
  <c r="H1859" i="2"/>
  <c r="J1859" i="2"/>
  <c r="I1859" i="2"/>
  <c r="L1859" i="2"/>
  <c r="K1859" i="2"/>
  <c r="M1859" i="2"/>
  <c r="N1859" i="2"/>
  <c r="P1859" i="2"/>
  <c r="G1859" i="2"/>
  <c r="Q1859" i="2"/>
  <c r="O1859" i="2"/>
  <c r="H1851" i="2"/>
  <c r="I1851" i="2"/>
  <c r="J1851" i="2"/>
  <c r="L1851" i="2"/>
  <c r="M1851" i="2"/>
  <c r="K1851" i="2"/>
  <c r="N1851" i="2"/>
  <c r="O1851" i="2"/>
  <c r="G1851" i="2"/>
  <c r="P1851" i="2"/>
  <c r="Q1851" i="2"/>
  <c r="H1843" i="2"/>
  <c r="I1843" i="2"/>
  <c r="J1843" i="2"/>
  <c r="M1843" i="2"/>
  <c r="L1843" i="2"/>
  <c r="K1843" i="2"/>
  <c r="P1843" i="2"/>
  <c r="N1843" i="2"/>
  <c r="Q1843" i="2"/>
  <c r="G1843" i="2"/>
  <c r="O1843" i="2"/>
  <c r="I1835" i="2"/>
  <c r="H1835" i="2"/>
  <c r="K1835" i="2"/>
  <c r="J1835" i="2"/>
  <c r="M1835" i="2"/>
  <c r="L1835" i="2"/>
  <c r="N1835" i="2"/>
  <c r="O1835" i="2"/>
  <c r="P1835" i="2"/>
  <c r="G1835" i="2"/>
  <c r="H1827" i="2"/>
  <c r="I1827" i="2"/>
  <c r="K1827" i="2"/>
  <c r="J1827" i="2"/>
  <c r="M1827" i="2"/>
  <c r="L1827" i="2"/>
  <c r="O1827" i="2"/>
  <c r="N1827" i="2"/>
  <c r="Q1827" i="2"/>
  <c r="G1827" i="2"/>
  <c r="H1819" i="2"/>
  <c r="I1819" i="2"/>
  <c r="K1819" i="2"/>
  <c r="M1819" i="2"/>
  <c r="J1819" i="2"/>
  <c r="O1819" i="2"/>
  <c r="N1819" i="2"/>
  <c r="L1819" i="2"/>
  <c r="G1819" i="2"/>
  <c r="H1811" i="2"/>
  <c r="I1811" i="2"/>
  <c r="K1811" i="2"/>
  <c r="M1811" i="2"/>
  <c r="O1811" i="2"/>
  <c r="J1811" i="2"/>
  <c r="L1811" i="2"/>
  <c r="P1811" i="2"/>
  <c r="G1811" i="2"/>
  <c r="N1811" i="2"/>
  <c r="H1803" i="2"/>
  <c r="I1803" i="2"/>
  <c r="J1803" i="2"/>
  <c r="K1803" i="2"/>
  <c r="M1803" i="2"/>
  <c r="L1803" i="2"/>
  <c r="N1803" i="2"/>
  <c r="P1803" i="2"/>
  <c r="O1803" i="2"/>
  <c r="Q1803" i="2"/>
  <c r="G1803" i="2"/>
  <c r="H1795" i="2"/>
  <c r="J1795" i="2"/>
  <c r="I1795" i="2"/>
  <c r="L1795" i="2"/>
  <c r="M1795" i="2"/>
  <c r="O1795" i="2"/>
  <c r="N1795" i="2"/>
  <c r="K1795" i="2"/>
  <c r="P1795" i="2"/>
  <c r="G1795" i="2"/>
  <c r="Q1795" i="2"/>
  <c r="H1787" i="2"/>
  <c r="I1787" i="2"/>
  <c r="J1787" i="2"/>
  <c r="L1787" i="2"/>
  <c r="M1787" i="2"/>
  <c r="K1787" i="2"/>
  <c r="N1787" i="2"/>
  <c r="G1787" i="2"/>
  <c r="O1787" i="2"/>
  <c r="P1787" i="2"/>
  <c r="Q1787" i="2"/>
  <c r="H1779" i="2"/>
  <c r="I1779" i="2"/>
  <c r="J1779" i="2"/>
  <c r="M1779" i="2"/>
  <c r="L1779" i="2"/>
  <c r="K1779" i="2"/>
  <c r="O1779" i="2"/>
  <c r="P1779" i="2"/>
  <c r="Q1779" i="2"/>
  <c r="G1779" i="2"/>
  <c r="N1779" i="2"/>
  <c r="H1771" i="2"/>
  <c r="I1771" i="2"/>
  <c r="J1771" i="2"/>
  <c r="K1771" i="2"/>
  <c r="M1771" i="2"/>
  <c r="L1771" i="2"/>
  <c r="N1771" i="2"/>
  <c r="O1771" i="2"/>
  <c r="P1771" i="2"/>
  <c r="G1771" i="2"/>
  <c r="H1763" i="2"/>
  <c r="I1763" i="2"/>
  <c r="K1763" i="2"/>
  <c r="M1763" i="2"/>
  <c r="J1763" i="2"/>
  <c r="O1763" i="2"/>
  <c r="L1763" i="2"/>
  <c r="N1763" i="2"/>
  <c r="Q1763" i="2"/>
  <c r="G1763" i="2"/>
  <c r="H1755" i="2"/>
  <c r="I1755" i="2"/>
  <c r="K1755" i="2"/>
  <c r="J1755" i="2"/>
  <c r="M1755" i="2"/>
  <c r="L1755" i="2"/>
  <c r="O1755" i="2"/>
  <c r="N1755" i="2"/>
  <c r="G1755" i="2"/>
  <c r="H1747" i="2"/>
  <c r="I1747" i="2"/>
  <c r="K1747" i="2"/>
  <c r="J1747" i="2"/>
  <c r="M1747" i="2"/>
  <c r="L1747" i="2"/>
  <c r="O1747" i="2"/>
  <c r="P1747" i="2"/>
  <c r="N1747" i="2"/>
  <c r="G1747" i="2"/>
  <c r="Q1747" i="2"/>
  <c r="H1739" i="2"/>
  <c r="I1739" i="2"/>
  <c r="J1739" i="2"/>
  <c r="M1739" i="2"/>
  <c r="L1739" i="2"/>
  <c r="K1739" i="2"/>
  <c r="N1739" i="2"/>
  <c r="P1739" i="2"/>
  <c r="O1739" i="2"/>
  <c r="Q1739" i="2"/>
  <c r="G1739" i="2"/>
  <c r="H1731" i="2"/>
  <c r="J1731" i="2"/>
  <c r="I1731" i="2"/>
  <c r="L1731" i="2"/>
  <c r="K1731" i="2"/>
  <c r="M1731" i="2"/>
  <c r="P1731" i="2"/>
  <c r="O1731" i="2"/>
  <c r="G1731" i="2"/>
  <c r="Q1731" i="2"/>
  <c r="N1731" i="2"/>
  <c r="I1723" i="2"/>
  <c r="H1723" i="2"/>
  <c r="J1723" i="2"/>
  <c r="L1723" i="2"/>
  <c r="M1723" i="2"/>
  <c r="K1723" i="2"/>
  <c r="N1723" i="2"/>
  <c r="O1723" i="2"/>
  <c r="G1723" i="2"/>
  <c r="P1723" i="2"/>
  <c r="Q1723" i="2"/>
  <c r="H1715" i="2"/>
  <c r="I1715" i="2"/>
  <c r="J1715" i="2"/>
  <c r="M1715" i="2"/>
  <c r="L1715" i="2"/>
  <c r="K1715" i="2"/>
  <c r="N1715" i="2"/>
  <c r="P1715" i="2"/>
  <c r="O1715" i="2"/>
  <c r="Q1715" i="2"/>
  <c r="G1715" i="2"/>
  <c r="H1707" i="2"/>
  <c r="I1707" i="2"/>
  <c r="K1707" i="2"/>
  <c r="M1707" i="2"/>
  <c r="J1707" i="2"/>
  <c r="N1707" i="2"/>
  <c r="O1707" i="2"/>
  <c r="P1707" i="2"/>
  <c r="L1707" i="2"/>
  <c r="G1707" i="2"/>
  <c r="H1699" i="2"/>
  <c r="I1699" i="2"/>
  <c r="J1699" i="2"/>
  <c r="K1699" i="2"/>
  <c r="M1699" i="2"/>
  <c r="L1699" i="2"/>
  <c r="O1699" i="2"/>
  <c r="Q1699" i="2"/>
  <c r="N1699" i="2"/>
  <c r="G1699" i="2"/>
  <c r="P1699" i="2"/>
  <c r="H1691" i="2"/>
  <c r="I1691" i="2"/>
  <c r="J1691" i="2"/>
  <c r="K1691" i="2"/>
  <c r="M1691" i="2"/>
  <c r="O1691" i="2"/>
  <c r="N1691" i="2"/>
  <c r="L1691" i="2"/>
  <c r="G1691" i="2"/>
  <c r="P1691" i="2"/>
  <c r="H1683" i="2"/>
  <c r="I1683" i="2"/>
  <c r="K1683" i="2"/>
  <c r="J1683" i="2"/>
  <c r="M1683" i="2"/>
  <c r="L1683" i="2"/>
  <c r="O1683" i="2"/>
  <c r="N1683" i="2"/>
  <c r="P1683" i="2"/>
  <c r="G1683" i="2"/>
  <c r="Q1683" i="2"/>
  <c r="H1675" i="2"/>
  <c r="I1675" i="2"/>
  <c r="J1675" i="2"/>
  <c r="K1675" i="2"/>
  <c r="M1675" i="2"/>
  <c r="L1675" i="2"/>
  <c r="N1675" i="2"/>
  <c r="P1675" i="2"/>
  <c r="G1675" i="2"/>
  <c r="O1675" i="2"/>
  <c r="H1667" i="2"/>
  <c r="I1667" i="2"/>
  <c r="J1667" i="2"/>
  <c r="L1667" i="2"/>
  <c r="M1667" i="2"/>
  <c r="K1667" i="2"/>
  <c r="O1667" i="2"/>
  <c r="P1667" i="2"/>
  <c r="G1667" i="2"/>
  <c r="N1667" i="2"/>
  <c r="Q1667" i="2"/>
  <c r="H1659" i="2"/>
  <c r="I1659" i="2"/>
  <c r="J1659" i="2"/>
  <c r="L1659" i="2"/>
  <c r="M1659" i="2"/>
  <c r="K1659" i="2"/>
  <c r="N1659" i="2"/>
  <c r="G1659" i="2"/>
  <c r="O1659" i="2"/>
  <c r="P1659" i="2"/>
  <c r="H1651" i="2"/>
  <c r="I1651" i="2"/>
  <c r="J1651" i="2"/>
  <c r="M1651" i="2"/>
  <c r="L1651" i="2"/>
  <c r="K1651" i="2"/>
  <c r="N1651" i="2"/>
  <c r="O1651" i="2"/>
  <c r="P1651" i="2"/>
  <c r="G1651" i="2"/>
  <c r="Q1651" i="2"/>
  <c r="H1643" i="2"/>
  <c r="I1643" i="2"/>
  <c r="K1643" i="2"/>
  <c r="M1643" i="2"/>
  <c r="L1643" i="2"/>
  <c r="N1643" i="2"/>
  <c r="J1643" i="2"/>
  <c r="O1643" i="2"/>
  <c r="P1643" i="2"/>
  <c r="G1643" i="2"/>
  <c r="H1635" i="2"/>
  <c r="I1635" i="2"/>
  <c r="J1635" i="2"/>
  <c r="K1635" i="2"/>
  <c r="M1635" i="2"/>
  <c r="O1635" i="2"/>
  <c r="L1635" i="2"/>
  <c r="G1635" i="2"/>
  <c r="N1635" i="2"/>
  <c r="P1635" i="2"/>
  <c r="Q1635" i="2"/>
  <c r="H1627" i="2"/>
  <c r="I1627" i="2"/>
  <c r="J1627" i="2"/>
  <c r="K1627" i="2"/>
  <c r="M1627" i="2"/>
  <c r="L1627" i="2"/>
  <c r="O1627" i="2"/>
  <c r="N1627" i="2"/>
  <c r="G1627" i="2"/>
  <c r="P1627" i="2"/>
  <c r="H1619" i="2"/>
  <c r="I1619" i="2"/>
  <c r="K1619" i="2"/>
  <c r="M1619" i="2"/>
  <c r="J1619" i="2"/>
  <c r="L1619" i="2"/>
  <c r="O1619" i="2"/>
  <c r="N1619" i="2"/>
  <c r="P1619" i="2"/>
  <c r="G1619" i="2"/>
  <c r="Q1619" i="2"/>
  <c r="H1611" i="2"/>
  <c r="I1611" i="2"/>
  <c r="J1611" i="2"/>
  <c r="M1611" i="2"/>
  <c r="L1611" i="2"/>
  <c r="N1611" i="2"/>
  <c r="K1611" i="2"/>
  <c r="P1611" i="2"/>
  <c r="O1611" i="2"/>
  <c r="G1611" i="2"/>
  <c r="H1603" i="2"/>
  <c r="I1603" i="2"/>
  <c r="J1603" i="2"/>
  <c r="L1603" i="2"/>
  <c r="K1603" i="2"/>
  <c r="M1603" i="2"/>
  <c r="N1603" i="2"/>
  <c r="P1603" i="2"/>
  <c r="G1603" i="2"/>
  <c r="O1603" i="2"/>
  <c r="Q1603" i="2"/>
  <c r="H1595" i="2"/>
  <c r="I1595" i="2"/>
  <c r="J1595" i="2"/>
  <c r="L1595" i="2"/>
  <c r="M1595" i="2"/>
  <c r="N1595" i="2"/>
  <c r="K1595" i="2"/>
  <c r="O1595" i="2"/>
  <c r="G1595" i="2"/>
  <c r="P1595" i="2"/>
  <c r="H1587" i="2"/>
  <c r="I1587" i="2"/>
  <c r="J1587" i="2"/>
  <c r="M1587" i="2"/>
  <c r="L1587" i="2"/>
  <c r="K1587" i="2"/>
  <c r="N1587" i="2"/>
  <c r="P1587" i="2"/>
  <c r="G1587" i="2"/>
  <c r="O1587" i="2"/>
  <c r="Q1587" i="2"/>
  <c r="H1579" i="2"/>
  <c r="I1579" i="2"/>
  <c r="K1579" i="2"/>
  <c r="M1579" i="2"/>
  <c r="J1579" i="2"/>
  <c r="L1579" i="2"/>
  <c r="N1579" i="2"/>
  <c r="O1579" i="2"/>
  <c r="P1579" i="2"/>
  <c r="G1579" i="2"/>
  <c r="H1571" i="2"/>
  <c r="I1571" i="2"/>
  <c r="J1571" i="2"/>
  <c r="K1571" i="2"/>
  <c r="M1571" i="2"/>
  <c r="L1571" i="2"/>
  <c r="O1571" i="2"/>
  <c r="N1571" i="2"/>
  <c r="G1571" i="2"/>
  <c r="P1571" i="2"/>
  <c r="Q1571" i="2"/>
  <c r="H1563" i="2"/>
  <c r="I1563" i="2"/>
  <c r="J1563" i="2"/>
  <c r="K1563" i="2"/>
  <c r="M1563" i="2"/>
  <c r="O1563" i="2"/>
  <c r="N1563" i="2"/>
  <c r="L1563" i="2"/>
  <c r="G1563" i="2"/>
  <c r="P1563" i="2"/>
  <c r="H1555" i="2"/>
  <c r="I1555" i="2"/>
  <c r="K1555" i="2"/>
  <c r="J1555" i="2"/>
  <c r="M1555" i="2"/>
  <c r="O1555" i="2"/>
  <c r="L1555" i="2"/>
  <c r="N1555" i="2"/>
  <c r="P1555" i="2"/>
  <c r="G1555" i="2"/>
  <c r="Q1555" i="2"/>
  <c r="H1547" i="2"/>
  <c r="I1547" i="2"/>
  <c r="J1547" i="2"/>
  <c r="K1547" i="2"/>
  <c r="M1547" i="2"/>
  <c r="L1547" i="2"/>
  <c r="N1547" i="2"/>
  <c r="P1547" i="2"/>
  <c r="O1547" i="2"/>
  <c r="G1547" i="2"/>
  <c r="H1539" i="2"/>
  <c r="I1539" i="2"/>
  <c r="J1539" i="2"/>
  <c r="L1539" i="2"/>
  <c r="M1539" i="2"/>
  <c r="K1539" i="2"/>
  <c r="O1539" i="2"/>
  <c r="N1539" i="2"/>
  <c r="P1539" i="2"/>
  <c r="G1539" i="2"/>
  <c r="Q1539" i="2"/>
  <c r="H1531" i="2"/>
  <c r="I1531" i="2"/>
  <c r="J1531" i="2"/>
  <c r="L1531" i="2"/>
  <c r="M1531" i="2"/>
  <c r="K1531" i="2"/>
  <c r="N1531" i="2"/>
  <c r="G1531" i="2"/>
  <c r="O1531" i="2"/>
  <c r="P1531" i="2"/>
  <c r="H1523" i="2"/>
  <c r="I1523" i="2"/>
  <c r="J1523" i="2"/>
  <c r="M1523" i="2"/>
  <c r="L1523" i="2"/>
  <c r="K1523" i="2"/>
  <c r="O1523" i="2"/>
  <c r="N1523" i="2"/>
  <c r="P1523" i="2"/>
  <c r="G1523" i="2"/>
  <c r="Q1523" i="2"/>
  <c r="H1515" i="2"/>
  <c r="I1515" i="2"/>
  <c r="K1515" i="2"/>
  <c r="M1515" i="2"/>
  <c r="J1515" i="2"/>
  <c r="L1515" i="2"/>
  <c r="N1515" i="2"/>
  <c r="O1515" i="2"/>
  <c r="P1515" i="2"/>
  <c r="G1515" i="2"/>
  <c r="H1507" i="2"/>
  <c r="I1507" i="2"/>
  <c r="J1507" i="2"/>
  <c r="K1507" i="2"/>
  <c r="M1507" i="2"/>
  <c r="O1507" i="2"/>
  <c r="L1507" i="2"/>
  <c r="N1507" i="2"/>
  <c r="G1507" i="2"/>
  <c r="P1507" i="2"/>
  <c r="Q1507" i="2"/>
  <c r="H1499" i="2"/>
  <c r="I1499" i="2"/>
  <c r="J1499" i="2"/>
  <c r="K1499" i="2"/>
  <c r="M1499" i="2"/>
  <c r="L1499" i="2"/>
  <c r="O1499" i="2"/>
  <c r="N1499" i="2"/>
  <c r="G1499" i="2"/>
  <c r="P1499" i="2"/>
  <c r="H1491" i="2"/>
  <c r="I1491" i="2"/>
  <c r="K1491" i="2"/>
  <c r="M1491" i="2"/>
  <c r="J1491" i="2"/>
  <c r="L1491" i="2"/>
  <c r="O1491" i="2"/>
  <c r="N1491" i="2"/>
  <c r="P1491" i="2"/>
  <c r="G1491" i="2"/>
  <c r="Q1491" i="2"/>
  <c r="H1483" i="2"/>
  <c r="I1483" i="2"/>
  <c r="J1483" i="2"/>
  <c r="M1483" i="2"/>
  <c r="L1483" i="2"/>
  <c r="K1483" i="2"/>
  <c r="N1483" i="2"/>
  <c r="P1483" i="2"/>
  <c r="O1483" i="2"/>
  <c r="G1483" i="2"/>
  <c r="H1475" i="2"/>
  <c r="I1475" i="2"/>
  <c r="J1475" i="2"/>
  <c r="L1475" i="2"/>
  <c r="K1475" i="2"/>
  <c r="M1475" i="2"/>
  <c r="N1475" i="2"/>
  <c r="P1475" i="2"/>
  <c r="O1475" i="2"/>
  <c r="G1475" i="2"/>
  <c r="Q1475" i="2"/>
  <c r="H1467" i="2"/>
  <c r="I1467" i="2"/>
  <c r="J1467" i="2"/>
  <c r="L1467" i="2"/>
  <c r="M1467" i="2"/>
  <c r="K1467" i="2"/>
  <c r="N1467" i="2"/>
  <c r="O1467" i="2"/>
  <c r="G1467" i="2"/>
  <c r="P1467" i="2"/>
  <c r="H1459" i="2"/>
  <c r="I1459" i="2"/>
  <c r="J1459" i="2"/>
  <c r="M1459" i="2"/>
  <c r="L1459" i="2"/>
  <c r="K1459" i="2"/>
  <c r="N1459" i="2"/>
  <c r="P1459" i="2"/>
  <c r="O1459" i="2"/>
  <c r="G1459" i="2"/>
  <c r="Q1459" i="2"/>
  <c r="H1451" i="2"/>
  <c r="I1451" i="2"/>
  <c r="K1451" i="2"/>
  <c r="M1451" i="2"/>
  <c r="J1451" i="2"/>
  <c r="N1451" i="2"/>
  <c r="O1451" i="2"/>
  <c r="L1451" i="2"/>
  <c r="P1451" i="2"/>
  <c r="G1451" i="2"/>
  <c r="H1443" i="2"/>
  <c r="I1443" i="2"/>
  <c r="J1443" i="2"/>
  <c r="K1443" i="2"/>
  <c r="M1443" i="2"/>
  <c r="L1443" i="2"/>
  <c r="O1443" i="2"/>
  <c r="N1443" i="2"/>
  <c r="G1443" i="2"/>
  <c r="P1443" i="2"/>
  <c r="Q1443" i="2"/>
  <c r="H1435" i="2"/>
  <c r="I1435" i="2"/>
  <c r="J1435" i="2"/>
  <c r="K1435" i="2"/>
  <c r="M1435" i="2"/>
  <c r="O1435" i="2"/>
  <c r="N1435" i="2"/>
  <c r="L1435" i="2"/>
  <c r="G1435" i="2"/>
  <c r="P1435" i="2"/>
  <c r="H1427" i="2"/>
  <c r="I1427" i="2"/>
  <c r="K1427" i="2"/>
  <c r="J1427" i="2"/>
  <c r="M1427" i="2"/>
  <c r="L1427" i="2"/>
  <c r="O1427" i="2"/>
  <c r="N1427" i="2"/>
  <c r="P1427" i="2"/>
  <c r="G1427" i="2"/>
  <c r="Q1427" i="2"/>
  <c r="H1419" i="2"/>
  <c r="I1419" i="2"/>
  <c r="J1419" i="2"/>
  <c r="K1419" i="2"/>
  <c r="M1419" i="2"/>
  <c r="L1419" i="2"/>
  <c r="N1419" i="2"/>
  <c r="P1419" i="2"/>
  <c r="G1419" i="2"/>
  <c r="O1419" i="2"/>
  <c r="H1411" i="2"/>
  <c r="I1411" i="2"/>
  <c r="J1411" i="2"/>
  <c r="L1411" i="2"/>
  <c r="M1411" i="2"/>
  <c r="K1411" i="2"/>
  <c r="O1411" i="2"/>
  <c r="N1411" i="2"/>
  <c r="P1411" i="2"/>
  <c r="G1411" i="2"/>
  <c r="Q1411" i="2"/>
  <c r="H1403" i="2"/>
  <c r="I1403" i="2"/>
  <c r="J1403" i="2"/>
  <c r="L1403" i="2"/>
  <c r="M1403" i="2"/>
  <c r="K1403" i="2"/>
  <c r="N1403" i="2"/>
  <c r="G1403" i="2"/>
  <c r="O1403" i="2"/>
  <c r="P1403" i="2"/>
  <c r="H1395" i="2"/>
  <c r="I1395" i="2"/>
  <c r="J1395" i="2"/>
  <c r="M1395" i="2"/>
  <c r="L1395" i="2"/>
  <c r="K1395" i="2"/>
  <c r="N1395" i="2"/>
  <c r="O1395" i="2"/>
  <c r="P1395" i="2"/>
  <c r="G1395" i="2"/>
  <c r="Q1395" i="2"/>
  <c r="H1387" i="2"/>
  <c r="I1387" i="2"/>
  <c r="K1387" i="2"/>
  <c r="M1387" i="2"/>
  <c r="L1387" i="2"/>
  <c r="J1387" i="2"/>
  <c r="N1387" i="2"/>
  <c r="O1387" i="2"/>
  <c r="P1387" i="2"/>
  <c r="G1387" i="2"/>
  <c r="H1379" i="2"/>
  <c r="I1379" i="2"/>
  <c r="J1379" i="2"/>
  <c r="K1379" i="2"/>
  <c r="M1379" i="2"/>
  <c r="O1379" i="2"/>
  <c r="L1379" i="2"/>
  <c r="N1379" i="2"/>
  <c r="G1379" i="2"/>
  <c r="P1379" i="2"/>
  <c r="Q1379" i="2"/>
  <c r="H1371" i="2"/>
  <c r="I1371" i="2"/>
  <c r="J1371" i="2"/>
  <c r="K1371" i="2"/>
  <c r="M1371" i="2"/>
  <c r="L1371" i="2"/>
  <c r="O1371" i="2"/>
  <c r="N1371" i="2"/>
  <c r="G1371" i="2"/>
  <c r="P1371" i="2"/>
  <c r="H1363" i="2"/>
  <c r="I1363" i="2"/>
  <c r="K1363" i="2"/>
  <c r="M1363" i="2"/>
  <c r="J1363" i="2"/>
  <c r="L1363" i="2"/>
  <c r="O1363" i="2"/>
  <c r="N1363" i="2"/>
  <c r="P1363" i="2"/>
  <c r="G1363" i="2"/>
  <c r="Q1363" i="2"/>
  <c r="H1355" i="2"/>
  <c r="I1355" i="2"/>
  <c r="J1355" i="2"/>
  <c r="M1355" i="2"/>
  <c r="L1355" i="2"/>
  <c r="K1355" i="2"/>
  <c r="N1355" i="2"/>
  <c r="P1355" i="2"/>
  <c r="O1355" i="2"/>
  <c r="G1355" i="2"/>
  <c r="H1347" i="2"/>
  <c r="I1347" i="2"/>
  <c r="J1347" i="2"/>
  <c r="L1347" i="2"/>
  <c r="K1347" i="2"/>
  <c r="M1347" i="2"/>
  <c r="N1347" i="2"/>
  <c r="P1347" i="2"/>
  <c r="G1347" i="2"/>
  <c r="O1347" i="2"/>
  <c r="Q1347" i="2"/>
  <c r="H1339" i="2"/>
  <c r="I1339" i="2"/>
  <c r="J1339" i="2"/>
  <c r="L1339" i="2"/>
  <c r="M1339" i="2"/>
  <c r="K1339" i="2"/>
  <c r="N1339" i="2"/>
  <c r="O1339" i="2"/>
  <c r="G1339" i="2"/>
  <c r="P1339" i="2"/>
  <c r="H1331" i="2"/>
  <c r="I1331" i="2"/>
  <c r="J1331" i="2"/>
  <c r="M1331" i="2"/>
  <c r="L1331" i="2"/>
  <c r="K1331" i="2"/>
  <c r="N1331" i="2"/>
  <c r="P1331" i="2"/>
  <c r="G1331" i="2"/>
  <c r="O1331" i="2"/>
  <c r="Q1331" i="2"/>
  <c r="H1323" i="2"/>
  <c r="I1323" i="2"/>
  <c r="K1323" i="2"/>
  <c r="M1323" i="2"/>
  <c r="J1323" i="2"/>
  <c r="L1323" i="2"/>
  <c r="N1323" i="2"/>
  <c r="O1323" i="2"/>
  <c r="P1323" i="2"/>
  <c r="G1323" i="2"/>
  <c r="H1315" i="2"/>
  <c r="I1315" i="2"/>
  <c r="J1315" i="2"/>
  <c r="K1315" i="2"/>
  <c r="M1315" i="2"/>
  <c r="L1315" i="2"/>
  <c r="O1315" i="2"/>
  <c r="N1315" i="2"/>
  <c r="G1315" i="2"/>
  <c r="P1315" i="2"/>
  <c r="Q1315" i="2"/>
  <c r="H1307" i="2"/>
  <c r="I1307" i="2"/>
  <c r="J1307" i="2"/>
  <c r="K1307" i="2"/>
  <c r="M1307" i="2"/>
  <c r="O1307" i="2"/>
  <c r="N1307" i="2"/>
  <c r="L1307" i="2"/>
  <c r="G1307" i="2"/>
  <c r="P1307" i="2"/>
  <c r="H1299" i="2"/>
  <c r="I1299" i="2"/>
  <c r="K1299" i="2"/>
  <c r="J1299" i="2"/>
  <c r="M1299" i="2"/>
  <c r="O1299" i="2"/>
  <c r="L1299" i="2"/>
  <c r="N1299" i="2"/>
  <c r="P1299" i="2"/>
  <c r="G1299" i="2"/>
  <c r="Q1299" i="2"/>
  <c r="H1291" i="2"/>
  <c r="I1291" i="2"/>
  <c r="J1291" i="2"/>
  <c r="K1291" i="2"/>
  <c r="M1291" i="2"/>
  <c r="L1291" i="2"/>
  <c r="O1291" i="2"/>
  <c r="N1291" i="2"/>
  <c r="P1291" i="2"/>
  <c r="G1291" i="2"/>
  <c r="H1283" i="2"/>
  <c r="I1283" i="2"/>
  <c r="J1283" i="2"/>
  <c r="L1283" i="2"/>
  <c r="M1283" i="2"/>
  <c r="O1283" i="2"/>
  <c r="K1283" i="2"/>
  <c r="N1283" i="2"/>
  <c r="P1283" i="2"/>
  <c r="G1283" i="2"/>
  <c r="Q1283" i="2"/>
  <c r="H1275" i="2"/>
  <c r="I1275" i="2"/>
  <c r="J1275" i="2"/>
  <c r="L1275" i="2"/>
  <c r="M1275" i="2"/>
  <c r="K1275" i="2"/>
  <c r="O1275" i="2"/>
  <c r="N1275" i="2"/>
  <c r="G1275" i="2"/>
  <c r="P1275" i="2"/>
  <c r="H1267" i="2"/>
  <c r="I1267" i="2"/>
  <c r="J1267" i="2"/>
  <c r="M1267" i="2"/>
  <c r="L1267" i="2"/>
  <c r="K1267" i="2"/>
  <c r="O1267" i="2"/>
  <c r="N1267" i="2"/>
  <c r="P1267" i="2"/>
  <c r="G1267" i="2"/>
  <c r="Q1267" i="2"/>
  <c r="H1259" i="2"/>
  <c r="I1259" i="2"/>
  <c r="K1259" i="2"/>
  <c r="M1259" i="2"/>
  <c r="J1259" i="2"/>
  <c r="L1259" i="2"/>
  <c r="O1259" i="2"/>
  <c r="N1259" i="2"/>
  <c r="P1259" i="2"/>
  <c r="G1259" i="2"/>
  <c r="H1251" i="2"/>
  <c r="I1251" i="2"/>
  <c r="J1251" i="2"/>
  <c r="K1251" i="2"/>
  <c r="M1251" i="2"/>
  <c r="O1251" i="2"/>
  <c r="L1251" i="2"/>
  <c r="N1251" i="2"/>
  <c r="G1251" i="2"/>
  <c r="P1251" i="2"/>
  <c r="Q1251" i="2"/>
  <c r="H1243" i="2"/>
  <c r="I1243" i="2"/>
  <c r="J1243" i="2"/>
  <c r="K1243" i="2"/>
  <c r="M1243" i="2"/>
  <c r="L1243" i="2"/>
  <c r="O1243" i="2"/>
  <c r="N1243" i="2"/>
  <c r="G1243" i="2"/>
  <c r="P1243" i="2"/>
  <c r="H1235" i="2"/>
  <c r="I1235" i="2"/>
  <c r="K1235" i="2"/>
  <c r="M1235" i="2"/>
  <c r="J1235" i="2"/>
  <c r="L1235" i="2"/>
  <c r="O1235" i="2"/>
  <c r="N1235" i="2"/>
  <c r="P1235" i="2"/>
  <c r="G1235" i="2"/>
  <c r="Q1235" i="2"/>
  <c r="H1227" i="2"/>
  <c r="I1227" i="2"/>
  <c r="J1227" i="2"/>
  <c r="K1227" i="2"/>
  <c r="M1227" i="2"/>
  <c r="L1227" i="2"/>
  <c r="O1227" i="2"/>
  <c r="N1227" i="2"/>
  <c r="P1227" i="2"/>
  <c r="G1227" i="2"/>
  <c r="H1219" i="2"/>
  <c r="I1219" i="2"/>
  <c r="J1219" i="2"/>
  <c r="K1219" i="2"/>
  <c r="L1219" i="2"/>
  <c r="M1219" i="2"/>
  <c r="O1219" i="2"/>
  <c r="N1219" i="2"/>
  <c r="P1219" i="2"/>
  <c r="G1219" i="2"/>
  <c r="Q1219" i="2"/>
  <c r="H1211" i="2"/>
  <c r="I1211" i="2"/>
  <c r="J1211" i="2"/>
  <c r="L1211" i="2"/>
  <c r="M1211" i="2"/>
  <c r="K1211" i="2"/>
  <c r="O1211" i="2"/>
  <c r="N1211" i="2"/>
  <c r="G1211" i="2"/>
  <c r="P1211" i="2"/>
  <c r="H1203" i="2"/>
  <c r="I1203" i="2"/>
  <c r="J1203" i="2"/>
  <c r="K1203" i="2"/>
  <c r="M1203" i="2"/>
  <c r="L1203" i="2"/>
  <c r="O1203" i="2"/>
  <c r="N1203" i="2"/>
  <c r="P1203" i="2"/>
  <c r="G1203" i="2"/>
  <c r="Q1203" i="2"/>
  <c r="H1195" i="2"/>
  <c r="I1195" i="2"/>
  <c r="M1195" i="2"/>
  <c r="J1195" i="2"/>
  <c r="O1195" i="2"/>
  <c r="K1195" i="2"/>
  <c r="N1195" i="2"/>
  <c r="L1195" i="2"/>
  <c r="P1195" i="2"/>
  <c r="G1195" i="2"/>
  <c r="H1187" i="2"/>
  <c r="I1187" i="2"/>
  <c r="J1187" i="2"/>
  <c r="K1187" i="2"/>
  <c r="M1187" i="2"/>
  <c r="L1187" i="2"/>
  <c r="O1187" i="2"/>
  <c r="N1187" i="2"/>
  <c r="G1187" i="2"/>
  <c r="P1187" i="2"/>
  <c r="Q1187" i="2"/>
  <c r="H1179" i="2"/>
  <c r="I1179" i="2"/>
  <c r="J1179" i="2"/>
  <c r="K1179" i="2"/>
  <c r="M1179" i="2"/>
  <c r="O1179" i="2"/>
  <c r="N1179" i="2"/>
  <c r="L1179" i="2"/>
  <c r="G1179" i="2"/>
  <c r="P1179" i="2"/>
  <c r="H1171" i="2"/>
  <c r="I1171" i="2"/>
  <c r="K1171" i="2"/>
  <c r="J1171" i="2"/>
  <c r="M1171" i="2"/>
  <c r="O1171" i="2"/>
  <c r="L1171" i="2"/>
  <c r="N1171" i="2"/>
  <c r="P1171" i="2"/>
  <c r="G1171" i="2"/>
  <c r="Q1171" i="2"/>
  <c r="H1163" i="2"/>
  <c r="I1163" i="2"/>
  <c r="J1163" i="2"/>
  <c r="M1163" i="2"/>
  <c r="L1163" i="2"/>
  <c r="K1163" i="2"/>
  <c r="O1163" i="2"/>
  <c r="N1163" i="2"/>
  <c r="P1163" i="2"/>
  <c r="G1163" i="2"/>
  <c r="H1155" i="2"/>
  <c r="I1155" i="2"/>
  <c r="J1155" i="2"/>
  <c r="K1155" i="2"/>
  <c r="L1155" i="2"/>
  <c r="M1155" i="2"/>
  <c r="O1155" i="2"/>
  <c r="N1155" i="2"/>
  <c r="P1155" i="2"/>
  <c r="G1155" i="2"/>
  <c r="Q1155" i="2"/>
  <c r="H1147" i="2"/>
  <c r="I1147" i="2"/>
  <c r="K1147" i="2"/>
  <c r="L1147" i="2"/>
  <c r="M1147" i="2"/>
  <c r="J1147" i="2"/>
  <c r="O1147" i="2"/>
  <c r="N1147" i="2"/>
  <c r="G1147" i="2"/>
  <c r="P1147" i="2"/>
  <c r="H1139" i="2"/>
  <c r="I1139" i="2"/>
  <c r="J1139" i="2"/>
  <c r="K1139" i="2"/>
  <c r="M1139" i="2"/>
  <c r="L1139" i="2"/>
  <c r="N1139" i="2"/>
  <c r="O1139" i="2"/>
  <c r="P1139" i="2"/>
  <c r="G1139" i="2"/>
  <c r="Q1139" i="2"/>
  <c r="H1131" i="2"/>
  <c r="I1131" i="2"/>
  <c r="J1131" i="2"/>
  <c r="M1131" i="2"/>
  <c r="L1131" i="2"/>
  <c r="N1131" i="2"/>
  <c r="O1131" i="2"/>
  <c r="K1131" i="2"/>
  <c r="P1131" i="2"/>
  <c r="G1131" i="2"/>
  <c r="H1123" i="2"/>
  <c r="I1123" i="2"/>
  <c r="J1123" i="2"/>
  <c r="K1123" i="2"/>
  <c r="M1123" i="2"/>
  <c r="N1123" i="2"/>
  <c r="O1123" i="2"/>
  <c r="L1123" i="2"/>
  <c r="G1123" i="2"/>
  <c r="P1123" i="2"/>
  <c r="Q1123" i="2"/>
  <c r="H1115" i="2"/>
  <c r="I1115" i="2"/>
  <c r="K1115" i="2"/>
  <c r="M1115" i="2"/>
  <c r="J1115" i="2"/>
  <c r="L1115" i="2"/>
  <c r="N1115" i="2"/>
  <c r="O1115" i="2"/>
  <c r="G1115" i="2"/>
  <c r="P1115" i="2"/>
  <c r="H1107" i="2"/>
  <c r="I1107" i="2"/>
  <c r="J1107" i="2"/>
  <c r="K1107" i="2"/>
  <c r="M1107" i="2"/>
  <c r="L1107" i="2"/>
  <c r="O1107" i="2"/>
  <c r="N1107" i="2"/>
  <c r="P1107" i="2"/>
  <c r="G1107" i="2"/>
  <c r="Q1107" i="2"/>
  <c r="H1099" i="2"/>
  <c r="I1099" i="2"/>
  <c r="J1099" i="2"/>
  <c r="M1099" i="2"/>
  <c r="L1099" i="2"/>
  <c r="K1099" i="2"/>
  <c r="O1099" i="2"/>
  <c r="N1099" i="2"/>
  <c r="P1099" i="2"/>
  <c r="G1099" i="2"/>
  <c r="H1091" i="2"/>
  <c r="J1091" i="2"/>
  <c r="I1091" i="2"/>
  <c r="K1091" i="2"/>
  <c r="L1091" i="2"/>
  <c r="M1091" i="2"/>
  <c r="O1091" i="2"/>
  <c r="N1091" i="2"/>
  <c r="P1091" i="2"/>
  <c r="G1091" i="2"/>
  <c r="Q1091" i="2"/>
  <c r="H1083" i="2"/>
  <c r="I1083" i="2"/>
  <c r="K1083" i="2"/>
  <c r="L1083" i="2"/>
  <c r="M1083" i="2"/>
  <c r="J1083" i="2"/>
  <c r="O1083" i="2"/>
  <c r="N1083" i="2"/>
  <c r="G1083" i="2"/>
  <c r="P1083" i="2"/>
  <c r="H1075" i="2"/>
  <c r="I1075" i="2"/>
  <c r="J1075" i="2"/>
  <c r="K1075" i="2"/>
  <c r="M1075" i="2"/>
  <c r="L1075" i="2"/>
  <c r="N1075" i="2"/>
  <c r="O1075" i="2"/>
  <c r="P1075" i="2"/>
  <c r="G1075" i="2"/>
  <c r="Q1075" i="2"/>
  <c r="H1067" i="2"/>
  <c r="I1067" i="2"/>
  <c r="J1067" i="2"/>
  <c r="M1067" i="2"/>
  <c r="N1067" i="2"/>
  <c r="O1067" i="2"/>
  <c r="L1067" i="2"/>
  <c r="K1067" i="2"/>
  <c r="P1067" i="2"/>
  <c r="G1067" i="2"/>
  <c r="H1059" i="2"/>
  <c r="I1059" i="2"/>
  <c r="J1059" i="2"/>
  <c r="K1059" i="2"/>
  <c r="M1059" i="2"/>
  <c r="L1059" i="2"/>
  <c r="N1059" i="2"/>
  <c r="O1059" i="2"/>
  <c r="G1059" i="2"/>
  <c r="P1059" i="2"/>
  <c r="Q1059" i="2"/>
  <c r="H1051" i="2"/>
  <c r="I1051" i="2"/>
  <c r="K1051" i="2"/>
  <c r="M1051" i="2"/>
  <c r="J1051" i="2"/>
  <c r="N1051" i="2"/>
  <c r="O1051" i="2"/>
  <c r="L1051" i="2"/>
  <c r="G1051" i="2"/>
  <c r="P1051" i="2"/>
  <c r="H1043" i="2"/>
  <c r="I1043" i="2"/>
  <c r="J1043" i="2"/>
  <c r="K1043" i="2"/>
  <c r="M1043" i="2"/>
  <c r="O1043" i="2"/>
  <c r="L1043" i="2"/>
  <c r="N1043" i="2"/>
  <c r="P1043" i="2"/>
  <c r="G1043" i="2"/>
  <c r="Q1043" i="2"/>
  <c r="H1035" i="2"/>
  <c r="I1035" i="2"/>
  <c r="J1035" i="2"/>
  <c r="M1035" i="2"/>
  <c r="L1035" i="2"/>
  <c r="K1035" i="2"/>
  <c r="O1035" i="2"/>
  <c r="N1035" i="2"/>
  <c r="P1035" i="2"/>
  <c r="G1035" i="2"/>
  <c r="H1027" i="2"/>
  <c r="I1027" i="2"/>
  <c r="J1027" i="2"/>
  <c r="K1027" i="2"/>
  <c r="L1027" i="2"/>
  <c r="M1027" i="2"/>
  <c r="O1027" i="2"/>
  <c r="N1027" i="2"/>
  <c r="P1027" i="2"/>
  <c r="G1027" i="2"/>
  <c r="Q1027" i="2"/>
  <c r="H1019" i="2"/>
  <c r="I1019" i="2"/>
  <c r="K1019" i="2"/>
  <c r="L1019" i="2"/>
  <c r="M1019" i="2"/>
  <c r="J1019" i="2"/>
  <c r="O1019" i="2"/>
  <c r="P1019" i="2"/>
  <c r="N1019" i="2"/>
  <c r="H1011" i="2"/>
  <c r="I1011" i="2"/>
  <c r="J1011" i="2"/>
  <c r="K1011" i="2"/>
  <c r="M1011" i="2"/>
  <c r="L1011" i="2"/>
  <c r="N1011" i="2"/>
  <c r="O1011" i="2"/>
  <c r="P1011" i="2"/>
  <c r="Q1011" i="2"/>
  <c r="H1003" i="2"/>
  <c r="I1003" i="2"/>
  <c r="J1003" i="2"/>
  <c r="M1003" i="2"/>
  <c r="L1003" i="2"/>
  <c r="N1003" i="2"/>
  <c r="O1003" i="2"/>
  <c r="P1003" i="2"/>
  <c r="K1003" i="2"/>
  <c r="H995" i="2"/>
  <c r="I995" i="2"/>
  <c r="J995" i="2"/>
  <c r="K995" i="2"/>
  <c r="M995" i="2"/>
  <c r="N995" i="2"/>
  <c r="O995" i="2"/>
  <c r="P995" i="2"/>
  <c r="L995" i="2"/>
  <c r="Q995" i="2"/>
  <c r="H987" i="2"/>
  <c r="I987" i="2"/>
  <c r="K987" i="2"/>
  <c r="M987" i="2"/>
  <c r="J987" i="2"/>
  <c r="L987" i="2"/>
  <c r="N987" i="2"/>
  <c r="O987" i="2"/>
  <c r="P987" i="2"/>
  <c r="G987" i="2"/>
  <c r="H979" i="2"/>
  <c r="J979" i="2"/>
  <c r="I979" i="2"/>
  <c r="K979" i="2"/>
  <c r="M979" i="2"/>
  <c r="L979" i="2"/>
  <c r="O979" i="2"/>
  <c r="N979" i="2"/>
  <c r="P979" i="2"/>
  <c r="G979" i="2"/>
  <c r="Q979" i="2"/>
  <c r="H971" i="2"/>
  <c r="I971" i="2"/>
  <c r="J971" i="2"/>
  <c r="M971" i="2"/>
  <c r="L971" i="2"/>
  <c r="K971" i="2"/>
  <c r="O971" i="2"/>
  <c r="P971" i="2"/>
  <c r="N971" i="2"/>
  <c r="G971" i="2"/>
  <c r="H963" i="2"/>
  <c r="I963" i="2"/>
  <c r="J963" i="2"/>
  <c r="K963" i="2"/>
  <c r="L963" i="2"/>
  <c r="M963" i="2"/>
  <c r="O963" i="2"/>
  <c r="P963" i="2"/>
  <c r="N963" i="2"/>
  <c r="G963" i="2"/>
  <c r="Q963" i="2"/>
  <c r="H955" i="2"/>
  <c r="I955" i="2"/>
  <c r="K955" i="2"/>
  <c r="L955" i="2"/>
  <c r="M955" i="2"/>
  <c r="J955" i="2"/>
  <c r="O955" i="2"/>
  <c r="P955" i="2"/>
  <c r="N955" i="2"/>
  <c r="H947" i="2"/>
  <c r="I947" i="2"/>
  <c r="J947" i="2"/>
  <c r="K947" i="2"/>
  <c r="M947" i="2"/>
  <c r="L947" i="2"/>
  <c r="N947" i="2"/>
  <c r="O947" i="2"/>
  <c r="P947" i="2"/>
  <c r="Q947" i="2"/>
  <c r="H939" i="2"/>
  <c r="I939" i="2"/>
  <c r="J939" i="2"/>
  <c r="M939" i="2"/>
  <c r="N939" i="2"/>
  <c r="O939" i="2"/>
  <c r="P939" i="2"/>
  <c r="K939" i="2"/>
  <c r="L939" i="2"/>
  <c r="H931" i="2"/>
  <c r="I931" i="2"/>
  <c r="J931" i="2"/>
  <c r="K931" i="2"/>
  <c r="M931" i="2"/>
  <c r="L931" i="2"/>
  <c r="N931" i="2"/>
  <c r="O931" i="2"/>
  <c r="P931" i="2"/>
  <c r="Q931" i="2"/>
  <c r="H923" i="2"/>
  <c r="I923" i="2"/>
  <c r="K923" i="2"/>
  <c r="M923" i="2"/>
  <c r="J923" i="2"/>
  <c r="N923" i="2"/>
  <c r="O923" i="2"/>
  <c r="P923" i="2"/>
  <c r="L923" i="2"/>
  <c r="G923" i="2"/>
  <c r="H915" i="2"/>
  <c r="J915" i="2"/>
  <c r="I915" i="2"/>
  <c r="K915" i="2"/>
  <c r="M915" i="2"/>
  <c r="O915" i="2"/>
  <c r="L915" i="2"/>
  <c r="P915" i="2"/>
  <c r="N915" i="2"/>
  <c r="G915" i="2"/>
  <c r="Q915" i="2"/>
  <c r="H907" i="2"/>
  <c r="I907" i="2"/>
  <c r="J907" i="2"/>
  <c r="M907" i="2"/>
  <c r="L907" i="2"/>
  <c r="K907" i="2"/>
  <c r="O907" i="2"/>
  <c r="N907" i="2"/>
  <c r="P907" i="2"/>
  <c r="G907" i="2"/>
  <c r="H899" i="2"/>
  <c r="I899" i="2"/>
  <c r="J899" i="2"/>
  <c r="K899" i="2"/>
  <c r="L899" i="2"/>
  <c r="M899" i="2"/>
  <c r="O899" i="2"/>
  <c r="P899" i="2"/>
  <c r="N899" i="2"/>
  <c r="G899" i="2"/>
  <c r="Q899" i="2"/>
  <c r="H891" i="2"/>
  <c r="I891" i="2"/>
  <c r="J891" i="2"/>
  <c r="K891" i="2"/>
  <c r="L891" i="2"/>
  <c r="M891" i="2"/>
  <c r="O891" i="2"/>
  <c r="P891" i="2"/>
  <c r="N891" i="2"/>
  <c r="Q891" i="2"/>
  <c r="H883" i="2"/>
  <c r="J883" i="2"/>
  <c r="I883" i="2"/>
  <c r="K883" i="2"/>
  <c r="M883" i="2"/>
  <c r="L883" i="2"/>
  <c r="N883" i="2"/>
  <c r="O883" i="2"/>
  <c r="P883" i="2"/>
  <c r="Q883" i="2"/>
  <c r="H875" i="2"/>
  <c r="I875" i="2"/>
  <c r="J875" i="2"/>
  <c r="L875" i="2"/>
  <c r="M875" i="2"/>
  <c r="N875" i="2"/>
  <c r="O875" i="2"/>
  <c r="P875" i="2"/>
  <c r="K875" i="2"/>
  <c r="Q875" i="2"/>
  <c r="H867" i="2"/>
  <c r="J867" i="2"/>
  <c r="I867" i="2"/>
  <c r="K867" i="2"/>
  <c r="L867" i="2"/>
  <c r="M867" i="2"/>
  <c r="N867" i="2"/>
  <c r="O867" i="2"/>
  <c r="P867" i="2"/>
  <c r="Q867" i="2"/>
  <c r="H859" i="2"/>
  <c r="I859" i="2"/>
  <c r="J859" i="2"/>
  <c r="L859" i="2"/>
  <c r="K859" i="2"/>
  <c r="M859" i="2"/>
  <c r="N859" i="2"/>
  <c r="O859" i="2"/>
  <c r="P859" i="2"/>
  <c r="Q859" i="2"/>
  <c r="G859" i="2"/>
  <c r="H851" i="2"/>
  <c r="I851" i="2"/>
  <c r="K851" i="2"/>
  <c r="L851" i="2"/>
  <c r="M851" i="2"/>
  <c r="J851" i="2"/>
  <c r="O851" i="2"/>
  <c r="N851" i="2"/>
  <c r="P851" i="2"/>
  <c r="G851" i="2"/>
  <c r="Q851" i="2"/>
  <c r="H843" i="2"/>
  <c r="I843" i="2"/>
  <c r="J843" i="2"/>
  <c r="L843" i="2"/>
  <c r="M843" i="2"/>
  <c r="K843" i="2"/>
  <c r="O843" i="2"/>
  <c r="P843" i="2"/>
  <c r="N843" i="2"/>
  <c r="G843" i="2"/>
  <c r="Q843" i="2"/>
  <c r="H835" i="2"/>
  <c r="I835" i="2"/>
  <c r="K835" i="2"/>
  <c r="L835" i="2"/>
  <c r="J835" i="2"/>
  <c r="M835" i="2"/>
  <c r="O835" i="2"/>
  <c r="P835" i="2"/>
  <c r="N835" i="2"/>
  <c r="G835" i="2"/>
  <c r="H827" i="2"/>
  <c r="I827" i="2"/>
  <c r="J827" i="2"/>
  <c r="L827" i="2"/>
  <c r="K827" i="2"/>
  <c r="M827" i="2"/>
  <c r="O827" i="2"/>
  <c r="P827" i="2"/>
  <c r="N827" i="2"/>
  <c r="Q827" i="2"/>
  <c r="H819" i="2"/>
  <c r="J819" i="2"/>
  <c r="I819" i="2"/>
  <c r="K819" i="2"/>
  <c r="L819" i="2"/>
  <c r="M819" i="2"/>
  <c r="N819" i="2"/>
  <c r="O819" i="2"/>
  <c r="P819" i="2"/>
  <c r="Q819" i="2"/>
  <c r="H803" i="2"/>
  <c r="J803" i="2"/>
  <c r="I803" i="2"/>
  <c r="K803" i="2"/>
  <c r="L803" i="2"/>
  <c r="M803" i="2"/>
  <c r="N803" i="2"/>
  <c r="O803" i="2"/>
  <c r="P803" i="2"/>
  <c r="Q803" i="2"/>
  <c r="H795" i="2"/>
  <c r="I795" i="2"/>
  <c r="J795" i="2"/>
  <c r="L795" i="2"/>
  <c r="K795" i="2"/>
  <c r="M795" i="2"/>
  <c r="N795" i="2"/>
  <c r="O795" i="2"/>
  <c r="P795" i="2"/>
  <c r="Q795" i="2"/>
  <c r="G795" i="2"/>
  <c r="H787" i="2"/>
  <c r="J787" i="2"/>
  <c r="I787" i="2"/>
  <c r="K787" i="2"/>
  <c r="L787" i="2"/>
  <c r="M787" i="2"/>
  <c r="O787" i="2"/>
  <c r="P787" i="2"/>
  <c r="N787" i="2"/>
  <c r="G787" i="2"/>
  <c r="H779" i="2"/>
  <c r="I779" i="2"/>
  <c r="L779" i="2"/>
  <c r="M779" i="2"/>
  <c r="J779" i="2"/>
  <c r="K779" i="2"/>
  <c r="O779" i="2"/>
  <c r="N779" i="2"/>
  <c r="P779" i="2"/>
  <c r="G779" i="2"/>
  <c r="Q779" i="2"/>
  <c r="H771" i="2"/>
  <c r="I771" i="2"/>
  <c r="J771" i="2"/>
  <c r="K771" i="2"/>
  <c r="L771" i="2"/>
  <c r="M771" i="2"/>
  <c r="O771" i="2"/>
  <c r="P771" i="2"/>
  <c r="N771" i="2"/>
  <c r="G771" i="2"/>
  <c r="Q771" i="2"/>
  <c r="H763" i="2"/>
  <c r="I763" i="2"/>
  <c r="J763" i="2"/>
  <c r="L763" i="2"/>
  <c r="K763" i="2"/>
  <c r="M763" i="2"/>
  <c r="O763" i="2"/>
  <c r="P763" i="2"/>
  <c r="N763" i="2"/>
  <c r="Q763" i="2"/>
  <c r="H755" i="2"/>
  <c r="I755" i="2"/>
  <c r="J755" i="2"/>
  <c r="K755" i="2"/>
  <c r="L755" i="2"/>
  <c r="M755" i="2"/>
  <c r="N755" i="2"/>
  <c r="O755" i="2"/>
  <c r="P755" i="2"/>
  <c r="Q755" i="2"/>
  <c r="H747" i="2"/>
  <c r="I747" i="2"/>
  <c r="J747" i="2"/>
  <c r="L747" i="2"/>
  <c r="M747" i="2"/>
  <c r="N747" i="2"/>
  <c r="O747" i="2"/>
  <c r="P747" i="2"/>
  <c r="K747" i="2"/>
  <c r="Q747" i="2"/>
  <c r="H739" i="2"/>
  <c r="I739" i="2"/>
  <c r="J739" i="2"/>
  <c r="K739" i="2"/>
  <c r="L739" i="2"/>
  <c r="M739" i="2"/>
  <c r="N739" i="2"/>
  <c r="O739" i="2"/>
  <c r="P739" i="2"/>
  <c r="Q739" i="2"/>
  <c r="H731" i="2"/>
  <c r="I731" i="2"/>
  <c r="J731" i="2"/>
  <c r="L731" i="2"/>
  <c r="K731" i="2"/>
  <c r="M731" i="2"/>
  <c r="N731" i="2"/>
  <c r="O731" i="2"/>
  <c r="P731" i="2"/>
  <c r="Q731" i="2"/>
  <c r="G731" i="2"/>
  <c r="H723" i="2"/>
  <c r="I723" i="2"/>
  <c r="J723" i="2"/>
  <c r="K723" i="2"/>
  <c r="L723" i="2"/>
  <c r="M723" i="2"/>
  <c r="O723" i="2"/>
  <c r="N723" i="2"/>
  <c r="P723" i="2"/>
  <c r="G723" i="2"/>
  <c r="Q723" i="2"/>
  <c r="H715" i="2"/>
  <c r="I715" i="2"/>
  <c r="J715" i="2"/>
  <c r="L715" i="2"/>
  <c r="M715" i="2"/>
  <c r="K715" i="2"/>
  <c r="O715" i="2"/>
  <c r="P715" i="2"/>
  <c r="N715" i="2"/>
  <c r="G715" i="2"/>
  <c r="Q715" i="2"/>
  <c r="H707" i="2"/>
  <c r="I707" i="2"/>
  <c r="J707" i="2"/>
  <c r="K707" i="2"/>
  <c r="L707" i="2"/>
  <c r="M707" i="2"/>
  <c r="O707" i="2"/>
  <c r="P707" i="2"/>
  <c r="N707" i="2"/>
  <c r="G707" i="2"/>
  <c r="H699" i="2"/>
  <c r="I699" i="2"/>
  <c r="L699" i="2"/>
  <c r="K699" i="2"/>
  <c r="J699" i="2"/>
  <c r="M699" i="2"/>
  <c r="O699" i="2"/>
  <c r="P699" i="2"/>
  <c r="N699" i="2"/>
  <c r="Q699" i="2"/>
  <c r="H691" i="2"/>
  <c r="I691" i="2"/>
  <c r="J691" i="2"/>
  <c r="K691" i="2"/>
  <c r="L691" i="2"/>
  <c r="M691" i="2"/>
  <c r="N691" i="2"/>
  <c r="O691" i="2"/>
  <c r="P691" i="2"/>
  <c r="Q691" i="2"/>
  <c r="H683" i="2"/>
  <c r="I683" i="2"/>
  <c r="J683" i="2"/>
  <c r="L683" i="2"/>
  <c r="M683" i="2"/>
  <c r="N683" i="2"/>
  <c r="O683" i="2"/>
  <c r="P683" i="2"/>
  <c r="K683" i="2"/>
  <c r="Q683" i="2"/>
  <c r="H675" i="2"/>
  <c r="I675" i="2"/>
  <c r="J675" i="2"/>
  <c r="K675" i="2"/>
  <c r="L675" i="2"/>
  <c r="M675" i="2"/>
  <c r="N675" i="2"/>
  <c r="O675" i="2"/>
  <c r="P675" i="2"/>
  <c r="Q675" i="2"/>
  <c r="H667" i="2"/>
  <c r="I667" i="2"/>
  <c r="J667" i="2"/>
  <c r="L667" i="2"/>
  <c r="K667" i="2"/>
  <c r="M667" i="2"/>
  <c r="N667" i="2"/>
  <c r="O667" i="2"/>
  <c r="P667" i="2"/>
  <c r="Q667" i="2"/>
  <c r="G667" i="2"/>
  <c r="H659" i="2"/>
  <c r="I659" i="2"/>
  <c r="J659" i="2"/>
  <c r="K659" i="2"/>
  <c r="L659" i="2"/>
  <c r="M659" i="2"/>
  <c r="O659" i="2"/>
  <c r="P659" i="2"/>
  <c r="N659" i="2"/>
  <c r="G659" i="2"/>
  <c r="H651" i="2"/>
  <c r="I651" i="2"/>
  <c r="J651" i="2"/>
  <c r="L651" i="2"/>
  <c r="M651" i="2"/>
  <c r="K651" i="2"/>
  <c r="O651" i="2"/>
  <c r="N651" i="2"/>
  <c r="P651" i="2"/>
  <c r="G651" i="2"/>
  <c r="Q651" i="2"/>
  <c r="H643" i="2"/>
  <c r="I643" i="2"/>
  <c r="J643" i="2"/>
  <c r="K643" i="2"/>
  <c r="L643" i="2"/>
  <c r="M643" i="2"/>
  <c r="O643" i="2"/>
  <c r="P643" i="2"/>
  <c r="N643" i="2"/>
  <c r="G643" i="2"/>
  <c r="Q643" i="2"/>
  <c r="H635" i="2"/>
  <c r="I635" i="2"/>
  <c r="J635" i="2"/>
  <c r="L635" i="2"/>
  <c r="K635" i="2"/>
  <c r="M635" i="2"/>
  <c r="O635" i="2"/>
  <c r="P635" i="2"/>
  <c r="N635" i="2"/>
  <c r="Q635" i="2"/>
  <c r="H627" i="2"/>
  <c r="I627" i="2"/>
  <c r="J627" i="2"/>
  <c r="K627" i="2"/>
  <c r="L627" i="2"/>
  <c r="M627" i="2"/>
  <c r="N627" i="2"/>
  <c r="O627" i="2"/>
  <c r="P627" i="2"/>
  <c r="Q627" i="2"/>
  <c r="H619" i="2"/>
  <c r="I619" i="2"/>
  <c r="J619" i="2"/>
  <c r="L619" i="2"/>
  <c r="M619" i="2"/>
  <c r="N619" i="2"/>
  <c r="O619" i="2"/>
  <c r="P619" i="2"/>
  <c r="K619" i="2"/>
  <c r="Q619" i="2"/>
  <c r="H611" i="2"/>
  <c r="I611" i="2"/>
  <c r="J611" i="2"/>
  <c r="K611" i="2"/>
  <c r="L611" i="2"/>
  <c r="M611" i="2"/>
  <c r="N611" i="2"/>
  <c r="O611" i="2"/>
  <c r="P611" i="2"/>
  <c r="Q611" i="2"/>
  <c r="H603" i="2"/>
  <c r="I603" i="2"/>
  <c r="J603" i="2"/>
  <c r="L603" i="2"/>
  <c r="K603" i="2"/>
  <c r="M603" i="2"/>
  <c r="O603" i="2"/>
  <c r="P603" i="2"/>
  <c r="N603" i="2"/>
  <c r="Q603" i="2"/>
  <c r="G603" i="2"/>
  <c r="H595" i="2"/>
  <c r="I595" i="2"/>
  <c r="K595" i="2"/>
  <c r="L595" i="2"/>
  <c r="M595" i="2"/>
  <c r="J595" i="2"/>
  <c r="O595" i="2"/>
  <c r="P595" i="2"/>
  <c r="N595" i="2"/>
  <c r="G595" i="2"/>
  <c r="Q595" i="2"/>
  <c r="H587" i="2"/>
  <c r="I587" i="2"/>
  <c r="J587" i="2"/>
  <c r="L587" i="2"/>
  <c r="M587" i="2"/>
  <c r="K587" i="2"/>
  <c r="N587" i="2"/>
  <c r="O587" i="2"/>
  <c r="P587" i="2"/>
  <c r="G587" i="2"/>
  <c r="Q587" i="2"/>
  <c r="H579" i="2"/>
  <c r="I579" i="2"/>
  <c r="K579" i="2"/>
  <c r="L579" i="2"/>
  <c r="M579" i="2"/>
  <c r="N579" i="2"/>
  <c r="J579" i="2"/>
  <c r="O579" i="2"/>
  <c r="P579" i="2"/>
  <c r="G579" i="2"/>
  <c r="H571" i="2"/>
  <c r="I571" i="2"/>
  <c r="J571" i="2"/>
  <c r="L571" i="2"/>
  <c r="K571" i="2"/>
  <c r="M571" i="2"/>
  <c r="O571" i="2"/>
  <c r="N571" i="2"/>
  <c r="P571" i="2"/>
  <c r="Q571" i="2"/>
  <c r="H563" i="2"/>
  <c r="I563" i="2"/>
  <c r="J563" i="2"/>
  <c r="K563" i="2"/>
  <c r="L563" i="2"/>
  <c r="M563" i="2"/>
  <c r="O563" i="2"/>
  <c r="P563" i="2"/>
  <c r="N563" i="2"/>
  <c r="Q563" i="2"/>
  <c r="H555" i="2"/>
  <c r="I555" i="2"/>
  <c r="J555" i="2"/>
  <c r="L555" i="2"/>
  <c r="M555" i="2"/>
  <c r="N555" i="2"/>
  <c r="O555" i="2"/>
  <c r="P555" i="2"/>
  <c r="K555" i="2"/>
  <c r="Q555" i="2"/>
  <c r="H547" i="2"/>
  <c r="I547" i="2"/>
  <c r="J547" i="2"/>
  <c r="K547" i="2"/>
  <c r="L547" i="2"/>
  <c r="M547" i="2"/>
  <c r="N547" i="2"/>
  <c r="O547" i="2"/>
  <c r="P547" i="2"/>
  <c r="Q547" i="2"/>
  <c r="H539" i="2"/>
  <c r="I539" i="2"/>
  <c r="J539" i="2"/>
  <c r="L539" i="2"/>
  <c r="K539" i="2"/>
  <c r="O539" i="2"/>
  <c r="P539" i="2"/>
  <c r="N539" i="2"/>
  <c r="M539" i="2"/>
  <c r="Q539" i="2"/>
  <c r="G539" i="2"/>
  <c r="H531" i="2"/>
  <c r="I531" i="2"/>
  <c r="J531" i="2"/>
  <c r="K531" i="2"/>
  <c r="L531" i="2"/>
  <c r="M531" i="2"/>
  <c r="O531" i="2"/>
  <c r="P531" i="2"/>
  <c r="N531" i="2"/>
  <c r="G531" i="2"/>
  <c r="H523" i="2"/>
  <c r="I523" i="2"/>
  <c r="L523" i="2"/>
  <c r="J523" i="2"/>
  <c r="K523" i="2"/>
  <c r="N523" i="2"/>
  <c r="O523" i="2"/>
  <c r="P523" i="2"/>
  <c r="M523" i="2"/>
  <c r="G523" i="2"/>
  <c r="Q523" i="2"/>
  <c r="H515" i="2"/>
  <c r="I515" i="2"/>
  <c r="J515" i="2"/>
  <c r="K515" i="2"/>
  <c r="L515" i="2"/>
  <c r="N515" i="2"/>
  <c r="O515" i="2"/>
  <c r="M515" i="2"/>
  <c r="P515" i="2"/>
  <c r="G515" i="2"/>
  <c r="Q515" i="2"/>
  <c r="H507" i="2"/>
  <c r="I507" i="2"/>
  <c r="J507" i="2"/>
  <c r="L507" i="2"/>
  <c r="K507" i="2"/>
  <c r="M507" i="2"/>
  <c r="O507" i="2"/>
  <c r="N507" i="2"/>
  <c r="P507" i="2"/>
  <c r="Q507" i="2"/>
  <c r="H499" i="2"/>
  <c r="I499" i="2"/>
  <c r="J499" i="2"/>
  <c r="K499" i="2"/>
  <c r="L499" i="2"/>
  <c r="M499" i="2"/>
  <c r="O499" i="2"/>
  <c r="P499" i="2"/>
  <c r="N499" i="2"/>
  <c r="Q499" i="2"/>
  <c r="H491" i="2"/>
  <c r="I491" i="2"/>
  <c r="J491" i="2"/>
  <c r="L491" i="2"/>
  <c r="M491" i="2"/>
  <c r="N491" i="2"/>
  <c r="O491" i="2"/>
  <c r="P491" i="2"/>
  <c r="K491" i="2"/>
  <c r="Q491" i="2"/>
  <c r="H483" i="2"/>
  <c r="I483" i="2"/>
  <c r="J483" i="2"/>
  <c r="K483" i="2"/>
  <c r="L483" i="2"/>
  <c r="M483" i="2"/>
  <c r="N483" i="2"/>
  <c r="O483" i="2"/>
  <c r="P483" i="2"/>
  <c r="Q483" i="2"/>
  <c r="H475" i="2"/>
  <c r="I475" i="2"/>
  <c r="J475" i="2"/>
  <c r="L475" i="2"/>
  <c r="K475" i="2"/>
  <c r="M475" i="2"/>
  <c r="O475" i="2"/>
  <c r="P475" i="2"/>
  <c r="N475" i="2"/>
  <c r="Q475" i="2"/>
  <c r="G475" i="2"/>
  <c r="H467" i="2"/>
  <c r="I467" i="2"/>
  <c r="J467" i="2"/>
  <c r="K467" i="2"/>
  <c r="L467" i="2"/>
  <c r="O467" i="2"/>
  <c r="P467" i="2"/>
  <c r="N467" i="2"/>
  <c r="M467" i="2"/>
  <c r="G467" i="2"/>
  <c r="Q467" i="2"/>
  <c r="H459" i="2"/>
  <c r="I459" i="2"/>
  <c r="J459" i="2"/>
  <c r="L459" i="2"/>
  <c r="K459" i="2"/>
  <c r="M459" i="2"/>
  <c r="N459" i="2"/>
  <c r="O459" i="2"/>
  <c r="P459" i="2"/>
  <c r="G459" i="2"/>
  <c r="Q459" i="2"/>
  <c r="H451" i="2"/>
  <c r="I451" i="2"/>
  <c r="J451" i="2"/>
  <c r="K451" i="2"/>
  <c r="L451" i="2"/>
  <c r="N451" i="2"/>
  <c r="M451" i="2"/>
  <c r="O451" i="2"/>
  <c r="P451" i="2"/>
  <c r="G451" i="2"/>
  <c r="H443" i="2"/>
  <c r="I443" i="2"/>
  <c r="L443" i="2"/>
  <c r="K443" i="2"/>
  <c r="M443" i="2"/>
  <c r="J443" i="2"/>
  <c r="O443" i="2"/>
  <c r="N443" i="2"/>
  <c r="P443" i="2"/>
  <c r="Q443" i="2"/>
  <c r="H435" i="2"/>
  <c r="I435" i="2"/>
  <c r="J435" i="2"/>
  <c r="K435" i="2"/>
  <c r="L435" i="2"/>
  <c r="M435" i="2"/>
  <c r="O435" i="2"/>
  <c r="P435" i="2"/>
  <c r="N435" i="2"/>
  <c r="Q435" i="2"/>
  <c r="G435" i="2"/>
  <c r="H427" i="2"/>
  <c r="I427" i="2"/>
  <c r="J427" i="2"/>
  <c r="L427" i="2"/>
  <c r="M427" i="2"/>
  <c r="N427" i="2"/>
  <c r="O427" i="2"/>
  <c r="P427" i="2"/>
  <c r="K427" i="2"/>
  <c r="Q427" i="2"/>
  <c r="H419" i="2"/>
  <c r="I419" i="2"/>
  <c r="J419" i="2"/>
  <c r="K419" i="2"/>
  <c r="L419" i="2"/>
  <c r="M419" i="2"/>
  <c r="N419" i="2"/>
  <c r="O419" i="2"/>
  <c r="P419" i="2"/>
  <c r="Q419" i="2"/>
  <c r="H411" i="2"/>
  <c r="J411" i="2"/>
  <c r="I411" i="2"/>
  <c r="L411" i="2"/>
  <c r="K411" i="2"/>
  <c r="O411" i="2"/>
  <c r="M411" i="2"/>
  <c r="P411" i="2"/>
  <c r="N411" i="2"/>
  <c r="Q411" i="2"/>
  <c r="G411" i="2"/>
  <c r="H403" i="2"/>
  <c r="I403" i="2"/>
  <c r="J403" i="2"/>
  <c r="K403" i="2"/>
  <c r="L403" i="2"/>
  <c r="M403" i="2"/>
  <c r="O403" i="2"/>
  <c r="P403" i="2"/>
  <c r="N403" i="2"/>
  <c r="G403" i="2"/>
  <c r="H395" i="2"/>
  <c r="I395" i="2"/>
  <c r="J395" i="2"/>
  <c r="L395" i="2"/>
  <c r="K395" i="2"/>
  <c r="N395" i="2"/>
  <c r="O395" i="2"/>
  <c r="P395" i="2"/>
  <c r="M395" i="2"/>
  <c r="G395" i="2"/>
  <c r="Q395" i="2"/>
  <c r="H387" i="2"/>
  <c r="I387" i="2"/>
  <c r="J387" i="2"/>
  <c r="K387" i="2"/>
  <c r="L387" i="2"/>
  <c r="N387" i="2"/>
  <c r="O387" i="2"/>
  <c r="P387" i="2"/>
  <c r="M387" i="2"/>
  <c r="G387" i="2"/>
  <c r="Q387" i="2"/>
  <c r="H379" i="2"/>
  <c r="I379" i="2"/>
  <c r="J379" i="2"/>
  <c r="L379" i="2"/>
  <c r="K379" i="2"/>
  <c r="M379" i="2"/>
  <c r="O379" i="2"/>
  <c r="N379" i="2"/>
  <c r="P379" i="2"/>
  <c r="Q379" i="2"/>
  <c r="H371" i="2"/>
  <c r="I371" i="2"/>
  <c r="J371" i="2"/>
  <c r="K371" i="2"/>
  <c r="L371" i="2"/>
  <c r="M371" i="2"/>
  <c r="O371" i="2"/>
  <c r="P371" i="2"/>
  <c r="N371" i="2"/>
  <c r="Q371" i="2"/>
  <c r="G371" i="2"/>
  <c r="H363" i="2"/>
  <c r="I363" i="2"/>
  <c r="J363" i="2"/>
  <c r="L363" i="2"/>
  <c r="M363" i="2"/>
  <c r="N363" i="2"/>
  <c r="O363" i="2"/>
  <c r="P363" i="2"/>
  <c r="K363" i="2"/>
  <c r="Q363" i="2"/>
  <c r="H355" i="2"/>
  <c r="I355" i="2"/>
  <c r="J355" i="2"/>
  <c r="K355" i="2"/>
  <c r="L355" i="2"/>
  <c r="M355" i="2"/>
  <c r="N355" i="2"/>
  <c r="O355" i="2"/>
  <c r="P355" i="2"/>
  <c r="Q355" i="2"/>
  <c r="H347" i="2"/>
  <c r="I347" i="2"/>
  <c r="J347" i="2"/>
  <c r="L347" i="2"/>
  <c r="K347" i="2"/>
  <c r="M347" i="2"/>
  <c r="O347" i="2"/>
  <c r="P347" i="2"/>
  <c r="N347" i="2"/>
  <c r="Q347" i="2"/>
  <c r="G347" i="2"/>
  <c r="H339" i="2"/>
  <c r="I339" i="2"/>
  <c r="K339" i="2"/>
  <c r="L339" i="2"/>
  <c r="J339" i="2"/>
  <c r="O339" i="2"/>
  <c r="P339" i="2"/>
  <c r="M339" i="2"/>
  <c r="N339" i="2"/>
  <c r="G339" i="2"/>
  <c r="Q339" i="2"/>
  <c r="H331" i="2"/>
  <c r="I331" i="2"/>
  <c r="J331" i="2"/>
  <c r="L331" i="2"/>
  <c r="K331" i="2"/>
  <c r="M331" i="2"/>
  <c r="N331" i="2"/>
  <c r="O331" i="2"/>
  <c r="P331" i="2"/>
  <c r="G331" i="2"/>
  <c r="Q331" i="2"/>
  <c r="H323" i="2"/>
  <c r="I323" i="2"/>
  <c r="K323" i="2"/>
  <c r="L323" i="2"/>
  <c r="J323" i="2"/>
  <c r="N323" i="2"/>
  <c r="M323" i="2"/>
  <c r="O323" i="2"/>
  <c r="P323" i="2"/>
  <c r="G323" i="2"/>
  <c r="H315" i="2"/>
  <c r="I315" i="2"/>
  <c r="J315" i="2"/>
  <c r="L315" i="2"/>
  <c r="K315" i="2"/>
  <c r="M315" i="2"/>
  <c r="O315" i="2"/>
  <c r="N315" i="2"/>
  <c r="P315" i="2"/>
  <c r="Q315" i="2"/>
  <c r="H307" i="2"/>
  <c r="I307" i="2"/>
  <c r="J307" i="2"/>
  <c r="K307" i="2"/>
  <c r="L307" i="2"/>
  <c r="M307" i="2"/>
  <c r="O307" i="2"/>
  <c r="P307" i="2"/>
  <c r="N307" i="2"/>
  <c r="Q307" i="2"/>
  <c r="G307" i="2"/>
  <c r="H299" i="2"/>
  <c r="I299" i="2"/>
  <c r="J299" i="2"/>
  <c r="L299" i="2"/>
  <c r="M299" i="2"/>
  <c r="N299" i="2"/>
  <c r="O299" i="2"/>
  <c r="P299" i="2"/>
  <c r="K299" i="2"/>
  <c r="Q299" i="2"/>
  <c r="H291" i="2"/>
  <c r="I291" i="2"/>
  <c r="J291" i="2"/>
  <c r="K291" i="2"/>
  <c r="L291" i="2"/>
  <c r="M291" i="2"/>
  <c r="N291" i="2"/>
  <c r="O291" i="2"/>
  <c r="P291" i="2"/>
  <c r="Q291" i="2"/>
  <c r="H283" i="2"/>
  <c r="I283" i="2"/>
  <c r="J283" i="2"/>
  <c r="L283" i="2"/>
  <c r="K283" i="2"/>
  <c r="O283" i="2"/>
  <c r="P283" i="2"/>
  <c r="N283" i="2"/>
  <c r="Q283" i="2"/>
  <c r="M283" i="2"/>
  <c r="G283" i="2"/>
  <c r="H275" i="2"/>
  <c r="I275" i="2"/>
  <c r="J275" i="2"/>
  <c r="K275" i="2"/>
  <c r="L275" i="2"/>
  <c r="M275" i="2"/>
  <c r="O275" i="2"/>
  <c r="P275" i="2"/>
  <c r="N275" i="2"/>
  <c r="G275" i="2"/>
  <c r="H267" i="2"/>
  <c r="I267" i="2"/>
  <c r="L267" i="2"/>
  <c r="K267" i="2"/>
  <c r="J267" i="2"/>
  <c r="N267" i="2"/>
  <c r="O267" i="2"/>
  <c r="P267" i="2"/>
  <c r="M267" i="2"/>
  <c r="G267" i="2"/>
  <c r="Q267" i="2"/>
  <c r="H259" i="2"/>
  <c r="I259" i="2"/>
  <c r="J259" i="2"/>
  <c r="K259" i="2"/>
  <c r="L259" i="2"/>
  <c r="N259" i="2"/>
  <c r="O259" i="2"/>
  <c r="M259" i="2"/>
  <c r="P259" i="2"/>
  <c r="G259" i="2"/>
  <c r="Q259" i="2"/>
  <c r="H251" i="2"/>
  <c r="I251" i="2"/>
  <c r="J251" i="2"/>
  <c r="L251" i="2"/>
  <c r="K251" i="2"/>
  <c r="M251" i="2"/>
  <c r="O251" i="2"/>
  <c r="N251" i="2"/>
  <c r="P251" i="2"/>
  <c r="Q251" i="2"/>
  <c r="H243" i="2"/>
  <c r="I243" i="2"/>
  <c r="J243" i="2"/>
  <c r="K243" i="2"/>
  <c r="L243" i="2"/>
  <c r="M243" i="2"/>
  <c r="O243" i="2"/>
  <c r="P243" i="2"/>
  <c r="N243" i="2"/>
  <c r="Q243" i="2"/>
  <c r="G243" i="2"/>
  <c r="H235" i="2"/>
  <c r="I235" i="2"/>
  <c r="J235" i="2"/>
  <c r="L235" i="2"/>
  <c r="M235" i="2"/>
  <c r="N235" i="2"/>
  <c r="O235" i="2"/>
  <c r="P235" i="2"/>
  <c r="K235" i="2"/>
  <c r="Q235" i="2"/>
  <c r="H227" i="2"/>
  <c r="J227" i="2"/>
  <c r="I227" i="2"/>
  <c r="K227" i="2"/>
  <c r="L227" i="2"/>
  <c r="M227" i="2"/>
  <c r="N227" i="2"/>
  <c r="O227" i="2"/>
  <c r="P227" i="2"/>
  <c r="Q227" i="2"/>
  <c r="H219" i="2"/>
  <c r="I219" i="2"/>
  <c r="J219" i="2"/>
  <c r="L219" i="2"/>
  <c r="K219" i="2"/>
  <c r="M219" i="2"/>
  <c r="O219" i="2"/>
  <c r="P219" i="2"/>
  <c r="N219" i="2"/>
  <c r="Q219" i="2"/>
  <c r="G219" i="2"/>
  <c r="H211" i="2"/>
  <c r="I211" i="2"/>
  <c r="J211" i="2"/>
  <c r="K211" i="2"/>
  <c r="L211" i="2"/>
  <c r="O211" i="2"/>
  <c r="P211" i="2"/>
  <c r="N211" i="2"/>
  <c r="M211" i="2"/>
  <c r="G211" i="2"/>
  <c r="Q211" i="2"/>
  <c r="H203" i="2"/>
  <c r="I203" i="2"/>
  <c r="J203" i="2"/>
  <c r="L203" i="2"/>
  <c r="K203" i="2"/>
  <c r="M203" i="2"/>
  <c r="N203" i="2"/>
  <c r="O203" i="2"/>
  <c r="P203" i="2"/>
  <c r="G203" i="2"/>
  <c r="Q203" i="2"/>
  <c r="H195" i="2"/>
  <c r="I195" i="2"/>
  <c r="K195" i="2"/>
  <c r="J195" i="2"/>
  <c r="L195" i="2"/>
  <c r="N195" i="2"/>
  <c r="M195" i="2"/>
  <c r="O195" i="2"/>
  <c r="P195" i="2"/>
  <c r="G195" i="2"/>
  <c r="H187" i="2"/>
  <c r="I187" i="2"/>
  <c r="K187" i="2"/>
  <c r="L187" i="2"/>
  <c r="J187" i="2"/>
  <c r="M187" i="2"/>
  <c r="O187" i="2"/>
  <c r="N187" i="2"/>
  <c r="P187" i="2"/>
  <c r="Q187" i="2"/>
  <c r="H179" i="2"/>
  <c r="I179" i="2"/>
  <c r="J179" i="2"/>
  <c r="K179" i="2"/>
  <c r="L179" i="2"/>
  <c r="M179" i="2"/>
  <c r="O179" i="2"/>
  <c r="P179" i="2"/>
  <c r="N179" i="2"/>
  <c r="Q179" i="2"/>
  <c r="G179" i="2"/>
  <c r="H171" i="2"/>
  <c r="I171" i="2"/>
  <c r="J171" i="2"/>
  <c r="K171" i="2"/>
  <c r="L171" i="2"/>
  <c r="M171" i="2"/>
  <c r="N171" i="2"/>
  <c r="O171" i="2"/>
  <c r="P171" i="2"/>
  <c r="Q171" i="2"/>
  <c r="H163" i="2"/>
  <c r="I163" i="2"/>
  <c r="J163" i="2"/>
  <c r="K163" i="2"/>
  <c r="L163" i="2"/>
  <c r="M163" i="2"/>
  <c r="N163" i="2"/>
  <c r="O163" i="2"/>
  <c r="P163" i="2"/>
  <c r="Q163" i="2"/>
  <c r="H155" i="2"/>
  <c r="I155" i="2"/>
  <c r="J155" i="2"/>
  <c r="L155" i="2"/>
  <c r="K155" i="2"/>
  <c r="O155" i="2"/>
  <c r="M155" i="2"/>
  <c r="P155" i="2"/>
  <c r="N155" i="2"/>
  <c r="Q155" i="2"/>
  <c r="G155" i="2"/>
  <c r="H147" i="2"/>
  <c r="I147" i="2"/>
  <c r="J147" i="2"/>
  <c r="K147" i="2"/>
  <c r="L147" i="2"/>
  <c r="M147" i="2"/>
  <c r="O147" i="2"/>
  <c r="P147" i="2"/>
  <c r="N147" i="2"/>
  <c r="G147" i="2"/>
  <c r="H139" i="2"/>
  <c r="I139" i="2"/>
  <c r="J139" i="2"/>
  <c r="K139" i="2"/>
  <c r="L139" i="2"/>
  <c r="N139" i="2"/>
  <c r="O139" i="2"/>
  <c r="P139" i="2"/>
  <c r="M139" i="2"/>
  <c r="G139" i="2"/>
  <c r="Q139" i="2"/>
  <c r="H131" i="2"/>
  <c r="I131" i="2"/>
  <c r="J131" i="2"/>
  <c r="K131" i="2"/>
  <c r="L131" i="2"/>
  <c r="N131" i="2"/>
  <c r="O131" i="2"/>
  <c r="P131" i="2"/>
  <c r="M131" i="2"/>
  <c r="G131" i="2"/>
  <c r="Q131" i="2"/>
  <c r="H123" i="2"/>
  <c r="I123" i="2"/>
  <c r="K123" i="2"/>
  <c r="J123" i="2"/>
  <c r="L123" i="2"/>
  <c r="M123" i="2"/>
  <c r="O123" i="2"/>
  <c r="N123" i="2"/>
  <c r="P123" i="2"/>
  <c r="Q123" i="2"/>
  <c r="G123" i="2"/>
  <c r="H115" i="2"/>
  <c r="I115" i="2"/>
  <c r="J115" i="2"/>
  <c r="K115" i="2"/>
  <c r="L115" i="2"/>
  <c r="M115" i="2"/>
  <c r="O115" i="2"/>
  <c r="P115" i="2"/>
  <c r="N115" i="2"/>
  <c r="Q115" i="2"/>
  <c r="H107" i="2"/>
  <c r="I107" i="2"/>
  <c r="J107" i="2"/>
  <c r="K107" i="2"/>
  <c r="L107" i="2"/>
  <c r="M107" i="2"/>
  <c r="N107" i="2"/>
  <c r="O107" i="2"/>
  <c r="Q107" i="2"/>
  <c r="G107" i="2"/>
  <c r="P107" i="2"/>
  <c r="H99" i="2"/>
  <c r="I99" i="2"/>
  <c r="J99" i="2"/>
  <c r="L99" i="2"/>
  <c r="M99" i="2"/>
  <c r="N99" i="2"/>
  <c r="O99" i="2"/>
  <c r="K99" i="2"/>
  <c r="Q99" i="2"/>
  <c r="P99" i="2"/>
  <c r="G99" i="2"/>
  <c r="H91" i="2"/>
  <c r="I91" i="2"/>
  <c r="J91" i="2"/>
  <c r="K91" i="2"/>
  <c r="L91" i="2"/>
  <c r="M91" i="2"/>
  <c r="O91" i="2"/>
  <c r="P91" i="2"/>
  <c r="N91" i="2"/>
  <c r="Q91" i="2"/>
  <c r="G91" i="2"/>
  <c r="H83" i="2"/>
  <c r="I83" i="2"/>
  <c r="J83" i="2"/>
  <c r="L83" i="2"/>
  <c r="O83" i="2"/>
  <c r="P83" i="2"/>
  <c r="M83" i="2"/>
  <c r="N83" i="2"/>
  <c r="K83" i="2"/>
  <c r="Q83" i="2"/>
  <c r="H75" i="2"/>
  <c r="I75" i="2"/>
  <c r="J75" i="2"/>
  <c r="L75" i="2"/>
  <c r="K75" i="2"/>
  <c r="M75" i="2"/>
  <c r="N75" i="2"/>
  <c r="O75" i="2"/>
  <c r="P75" i="2"/>
  <c r="G75" i="2"/>
  <c r="Q75" i="2"/>
  <c r="H67" i="2"/>
  <c r="I67" i="2"/>
  <c r="J67" i="2"/>
  <c r="K67" i="2"/>
  <c r="L67" i="2"/>
  <c r="N67" i="2"/>
  <c r="M67" i="2"/>
  <c r="O67" i="2"/>
  <c r="P67" i="2"/>
  <c r="G67" i="2"/>
  <c r="H59" i="2"/>
  <c r="I59" i="2"/>
  <c r="J59" i="2"/>
  <c r="K59" i="2"/>
  <c r="L59" i="2"/>
  <c r="M59" i="2"/>
  <c r="O59" i="2"/>
  <c r="N59" i="2"/>
  <c r="P59" i="2"/>
  <c r="Q59" i="2"/>
  <c r="G59" i="2"/>
  <c r="H51" i="2"/>
  <c r="I51" i="2"/>
  <c r="J51" i="2"/>
  <c r="K51" i="2"/>
  <c r="L51" i="2"/>
  <c r="M51" i="2"/>
  <c r="O51" i="2"/>
  <c r="N51" i="2"/>
  <c r="Q51" i="2"/>
  <c r="P51" i="2"/>
  <c r="H43" i="2"/>
  <c r="I43" i="2"/>
  <c r="J43" i="2"/>
  <c r="K43" i="2"/>
  <c r="L43" i="2"/>
  <c r="M43" i="2"/>
  <c r="N43" i="2"/>
  <c r="O43" i="2"/>
  <c r="Q43" i="2"/>
  <c r="P43" i="2"/>
  <c r="G43" i="2"/>
  <c r="H35" i="2"/>
  <c r="I35" i="2"/>
  <c r="J35" i="2"/>
  <c r="K35" i="2"/>
  <c r="L35" i="2"/>
  <c r="M35" i="2"/>
  <c r="N35" i="2"/>
  <c r="O35" i="2"/>
  <c r="Q35" i="2"/>
  <c r="P35" i="2"/>
  <c r="G35" i="2"/>
  <c r="H27" i="2"/>
  <c r="I27" i="2"/>
  <c r="J27" i="2"/>
  <c r="L27" i="2"/>
  <c r="K27" i="2"/>
  <c r="O27" i="2"/>
  <c r="P27" i="2"/>
  <c r="N27" i="2"/>
  <c r="M27" i="2"/>
  <c r="Q27" i="2"/>
  <c r="G27" i="2"/>
  <c r="H19" i="2"/>
  <c r="I19" i="2"/>
  <c r="J19" i="2"/>
  <c r="K19" i="2"/>
  <c r="L19" i="2"/>
  <c r="M19" i="2"/>
  <c r="O19" i="2"/>
  <c r="P19" i="2"/>
  <c r="N19" i="2"/>
  <c r="H11" i="2"/>
  <c r="I11" i="2"/>
  <c r="J11" i="2"/>
  <c r="K11" i="2"/>
  <c r="L11" i="2"/>
  <c r="N11" i="2"/>
  <c r="O11" i="2"/>
  <c r="P11" i="2"/>
  <c r="M11" i="2"/>
  <c r="G11" i="2"/>
  <c r="Q11" i="2"/>
  <c r="H3" i="2"/>
  <c r="I3" i="2"/>
  <c r="J3" i="2"/>
  <c r="K3" i="2"/>
  <c r="L3" i="2"/>
  <c r="N3" i="2"/>
  <c r="O3" i="2"/>
  <c r="M3" i="2"/>
  <c r="P3" i="2"/>
  <c r="G3" i="2"/>
  <c r="Q3" i="2"/>
  <c r="G1325" i="2"/>
  <c r="G1309" i="2"/>
  <c r="G1293" i="2"/>
  <c r="G1277" i="2"/>
  <c r="G1261" i="2"/>
  <c r="G1245" i="2"/>
  <c r="G1229" i="2"/>
  <c r="G1213" i="2"/>
  <c r="G1197" i="2"/>
  <c r="G1181" i="2"/>
  <c r="G1165" i="2"/>
  <c r="G1149" i="2"/>
  <c r="G1133" i="2"/>
  <c r="G1117" i="2"/>
  <c r="G1101" i="2"/>
  <c r="G1085" i="2"/>
  <c r="G1069" i="2"/>
  <c r="G1053" i="2"/>
  <c r="G1037" i="2"/>
  <c r="G1020" i="2"/>
  <c r="G947" i="2"/>
  <c r="G892" i="2"/>
  <c r="G819" i="2"/>
  <c r="G764" i="2"/>
  <c r="G691" i="2"/>
  <c r="G636" i="2"/>
  <c r="G563" i="2"/>
  <c r="G508" i="2"/>
  <c r="G452" i="2"/>
  <c r="G427" i="2"/>
  <c r="G364" i="2"/>
  <c r="G244" i="2"/>
  <c r="Q1987" i="2"/>
  <c r="Q1963" i="2"/>
  <c r="Q1899" i="2"/>
  <c r="Q1835" i="2"/>
  <c r="Q1716" i="2"/>
  <c r="Q853" i="2"/>
  <c r="Q597" i="2"/>
  <c r="H2010" i="2"/>
  <c r="I2010" i="2"/>
  <c r="J2010" i="2"/>
  <c r="M2010" i="2"/>
  <c r="L2010" i="2"/>
  <c r="O2010" i="2"/>
  <c r="P2010" i="2"/>
  <c r="N2010" i="2"/>
  <c r="K2010" i="2"/>
  <c r="G2010" i="2"/>
  <c r="Q2010" i="2"/>
  <c r="H2002" i="2"/>
  <c r="I2002" i="2"/>
  <c r="M2002" i="2"/>
  <c r="K2002" i="2"/>
  <c r="J2002" i="2"/>
  <c r="P2002" i="2"/>
  <c r="O2002" i="2"/>
  <c r="L2002" i="2"/>
  <c r="Q2002" i="2"/>
  <c r="G2002" i="2"/>
  <c r="N2002" i="2"/>
  <c r="H1994" i="2"/>
  <c r="I1994" i="2"/>
  <c r="M1994" i="2"/>
  <c r="J1994" i="2"/>
  <c r="K1994" i="2"/>
  <c r="P1994" i="2"/>
  <c r="N1994" i="2"/>
  <c r="O1994" i="2"/>
  <c r="L1994" i="2"/>
  <c r="G1994" i="2"/>
  <c r="H1986" i="2"/>
  <c r="I1986" i="2"/>
  <c r="J1986" i="2"/>
  <c r="M1986" i="2"/>
  <c r="K1986" i="2"/>
  <c r="L1986" i="2"/>
  <c r="P1986" i="2"/>
  <c r="N1986" i="2"/>
  <c r="O1986" i="2"/>
  <c r="G1986" i="2"/>
  <c r="H1978" i="2"/>
  <c r="I1978" i="2"/>
  <c r="J1978" i="2"/>
  <c r="L1978" i="2"/>
  <c r="M1978" i="2"/>
  <c r="P1978" i="2"/>
  <c r="N1978" i="2"/>
  <c r="K1978" i="2"/>
  <c r="O1978" i="2"/>
  <c r="G1978" i="2"/>
  <c r="Q1978" i="2"/>
  <c r="H1970" i="2"/>
  <c r="I1970" i="2"/>
  <c r="J1970" i="2"/>
  <c r="M1970" i="2"/>
  <c r="L1970" i="2"/>
  <c r="K1970" i="2"/>
  <c r="P1970" i="2"/>
  <c r="N1970" i="2"/>
  <c r="Q1970" i="2"/>
  <c r="G1970" i="2"/>
  <c r="O1970" i="2"/>
  <c r="H1962" i="2"/>
  <c r="I1962" i="2"/>
  <c r="J1962" i="2"/>
  <c r="M1962" i="2"/>
  <c r="L1962" i="2"/>
  <c r="K1962" i="2"/>
  <c r="P1962" i="2"/>
  <c r="N1962" i="2"/>
  <c r="O1962" i="2"/>
  <c r="G1962" i="2"/>
  <c r="Q1962" i="2"/>
  <c r="H1954" i="2"/>
  <c r="I1954" i="2"/>
  <c r="J1954" i="2"/>
  <c r="K1954" i="2"/>
  <c r="M1954" i="2"/>
  <c r="L1954" i="2"/>
  <c r="P1954" i="2"/>
  <c r="O1954" i="2"/>
  <c r="G1954" i="2"/>
  <c r="N1954" i="2"/>
  <c r="Q1954" i="2"/>
  <c r="H1946" i="2"/>
  <c r="I1946" i="2"/>
  <c r="K1946" i="2"/>
  <c r="M1946" i="2"/>
  <c r="J1946" i="2"/>
  <c r="O1946" i="2"/>
  <c r="P1946" i="2"/>
  <c r="N1946" i="2"/>
  <c r="L1946" i="2"/>
  <c r="G1946" i="2"/>
  <c r="Q1946" i="2"/>
  <c r="H1938" i="2"/>
  <c r="I1938" i="2"/>
  <c r="K1938" i="2"/>
  <c r="J1938" i="2"/>
  <c r="M1938" i="2"/>
  <c r="L1938" i="2"/>
  <c r="P1938" i="2"/>
  <c r="O1938" i="2"/>
  <c r="N1938" i="2"/>
  <c r="G1938" i="2"/>
  <c r="H1930" i="2"/>
  <c r="I1930" i="2"/>
  <c r="K1930" i="2"/>
  <c r="J1930" i="2"/>
  <c r="M1930" i="2"/>
  <c r="L1930" i="2"/>
  <c r="P1930" i="2"/>
  <c r="N1930" i="2"/>
  <c r="O1930" i="2"/>
  <c r="Q1930" i="2"/>
  <c r="G1930" i="2"/>
  <c r="H1922" i="2"/>
  <c r="I1922" i="2"/>
  <c r="J1922" i="2"/>
  <c r="M1922" i="2"/>
  <c r="L1922" i="2"/>
  <c r="K1922" i="2"/>
  <c r="P1922" i="2"/>
  <c r="O1922" i="2"/>
  <c r="G1922" i="2"/>
  <c r="N1922" i="2"/>
  <c r="H1914" i="2"/>
  <c r="I1914" i="2"/>
  <c r="J1914" i="2"/>
  <c r="L1914" i="2"/>
  <c r="M1914" i="2"/>
  <c r="K1914" i="2"/>
  <c r="P1914" i="2"/>
  <c r="N1914" i="2"/>
  <c r="G1914" i="2"/>
  <c r="O1914" i="2"/>
  <c r="H1906" i="2"/>
  <c r="I1906" i="2"/>
  <c r="J1906" i="2"/>
  <c r="M1906" i="2"/>
  <c r="L1906" i="2"/>
  <c r="K1906" i="2"/>
  <c r="P1906" i="2"/>
  <c r="N1906" i="2"/>
  <c r="O1906" i="2"/>
  <c r="Q1906" i="2"/>
  <c r="G1906" i="2"/>
  <c r="H1898" i="2"/>
  <c r="I1898" i="2"/>
  <c r="J1898" i="2"/>
  <c r="M1898" i="2"/>
  <c r="L1898" i="2"/>
  <c r="P1898" i="2"/>
  <c r="N1898" i="2"/>
  <c r="K1898" i="2"/>
  <c r="O1898" i="2"/>
  <c r="G1898" i="2"/>
  <c r="Q1898" i="2"/>
  <c r="H1890" i="2"/>
  <c r="I1890" i="2"/>
  <c r="K1890" i="2"/>
  <c r="M1890" i="2"/>
  <c r="P1890" i="2"/>
  <c r="J1890" i="2"/>
  <c r="O1890" i="2"/>
  <c r="L1890" i="2"/>
  <c r="G1890" i="2"/>
  <c r="N1890" i="2"/>
  <c r="Q1890" i="2"/>
  <c r="H1882" i="2"/>
  <c r="I1882" i="2"/>
  <c r="K1882" i="2"/>
  <c r="J1882" i="2"/>
  <c r="M1882" i="2"/>
  <c r="L1882" i="2"/>
  <c r="O1882" i="2"/>
  <c r="P1882" i="2"/>
  <c r="N1882" i="2"/>
  <c r="G1882" i="2"/>
  <c r="Q1882" i="2"/>
  <c r="H1874" i="2"/>
  <c r="I1874" i="2"/>
  <c r="K1874" i="2"/>
  <c r="M1874" i="2"/>
  <c r="P1874" i="2"/>
  <c r="J1874" i="2"/>
  <c r="O1874" i="2"/>
  <c r="N1874" i="2"/>
  <c r="L1874" i="2"/>
  <c r="G1874" i="2"/>
  <c r="H1866" i="2"/>
  <c r="I1866" i="2"/>
  <c r="K1866" i="2"/>
  <c r="J1866" i="2"/>
  <c r="M1866" i="2"/>
  <c r="L1866" i="2"/>
  <c r="P1866" i="2"/>
  <c r="N1866" i="2"/>
  <c r="O1866" i="2"/>
  <c r="Q1866" i="2"/>
  <c r="G1866" i="2"/>
  <c r="H1858" i="2"/>
  <c r="I1858" i="2"/>
  <c r="J1858" i="2"/>
  <c r="K1858" i="2"/>
  <c r="M1858" i="2"/>
  <c r="L1858" i="2"/>
  <c r="P1858" i="2"/>
  <c r="G1858" i="2"/>
  <c r="N1858" i="2"/>
  <c r="O1858" i="2"/>
  <c r="H1850" i="2"/>
  <c r="I1850" i="2"/>
  <c r="J1850" i="2"/>
  <c r="L1850" i="2"/>
  <c r="M1850" i="2"/>
  <c r="K1850" i="2"/>
  <c r="P1850" i="2"/>
  <c r="N1850" i="2"/>
  <c r="O1850" i="2"/>
  <c r="G1850" i="2"/>
  <c r="H1842" i="2"/>
  <c r="I1842" i="2"/>
  <c r="J1842" i="2"/>
  <c r="M1842" i="2"/>
  <c r="L1842" i="2"/>
  <c r="K1842" i="2"/>
  <c r="P1842" i="2"/>
  <c r="N1842" i="2"/>
  <c r="Q1842" i="2"/>
  <c r="G1842" i="2"/>
  <c r="O1842" i="2"/>
  <c r="H1834" i="2"/>
  <c r="I1834" i="2"/>
  <c r="J1834" i="2"/>
  <c r="M1834" i="2"/>
  <c r="L1834" i="2"/>
  <c r="K1834" i="2"/>
  <c r="P1834" i="2"/>
  <c r="N1834" i="2"/>
  <c r="O1834" i="2"/>
  <c r="G1834" i="2"/>
  <c r="Q1834" i="2"/>
  <c r="H1826" i="2"/>
  <c r="I1826" i="2"/>
  <c r="J1826" i="2"/>
  <c r="K1826" i="2"/>
  <c r="M1826" i="2"/>
  <c r="L1826" i="2"/>
  <c r="P1826" i="2"/>
  <c r="O1826" i="2"/>
  <c r="N1826" i="2"/>
  <c r="G1826" i="2"/>
  <c r="Q1826" i="2"/>
  <c r="H1818" i="2"/>
  <c r="I1818" i="2"/>
  <c r="K1818" i="2"/>
  <c r="M1818" i="2"/>
  <c r="J1818" i="2"/>
  <c r="O1818" i="2"/>
  <c r="P1818" i="2"/>
  <c r="N1818" i="2"/>
  <c r="L1818" i="2"/>
  <c r="G1818" i="2"/>
  <c r="Q1818" i="2"/>
  <c r="H1810" i="2"/>
  <c r="I1810" i="2"/>
  <c r="K1810" i="2"/>
  <c r="J1810" i="2"/>
  <c r="M1810" i="2"/>
  <c r="L1810" i="2"/>
  <c r="P1810" i="2"/>
  <c r="O1810" i="2"/>
  <c r="G1810" i="2"/>
  <c r="N1810" i="2"/>
  <c r="H1802" i="2"/>
  <c r="I1802" i="2"/>
  <c r="K1802" i="2"/>
  <c r="J1802" i="2"/>
  <c r="M1802" i="2"/>
  <c r="L1802" i="2"/>
  <c r="P1802" i="2"/>
  <c r="N1802" i="2"/>
  <c r="O1802" i="2"/>
  <c r="Q1802" i="2"/>
  <c r="G1802" i="2"/>
  <c r="H1794" i="2"/>
  <c r="I1794" i="2"/>
  <c r="J1794" i="2"/>
  <c r="M1794" i="2"/>
  <c r="L1794" i="2"/>
  <c r="P1794" i="2"/>
  <c r="K1794" i="2"/>
  <c r="N1794" i="2"/>
  <c r="O1794" i="2"/>
  <c r="G1794" i="2"/>
  <c r="H1786" i="2"/>
  <c r="I1786" i="2"/>
  <c r="J1786" i="2"/>
  <c r="L1786" i="2"/>
  <c r="M1786" i="2"/>
  <c r="K1786" i="2"/>
  <c r="P1786" i="2"/>
  <c r="N1786" i="2"/>
  <c r="G1786" i="2"/>
  <c r="O1786" i="2"/>
  <c r="Q1786" i="2"/>
  <c r="H1778" i="2"/>
  <c r="I1778" i="2"/>
  <c r="J1778" i="2"/>
  <c r="M1778" i="2"/>
  <c r="L1778" i="2"/>
  <c r="K1778" i="2"/>
  <c r="P1778" i="2"/>
  <c r="O1778" i="2"/>
  <c r="Q1778" i="2"/>
  <c r="G1778" i="2"/>
  <c r="N1778" i="2"/>
  <c r="H1770" i="2"/>
  <c r="I1770" i="2"/>
  <c r="J1770" i="2"/>
  <c r="M1770" i="2"/>
  <c r="L1770" i="2"/>
  <c r="K1770" i="2"/>
  <c r="P1770" i="2"/>
  <c r="N1770" i="2"/>
  <c r="G1770" i="2"/>
  <c r="O1770" i="2"/>
  <c r="Q1770" i="2"/>
  <c r="H1762" i="2"/>
  <c r="I1762" i="2"/>
  <c r="K1762" i="2"/>
  <c r="M1762" i="2"/>
  <c r="J1762" i="2"/>
  <c r="P1762" i="2"/>
  <c r="L1762" i="2"/>
  <c r="O1762" i="2"/>
  <c r="N1762" i="2"/>
  <c r="G1762" i="2"/>
  <c r="Q1762" i="2"/>
  <c r="H1754" i="2"/>
  <c r="I1754" i="2"/>
  <c r="K1754" i="2"/>
  <c r="J1754" i="2"/>
  <c r="M1754" i="2"/>
  <c r="L1754" i="2"/>
  <c r="O1754" i="2"/>
  <c r="P1754" i="2"/>
  <c r="N1754" i="2"/>
  <c r="G1754" i="2"/>
  <c r="Q1754" i="2"/>
  <c r="H1746" i="2"/>
  <c r="I1746" i="2"/>
  <c r="K1746" i="2"/>
  <c r="M1746" i="2"/>
  <c r="J1746" i="2"/>
  <c r="P1746" i="2"/>
  <c r="O1746" i="2"/>
  <c r="L1746" i="2"/>
  <c r="G1746" i="2"/>
  <c r="N1746" i="2"/>
  <c r="H1738" i="2"/>
  <c r="I1738" i="2"/>
  <c r="K1738" i="2"/>
  <c r="M1738" i="2"/>
  <c r="P1738" i="2"/>
  <c r="N1738" i="2"/>
  <c r="J1738" i="2"/>
  <c r="O1738" i="2"/>
  <c r="L1738" i="2"/>
  <c r="Q1738" i="2"/>
  <c r="G1738" i="2"/>
  <c r="H1730" i="2"/>
  <c r="I1730" i="2"/>
  <c r="J1730" i="2"/>
  <c r="K1730" i="2"/>
  <c r="M1730" i="2"/>
  <c r="L1730" i="2"/>
  <c r="P1730" i="2"/>
  <c r="N1730" i="2"/>
  <c r="O1730" i="2"/>
  <c r="G1730" i="2"/>
  <c r="H1722" i="2"/>
  <c r="I1722" i="2"/>
  <c r="J1722" i="2"/>
  <c r="L1722" i="2"/>
  <c r="M1722" i="2"/>
  <c r="P1722" i="2"/>
  <c r="N1722" i="2"/>
  <c r="K1722" i="2"/>
  <c r="O1722" i="2"/>
  <c r="G1722" i="2"/>
  <c r="Q1722" i="2"/>
  <c r="H1714" i="2"/>
  <c r="I1714" i="2"/>
  <c r="J1714" i="2"/>
  <c r="M1714" i="2"/>
  <c r="L1714" i="2"/>
  <c r="K1714" i="2"/>
  <c r="P1714" i="2"/>
  <c r="Q1714" i="2"/>
  <c r="G1714" i="2"/>
  <c r="N1714" i="2"/>
  <c r="O1714" i="2"/>
  <c r="H1706" i="2"/>
  <c r="I1706" i="2"/>
  <c r="M1706" i="2"/>
  <c r="L1706" i="2"/>
  <c r="K1706" i="2"/>
  <c r="J1706" i="2"/>
  <c r="P1706" i="2"/>
  <c r="N1706" i="2"/>
  <c r="O1706" i="2"/>
  <c r="G1706" i="2"/>
  <c r="Q1706" i="2"/>
  <c r="H1698" i="2"/>
  <c r="I1698" i="2"/>
  <c r="K1698" i="2"/>
  <c r="M1698" i="2"/>
  <c r="L1698" i="2"/>
  <c r="J1698" i="2"/>
  <c r="P1698" i="2"/>
  <c r="O1698" i="2"/>
  <c r="N1698" i="2"/>
  <c r="G1698" i="2"/>
  <c r="Q1698" i="2"/>
  <c r="H1690" i="2"/>
  <c r="I1690" i="2"/>
  <c r="J1690" i="2"/>
  <c r="K1690" i="2"/>
  <c r="M1690" i="2"/>
  <c r="O1690" i="2"/>
  <c r="P1690" i="2"/>
  <c r="N1690" i="2"/>
  <c r="L1690" i="2"/>
  <c r="G1690" i="2"/>
  <c r="Q1690" i="2"/>
  <c r="H1682" i="2"/>
  <c r="I1682" i="2"/>
  <c r="J1682" i="2"/>
  <c r="K1682" i="2"/>
  <c r="M1682" i="2"/>
  <c r="L1682" i="2"/>
  <c r="P1682" i="2"/>
  <c r="O1682" i="2"/>
  <c r="N1682" i="2"/>
  <c r="G1682" i="2"/>
  <c r="Q1682" i="2"/>
  <c r="H1674" i="2"/>
  <c r="I1674" i="2"/>
  <c r="J1674" i="2"/>
  <c r="K1674" i="2"/>
  <c r="M1674" i="2"/>
  <c r="L1674" i="2"/>
  <c r="P1674" i="2"/>
  <c r="N1674" i="2"/>
  <c r="O1674" i="2"/>
  <c r="G1674" i="2"/>
  <c r="Q1674" i="2"/>
  <c r="H1666" i="2"/>
  <c r="I1666" i="2"/>
  <c r="J1666" i="2"/>
  <c r="M1666" i="2"/>
  <c r="L1666" i="2"/>
  <c r="K1666" i="2"/>
  <c r="P1666" i="2"/>
  <c r="O1666" i="2"/>
  <c r="G1666" i="2"/>
  <c r="N1666" i="2"/>
  <c r="Q1666" i="2"/>
  <c r="H1658" i="2"/>
  <c r="I1658" i="2"/>
  <c r="J1658" i="2"/>
  <c r="L1658" i="2"/>
  <c r="M1658" i="2"/>
  <c r="K1658" i="2"/>
  <c r="P1658" i="2"/>
  <c r="N1658" i="2"/>
  <c r="G1658" i="2"/>
  <c r="O1658" i="2"/>
  <c r="Q1658" i="2"/>
  <c r="H1650" i="2"/>
  <c r="I1650" i="2"/>
  <c r="J1650" i="2"/>
  <c r="M1650" i="2"/>
  <c r="L1650" i="2"/>
  <c r="K1650" i="2"/>
  <c r="P1650" i="2"/>
  <c r="N1650" i="2"/>
  <c r="O1650" i="2"/>
  <c r="G1650" i="2"/>
  <c r="Q1650" i="2"/>
  <c r="H1642" i="2"/>
  <c r="I1642" i="2"/>
  <c r="M1642" i="2"/>
  <c r="J1642" i="2"/>
  <c r="L1642" i="2"/>
  <c r="P1642" i="2"/>
  <c r="K1642" i="2"/>
  <c r="N1642" i="2"/>
  <c r="O1642" i="2"/>
  <c r="G1642" i="2"/>
  <c r="Q1642" i="2"/>
  <c r="H1634" i="2"/>
  <c r="I1634" i="2"/>
  <c r="K1634" i="2"/>
  <c r="J1634" i="2"/>
  <c r="M1634" i="2"/>
  <c r="P1634" i="2"/>
  <c r="O1634" i="2"/>
  <c r="L1634" i="2"/>
  <c r="G1634" i="2"/>
  <c r="N1634" i="2"/>
  <c r="Q1634" i="2"/>
  <c r="H1626" i="2"/>
  <c r="I1626" i="2"/>
  <c r="J1626" i="2"/>
  <c r="K1626" i="2"/>
  <c r="M1626" i="2"/>
  <c r="L1626" i="2"/>
  <c r="O1626" i="2"/>
  <c r="P1626" i="2"/>
  <c r="N1626" i="2"/>
  <c r="G1626" i="2"/>
  <c r="Q1626" i="2"/>
  <c r="H1618" i="2"/>
  <c r="I1618" i="2"/>
  <c r="J1618" i="2"/>
  <c r="K1618" i="2"/>
  <c r="M1618" i="2"/>
  <c r="P1618" i="2"/>
  <c r="O1618" i="2"/>
  <c r="L1618" i="2"/>
  <c r="N1618" i="2"/>
  <c r="G1618" i="2"/>
  <c r="Q1618" i="2"/>
  <c r="H1610" i="2"/>
  <c r="I1610" i="2"/>
  <c r="J1610" i="2"/>
  <c r="K1610" i="2"/>
  <c r="M1610" i="2"/>
  <c r="L1610" i="2"/>
  <c r="P1610" i="2"/>
  <c r="N1610" i="2"/>
  <c r="O1610" i="2"/>
  <c r="G1610" i="2"/>
  <c r="Q1610" i="2"/>
  <c r="H1602" i="2"/>
  <c r="I1602" i="2"/>
  <c r="J1602" i="2"/>
  <c r="K1602" i="2"/>
  <c r="M1602" i="2"/>
  <c r="L1602" i="2"/>
  <c r="P1602" i="2"/>
  <c r="N1602" i="2"/>
  <c r="G1602" i="2"/>
  <c r="O1602" i="2"/>
  <c r="Q1602" i="2"/>
  <c r="H1594" i="2"/>
  <c r="I1594" i="2"/>
  <c r="J1594" i="2"/>
  <c r="L1594" i="2"/>
  <c r="M1594" i="2"/>
  <c r="K1594" i="2"/>
  <c r="P1594" i="2"/>
  <c r="N1594" i="2"/>
  <c r="O1594" i="2"/>
  <c r="G1594" i="2"/>
  <c r="Q1594" i="2"/>
  <c r="H1586" i="2"/>
  <c r="I1586" i="2"/>
  <c r="J1586" i="2"/>
  <c r="M1586" i="2"/>
  <c r="L1586" i="2"/>
  <c r="K1586" i="2"/>
  <c r="P1586" i="2"/>
  <c r="N1586" i="2"/>
  <c r="G1586" i="2"/>
  <c r="O1586" i="2"/>
  <c r="Q1586" i="2"/>
  <c r="H1578" i="2"/>
  <c r="I1578" i="2"/>
  <c r="M1578" i="2"/>
  <c r="L1578" i="2"/>
  <c r="K1578" i="2"/>
  <c r="J1578" i="2"/>
  <c r="P1578" i="2"/>
  <c r="N1578" i="2"/>
  <c r="O1578" i="2"/>
  <c r="G1578" i="2"/>
  <c r="Q1578" i="2"/>
  <c r="H1570" i="2"/>
  <c r="I1570" i="2"/>
  <c r="K1570" i="2"/>
  <c r="M1570" i="2"/>
  <c r="L1570" i="2"/>
  <c r="P1570" i="2"/>
  <c r="J1570" i="2"/>
  <c r="O1570" i="2"/>
  <c r="N1570" i="2"/>
  <c r="G1570" i="2"/>
  <c r="Q1570" i="2"/>
  <c r="H1562" i="2"/>
  <c r="I1562" i="2"/>
  <c r="J1562" i="2"/>
  <c r="K1562" i="2"/>
  <c r="M1562" i="2"/>
  <c r="O1562" i="2"/>
  <c r="P1562" i="2"/>
  <c r="N1562" i="2"/>
  <c r="L1562" i="2"/>
  <c r="G1562" i="2"/>
  <c r="Q1562" i="2"/>
  <c r="H1554" i="2"/>
  <c r="I1554" i="2"/>
  <c r="J1554" i="2"/>
  <c r="K1554" i="2"/>
  <c r="M1554" i="2"/>
  <c r="L1554" i="2"/>
  <c r="P1554" i="2"/>
  <c r="O1554" i="2"/>
  <c r="N1554" i="2"/>
  <c r="G1554" i="2"/>
  <c r="Q1554" i="2"/>
  <c r="H1546" i="2"/>
  <c r="I1546" i="2"/>
  <c r="J1546" i="2"/>
  <c r="K1546" i="2"/>
  <c r="M1546" i="2"/>
  <c r="L1546" i="2"/>
  <c r="P1546" i="2"/>
  <c r="N1546" i="2"/>
  <c r="O1546" i="2"/>
  <c r="G1546" i="2"/>
  <c r="Q1546" i="2"/>
  <c r="H1538" i="2"/>
  <c r="I1538" i="2"/>
  <c r="J1538" i="2"/>
  <c r="M1538" i="2"/>
  <c r="L1538" i="2"/>
  <c r="P1538" i="2"/>
  <c r="K1538" i="2"/>
  <c r="N1538" i="2"/>
  <c r="O1538" i="2"/>
  <c r="G1538" i="2"/>
  <c r="Q1538" i="2"/>
  <c r="H1530" i="2"/>
  <c r="I1530" i="2"/>
  <c r="J1530" i="2"/>
  <c r="L1530" i="2"/>
  <c r="M1530" i="2"/>
  <c r="K1530" i="2"/>
  <c r="P1530" i="2"/>
  <c r="N1530" i="2"/>
  <c r="G1530" i="2"/>
  <c r="Q1530" i="2"/>
  <c r="O1530" i="2"/>
  <c r="H1522" i="2"/>
  <c r="I1522" i="2"/>
  <c r="J1522" i="2"/>
  <c r="M1522" i="2"/>
  <c r="L1522" i="2"/>
  <c r="P1522" i="2"/>
  <c r="K1522" i="2"/>
  <c r="O1522" i="2"/>
  <c r="N1522" i="2"/>
  <c r="G1522" i="2"/>
  <c r="Q1522" i="2"/>
  <c r="H1514" i="2"/>
  <c r="I1514" i="2"/>
  <c r="M1514" i="2"/>
  <c r="J1514" i="2"/>
  <c r="L1514" i="2"/>
  <c r="K1514" i="2"/>
  <c r="P1514" i="2"/>
  <c r="N1514" i="2"/>
  <c r="G1514" i="2"/>
  <c r="Q1514" i="2"/>
  <c r="O1514" i="2"/>
  <c r="H1506" i="2"/>
  <c r="I1506" i="2"/>
  <c r="K1506" i="2"/>
  <c r="J1506" i="2"/>
  <c r="M1506" i="2"/>
  <c r="P1506" i="2"/>
  <c r="L1506" i="2"/>
  <c r="O1506" i="2"/>
  <c r="N1506" i="2"/>
  <c r="G1506" i="2"/>
  <c r="Q1506" i="2"/>
  <c r="H1498" i="2"/>
  <c r="I1498" i="2"/>
  <c r="J1498" i="2"/>
  <c r="K1498" i="2"/>
  <c r="M1498" i="2"/>
  <c r="L1498" i="2"/>
  <c r="O1498" i="2"/>
  <c r="P1498" i="2"/>
  <c r="N1498" i="2"/>
  <c r="G1498" i="2"/>
  <c r="Q1498" i="2"/>
  <c r="H1490" i="2"/>
  <c r="I1490" i="2"/>
  <c r="J1490" i="2"/>
  <c r="K1490" i="2"/>
  <c r="M1490" i="2"/>
  <c r="P1490" i="2"/>
  <c r="O1490" i="2"/>
  <c r="L1490" i="2"/>
  <c r="N1490" i="2"/>
  <c r="G1490" i="2"/>
  <c r="Q1490" i="2"/>
  <c r="H1482" i="2"/>
  <c r="I1482" i="2"/>
  <c r="J1482" i="2"/>
  <c r="K1482" i="2"/>
  <c r="M1482" i="2"/>
  <c r="P1482" i="2"/>
  <c r="N1482" i="2"/>
  <c r="O1482" i="2"/>
  <c r="L1482" i="2"/>
  <c r="G1482" i="2"/>
  <c r="Q1482" i="2"/>
  <c r="H1474" i="2"/>
  <c r="I1474" i="2"/>
  <c r="J1474" i="2"/>
  <c r="K1474" i="2"/>
  <c r="M1474" i="2"/>
  <c r="L1474" i="2"/>
  <c r="P1474" i="2"/>
  <c r="N1474" i="2"/>
  <c r="O1474" i="2"/>
  <c r="G1474" i="2"/>
  <c r="Q1474" i="2"/>
  <c r="H1466" i="2"/>
  <c r="I1466" i="2"/>
  <c r="J1466" i="2"/>
  <c r="L1466" i="2"/>
  <c r="M1466" i="2"/>
  <c r="P1466" i="2"/>
  <c r="N1466" i="2"/>
  <c r="K1466" i="2"/>
  <c r="O1466" i="2"/>
  <c r="G1466" i="2"/>
  <c r="Q1466" i="2"/>
  <c r="H1458" i="2"/>
  <c r="I1458" i="2"/>
  <c r="J1458" i="2"/>
  <c r="M1458" i="2"/>
  <c r="L1458" i="2"/>
  <c r="K1458" i="2"/>
  <c r="P1458" i="2"/>
  <c r="N1458" i="2"/>
  <c r="G1458" i="2"/>
  <c r="Q1458" i="2"/>
  <c r="O1458" i="2"/>
  <c r="H1450" i="2"/>
  <c r="I1450" i="2"/>
  <c r="M1450" i="2"/>
  <c r="L1450" i="2"/>
  <c r="K1450" i="2"/>
  <c r="J1450" i="2"/>
  <c r="P1450" i="2"/>
  <c r="N1450" i="2"/>
  <c r="O1450" i="2"/>
  <c r="G1450" i="2"/>
  <c r="Q1450" i="2"/>
  <c r="H1442" i="2"/>
  <c r="I1442" i="2"/>
  <c r="K1442" i="2"/>
  <c r="M1442" i="2"/>
  <c r="L1442" i="2"/>
  <c r="J1442" i="2"/>
  <c r="P1442" i="2"/>
  <c r="O1442" i="2"/>
  <c r="N1442" i="2"/>
  <c r="G1442" i="2"/>
  <c r="Q1442" i="2"/>
  <c r="H1434" i="2"/>
  <c r="I1434" i="2"/>
  <c r="J1434" i="2"/>
  <c r="K1434" i="2"/>
  <c r="M1434" i="2"/>
  <c r="O1434" i="2"/>
  <c r="P1434" i="2"/>
  <c r="N1434" i="2"/>
  <c r="L1434" i="2"/>
  <c r="G1434" i="2"/>
  <c r="Q1434" i="2"/>
  <c r="H1426" i="2"/>
  <c r="I1426" i="2"/>
  <c r="J1426" i="2"/>
  <c r="K1426" i="2"/>
  <c r="M1426" i="2"/>
  <c r="L1426" i="2"/>
  <c r="P1426" i="2"/>
  <c r="O1426" i="2"/>
  <c r="N1426" i="2"/>
  <c r="G1426" i="2"/>
  <c r="Q1426" i="2"/>
  <c r="H1418" i="2"/>
  <c r="I1418" i="2"/>
  <c r="J1418" i="2"/>
  <c r="K1418" i="2"/>
  <c r="M1418" i="2"/>
  <c r="L1418" i="2"/>
  <c r="P1418" i="2"/>
  <c r="N1418" i="2"/>
  <c r="O1418" i="2"/>
  <c r="G1418" i="2"/>
  <c r="Q1418" i="2"/>
  <c r="H1410" i="2"/>
  <c r="I1410" i="2"/>
  <c r="J1410" i="2"/>
  <c r="M1410" i="2"/>
  <c r="L1410" i="2"/>
  <c r="K1410" i="2"/>
  <c r="P1410" i="2"/>
  <c r="N1410" i="2"/>
  <c r="O1410" i="2"/>
  <c r="G1410" i="2"/>
  <c r="Q1410" i="2"/>
  <c r="H1402" i="2"/>
  <c r="I1402" i="2"/>
  <c r="J1402" i="2"/>
  <c r="L1402" i="2"/>
  <c r="M1402" i="2"/>
  <c r="K1402" i="2"/>
  <c r="P1402" i="2"/>
  <c r="N1402" i="2"/>
  <c r="G1402" i="2"/>
  <c r="O1402" i="2"/>
  <c r="Q1402" i="2"/>
  <c r="H1394" i="2"/>
  <c r="I1394" i="2"/>
  <c r="J1394" i="2"/>
  <c r="M1394" i="2"/>
  <c r="L1394" i="2"/>
  <c r="K1394" i="2"/>
  <c r="P1394" i="2"/>
  <c r="N1394" i="2"/>
  <c r="O1394" i="2"/>
  <c r="G1394" i="2"/>
  <c r="Q1394" i="2"/>
  <c r="H1386" i="2"/>
  <c r="I1386" i="2"/>
  <c r="M1386" i="2"/>
  <c r="J1386" i="2"/>
  <c r="L1386" i="2"/>
  <c r="P1386" i="2"/>
  <c r="N1386" i="2"/>
  <c r="K1386" i="2"/>
  <c r="O1386" i="2"/>
  <c r="G1386" i="2"/>
  <c r="Q1386" i="2"/>
  <c r="H1378" i="2"/>
  <c r="I1378" i="2"/>
  <c r="K1378" i="2"/>
  <c r="J1378" i="2"/>
  <c r="M1378" i="2"/>
  <c r="P1378" i="2"/>
  <c r="O1378" i="2"/>
  <c r="L1378" i="2"/>
  <c r="N1378" i="2"/>
  <c r="G1378" i="2"/>
  <c r="Q1378" i="2"/>
  <c r="H1370" i="2"/>
  <c r="I1370" i="2"/>
  <c r="J1370" i="2"/>
  <c r="K1370" i="2"/>
  <c r="M1370" i="2"/>
  <c r="L1370" i="2"/>
  <c r="O1370" i="2"/>
  <c r="P1370" i="2"/>
  <c r="N1370" i="2"/>
  <c r="G1370" i="2"/>
  <c r="Q1370" i="2"/>
  <c r="H1362" i="2"/>
  <c r="I1362" i="2"/>
  <c r="J1362" i="2"/>
  <c r="K1362" i="2"/>
  <c r="M1362" i="2"/>
  <c r="P1362" i="2"/>
  <c r="O1362" i="2"/>
  <c r="N1362" i="2"/>
  <c r="L1362" i="2"/>
  <c r="G1362" i="2"/>
  <c r="Q1362" i="2"/>
  <c r="H1354" i="2"/>
  <c r="I1354" i="2"/>
  <c r="J1354" i="2"/>
  <c r="K1354" i="2"/>
  <c r="M1354" i="2"/>
  <c r="L1354" i="2"/>
  <c r="P1354" i="2"/>
  <c r="N1354" i="2"/>
  <c r="O1354" i="2"/>
  <c r="G1354" i="2"/>
  <c r="Q1354" i="2"/>
  <c r="H1346" i="2"/>
  <c r="I1346" i="2"/>
  <c r="J1346" i="2"/>
  <c r="K1346" i="2"/>
  <c r="M1346" i="2"/>
  <c r="L1346" i="2"/>
  <c r="P1346" i="2"/>
  <c r="N1346" i="2"/>
  <c r="G1346" i="2"/>
  <c r="O1346" i="2"/>
  <c r="Q1346" i="2"/>
  <c r="H1338" i="2"/>
  <c r="I1338" i="2"/>
  <c r="J1338" i="2"/>
  <c r="L1338" i="2"/>
  <c r="M1338" i="2"/>
  <c r="K1338" i="2"/>
  <c r="P1338" i="2"/>
  <c r="N1338" i="2"/>
  <c r="O1338" i="2"/>
  <c r="G1338" i="2"/>
  <c r="Q1338" i="2"/>
  <c r="H1330" i="2"/>
  <c r="I1330" i="2"/>
  <c r="J1330" i="2"/>
  <c r="M1330" i="2"/>
  <c r="L1330" i="2"/>
  <c r="K1330" i="2"/>
  <c r="P1330" i="2"/>
  <c r="N1330" i="2"/>
  <c r="G1330" i="2"/>
  <c r="O1330" i="2"/>
  <c r="Q1330" i="2"/>
  <c r="H1322" i="2"/>
  <c r="I1322" i="2"/>
  <c r="M1322" i="2"/>
  <c r="L1322" i="2"/>
  <c r="K1322" i="2"/>
  <c r="J1322" i="2"/>
  <c r="P1322" i="2"/>
  <c r="N1322" i="2"/>
  <c r="O1322" i="2"/>
  <c r="G1322" i="2"/>
  <c r="Q1322" i="2"/>
  <c r="H1314" i="2"/>
  <c r="I1314" i="2"/>
  <c r="K1314" i="2"/>
  <c r="M1314" i="2"/>
  <c r="L1314" i="2"/>
  <c r="J1314" i="2"/>
  <c r="P1314" i="2"/>
  <c r="O1314" i="2"/>
  <c r="N1314" i="2"/>
  <c r="G1314" i="2"/>
  <c r="Q1314" i="2"/>
  <c r="H1306" i="2"/>
  <c r="I1306" i="2"/>
  <c r="J1306" i="2"/>
  <c r="K1306" i="2"/>
  <c r="M1306" i="2"/>
  <c r="O1306" i="2"/>
  <c r="P1306" i="2"/>
  <c r="N1306" i="2"/>
  <c r="L1306" i="2"/>
  <c r="G1306" i="2"/>
  <c r="Q1306" i="2"/>
  <c r="H1298" i="2"/>
  <c r="I1298" i="2"/>
  <c r="J1298" i="2"/>
  <c r="K1298" i="2"/>
  <c r="M1298" i="2"/>
  <c r="L1298" i="2"/>
  <c r="P1298" i="2"/>
  <c r="O1298" i="2"/>
  <c r="N1298" i="2"/>
  <c r="G1298" i="2"/>
  <c r="Q1298" i="2"/>
  <c r="H1290" i="2"/>
  <c r="I1290" i="2"/>
  <c r="J1290" i="2"/>
  <c r="K1290" i="2"/>
  <c r="M1290" i="2"/>
  <c r="L1290" i="2"/>
  <c r="P1290" i="2"/>
  <c r="N1290" i="2"/>
  <c r="G1290" i="2"/>
  <c r="O1290" i="2"/>
  <c r="Q1290" i="2"/>
  <c r="H1282" i="2"/>
  <c r="I1282" i="2"/>
  <c r="J1282" i="2"/>
  <c r="M1282" i="2"/>
  <c r="L1282" i="2"/>
  <c r="P1282" i="2"/>
  <c r="K1282" i="2"/>
  <c r="O1282" i="2"/>
  <c r="N1282" i="2"/>
  <c r="G1282" i="2"/>
  <c r="Q1282" i="2"/>
  <c r="H1274" i="2"/>
  <c r="I1274" i="2"/>
  <c r="J1274" i="2"/>
  <c r="L1274" i="2"/>
  <c r="M1274" i="2"/>
  <c r="K1274" i="2"/>
  <c r="O1274" i="2"/>
  <c r="P1274" i="2"/>
  <c r="N1274" i="2"/>
  <c r="G1274" i="2"/>
  <c r="Q1274" i="2"/>
  <c r="H1266" i="2"/>
  <c r="I1266" i="2"/>
  <c r="J1266" i="2"/>
  <c r="M1266" i="2"/>
  <c r="L1266" i="2"/>
  <c r="K1266" i="2"/>
  <c r="P1266" i="2"/>
  <c r="O1266" i="2"/>
  <c r="N1266" i="2"/>
  <c r="G1266" i="2"/>
  <c r="Q1266" i="2"/>
  <c r="H1258" i="2"/>
  <c r="I1258" i="2"/>
  <c r="M1258" i="2"/>
  <c r="J1258" i="2"/>
  <c r="L1258" i="2"/>
  <c r="K1258" i="2"/>
  <c r="P1258" i="2"/>
  <c r="N1258" i="2"/>
  <c r="O1258" i="2"/>
  <c r="G1258" i="2"/>
  <c r="Q1258" i="2"/>
  <c r="H1250" i="2"/>
  <c r="I1250" i="2"/>
  <c r="K1250" i="2"/>
  <c r="J1250" i="2"/>
  <c r="M1250" i="2"/>
  <c r="P1250" i="2"/>
  <c r="L1250" i="2"/>
  <c r="N1250" i="2"/>
  <c r="G1250" i="2"/>
  <c r="O1250" i="2"/>
  <c r="Q1250" i="2"/>
  <c r="H1242" i="2"/>
  <c r="I1242" i="2"/>
  <c r="J1242" i="2"/>
  <c r="K1242" i="2"/>
  <c r="M1242" i="2"/>
  <c r="L1242" i="2"/>
  <c r="O1242" i="2"/>
  <c r="P1242" i="2"/>
  <c r="N1242" i="2"/>
  <c r="G1242" i="2"/>
  <c r="Q1242" i="2"/>
  <c r="H1234" i="2"/>
  <c r="I1234" i="2"/>
  <c r="J1234" i="2"/>
  <c r="K1234" i="2"/>
  <c r="M1234" i="2"/>
  <c r="P1234" i="2"/>
  <c r="O1234" i="2"/>
  <c r="L1234" i="2"/>
  <c r="N1234" i="2"/>
  <c r="G1234" i="2"/>
  <c r="Q1234" i="2"/>
  <c r="H1226" i="2"/>
  <c r="I1226" i="2"/>
  <c r="J1226" i="2"/>
  <c r="M1226" i="2"/>
  <c r="K1226" i="2"/>
  <c r="P1226" i="2"/>
  <c r="N1226" i="2"/>
  <c r="L1226" i="2"/>
  <c r="G1226" i="2"/>
  <c r="Q1226" i="2"/>
  <c r="O1226" i="2"/>
  <c r="H1218" i="2"/>
  <c r="I1218" i="2"/>
  <c r="K1218" i="2"/>
  <c r="J1218" i="2"/>
  <c r="M1218" i="2"/>
  <c r="L1218" i="2"/>
  <c r="P1218" i="2"/>
  <c r="O1218" i="2"/>
  <c r="N1218" i="2"/>
  <c r="G1218" i="2"/>
  <c r="Q1218" i="2"/>
  <c r="H1210" i="2"/>
  <c r="I1210" i="2"/>
  <c r="J1210" i="2"/>
  <c r="L1210" i="2"/>
  <c r="M1210" i="2"/>
  <c r="K1210" i="2"/>
  <c r="O1210" i="2"/>
  <c r="P1210" i="2"/>
  <c r="N1210" i="2"/>
  <c r="G1210" i="2"/>
  <c r="Q1210" i="2"/>
  <c r="H1202" i="2"/>
  <c r="I1202" i="2"/>
  <c r="J1202" i="2"/>
  <c r="K1202" i="2"/>
  <c r="M1202" i="2"/>
  <c r="L1202" i="2"/>
  <c r="P1202" i="2"/>
  <c r="O1202" i="2"/>
  <c r="N1202" i="2"/>
  <c r="G1202" i="2"/>
  <c r="Q1202" i="2"/>
  <c r="H1194" i="2"/>
  <c r="I1194" i="2"/>
  <c r="K1194" i="2"/>
  <c r="M1194" i="2"/>
  <c r="L1194" i="2"/>
  <c r="J1194" i="2"/>
  <c r="P1194" i="2"/>
  <c r="N1194" i="2"/>
  <c r="O1194" i="2"/>
  <c r="G1194" i="2"/>
  <c r="Q1194" i="2"/>
  <c r="H1186" i="2"/>
  <c r="I1186" i="2"/>
  <c r="M1186" i="2"/>
  <c r="L1186" i="2"/>
  <c r="J1186" i="2"/>
  <c r="P1186" i="2"/>
  <c r="K1186" i="2"/>
  <c r="N1186" i="2"/>
  <c r="O1186" i="2"/>
  <c r="G1186" i="2"/>
  <c r="Q1186" i="2"/>
  <c r="H1178" i="2"/>
  <c r="I1178" i="2"/>
  <c r="J1178" i="2"/>
  <c r="K1178" i="2"/>
  <c r="M1178" i="2"/>
  <c r="O1178" i="2"/>
  <c r="P1178" i="2"/>
  <c r="N1178" i="2"/>
  <c r="L1178" i="2"/>
  <c r="G1178" i="2"/>
  <c r="Q1178" i="2"/>
  <c r="H1170" i="2"/>
  <c r="J1170" i="2"/>
  <c r="I1170" i="2"/>
  <c r="M1170" i="2"/>
  <c r="K1170" i="2"/>
  <c r="L1170" i="2"/>
  <c r="P1170" i="2"/>
  <c r="O1170" i="2"/>
  <c r="N1170" i="2"/>
  <c r="G1170" i="2"/>
  <c r="Q1170" i="2"/>
  <c r="H1162" i="2"/>
  <c r="I1162" i="2"/>
  <c r="J1162" i="2"/>
  <c r="K1162" i="2"/>
  <c r="M1162" i="2"/>
  <c r="L1162" i="2"/>
  <c r="P1162" i="2"/>
  <c r="N1162" i="2"/>
  <c r="G1162" i="2"/>
  <c r="O1162" i="2"/>
  <c r="Q1162" i="2"/>
  <c r="H1154" i="2"/>
  <c r="I1154" i="2"/>
  <c r="J1154" i="2"/>
  <c r="M1154" i="2"/>
  <c r="L1154" i="2"/>
  <c r="K1154" i="2"/>
  <c r="P1154" i="2"/>
  <c r="O1154" i="2"/>
  <c r="N1154" i="2"/>
  <c r="G1154" i="2"/>
  <c r="Q1154" i="2"/>
  <c r="H1146" i="2"/>
  <c r="J1146" i="2"/>
  <c r="I1146" i="2"/>
  <c r="K1146" i="2"/>
  <c r="L1146" i="2"/>
  <c r="M1146" i="2"/>
  <c r="O1146" i="2"/>
  <c r="P1146" i="2"/>
  <c r="N1146" i="2"/>
  <c r="G1146" i="2"/>
  <c r="Q1146" i="2"/>
  <c r="H1138" i="2"/>
  <c r="I1138" i="2"/>
  <c r="J1138" i="2"/>
  <c r="M1138" i="2"/>
  <c r="L1138" i="2"/>
  <c r="K1138" i="2"/>
  <c r="P1138" i="2"/>
  <c r="O1138" i="2"/>
  <c r="N1138" i="2"/>
  <c r="G1138" i="2"/>
  <c r="Q1138" i="2"/>
  <c r="H1130" i="2"/>
  <c r="I1130" i="2"/>
  <c r="J1130" i="2"/>
  <c r="K1130" i="2"/>
  <c r="M1130" i="2"/>
  <c r="L1130" i="2"/>
  <c r="N1130" i="2"/>
  <c r="P1130" i="2"/>
  <c r="O1130" i="2"/>
  <c r="G1130" i="2"/>
  <c r="Q1130" i="2"/>
  <c r="H1122" i="2"/>
  <c r="I1122" i="2"/>
  <c r="J1122" i="2"/>
  <c r="M1122" i="2"/>
  <c r="N1122" i="2"/>
  <c r="P1122" i="2"/>
  <c r="K1122" i="2"/>
  <c r="L1122" i="2"/>
  <c r="G1122" i="2"/>
  <c r="O1122" i="2"/>
  <c r="Q1122" i="2"/>
  <c r="H1114" i="2"/>
  <c r="I1114" i="2"/>
  <c r="J1114" i="2"/>
  <c r="K1114" i="2"/>
  <c r="M1114" i="2"/>
  <c r="L1114" i="2"/>
  <c r="N1114" i="2"/>
  <c r="O1114" i="2"/>
  <c r="P1114" i="2"/>
  <c r="G1114" i="2"/>
  <c r="Q1114" i="2"/>
  <c r="H1106" i="2"/>
  <c r="I1106" i="2"/>
  <c r="J1106" i="2"/>
  <c r="M1106" i="2"/>
  <c r="K1106" i="2"/>
  <c r="N1106" i="2"/>
  <c r="P1106" i="2"/>
  <c r="O1106" i="2"/>
  <c r="L1106" i="2"/>
  <c r="G1106" i="2"/>
  <c r="Q1106" i="2"/>
  <c r="H1098" i="2"/>
  <c r="I1098" i="2"/>
  <c r="J1098" i="2"/>
  <c r="K1098" i="2"/>
  <c r="M1098" i="2"/>
  <c r="L1098" i="2"/>
  <c r="P1098" i="2"/>
  <c r="N1098" i="2"/>
  <c r="G1098" i="2"/>
  <c r="Q1098" i="2"/>
  <c r="O1098" i="2"/>
  <c r="H1090" i="2"/>
  <c r="J1090" i="2"/>
  <c r="I1090" i="2"/>
  <c r="M1090" i="2"/>
  <c r="L1090" i="2"/>
  <c r="K1090" i="2"/>
  <c r="P1090" i="2"/>
  <c r="N1090" i="2"/>
  <c r="O1090" i="2"/>
  <c r="G1090" i="2"/>
  <c r="Q1090" i="2"/>
  <c r="H1082" i="2"/>
  <c r="J1082" i="2"/>
  <c r="I1082" i="2"/>
  <c r="K1082" i="2"/>
  <c r="L1082" i="2"/>
  <c r="M1082" i="2"/>
  <c r="O1082" i="2"/>
  <c r="P1082" i="2"/>
  <c r="N1082" i="2"/>
  <c r="G1082" i="2"/>
  <c r="Q1082" i="2"/>
  <c r="H1074" i="2"/>
  <c r="I1074" i="2"/>
  <c r="J1074" i="2"/>
  <c r="M1074" i="2"/>
  <c r="L1074" i="2"/>
  <c r="K1074" i="2"/>
  <c r="P1074" i="2"/>
  <c r="O1074" i="2"/>
  <c r="N1074" i="2"/>
  <c r="G1074" i="2"/>
  <c r="Q1074" i="2"/>
  <c r="H1066" i="2"/>
  <c r="J1066" i="2"/>
  <c r="I1066" i="2"/>
  <c r="K1066" i="2"/>
  <c r="M1066" i="2"/>
  <c r="L1066" i="2"/>
  <c r="N1066" i="2"/>
  <c r="P1066" i="2"/>
  <c r="O1066" i="2"/>
  <c r="G1066" i="2"/>
  <c r="Q1066" i="2"/>
  <c r="H1058" i="2"/>
  <c r="I1058" i="2"/>
  <c r="J1058" i="2"/>
  <c r="M1058" i="2"/>
  <c r="L1058" i="2"/>
  <c r="N1058" i="2"/>
  <c r="P1058" i="2"/>
  <c r="K1058" i="2"/>
  <c r="O1058" i="2"/>
  <c r="G1058" i="2"/>
  <c r="Q1058" i="2"/>
  <c r="H1050" i="2"/>
  <c r="I1050" i="2"/>
  <c r="J1050" i="2"/>
  <c r="K1050" i="2"/>
  <c r="M1050" i="2"/>
  <c r="N1050" i="2"/>
  <c r="O1050" i="2"/>
  <c r="P1050" i="2"/>
  <c r="L1050" i="2"/>
  <c r="G1050" i="2"/>
  <c r="Q1050" i="2"/>
  <c r="H1042" i="2"/>
  <c r="J1042" i="2"/>
  <c r="I1042" i="2"/>
  <c r="M1042" i="2"/>
  <c r="K1042" i="2"/>
  <c r="L1042" i="2"/>
  <c r="N1042" i="2"/>
  <c r="P1042" i="2"/>
  <c r="O1042" i="2"/>
  <c r="G1042" i="2"/>
  <c r="Q1042" i="2"/>
  <c r="H1034" i="2"/>
  <c r="I1034" i="2"/>
  <c r="J1034" i="2"/>
  <c r="K1034" i="2"/>
  <c r="M1034" i="2"/>
  <c r="L1034" i="2"/>
  <c r="N1034" i="2"/>
  <c r="P1034" i="2"/>
  <c r="O1034" i="2"/>
  <c r="G1034" i="2"/>
  <c r="Q1034" i="2"/>
  <c r="H1026" i="2"/>
  <c r="I1026" i="2"/>
  <c r="J1026" i="2"/>
  <c r="M1026" i="2"/>
  <c r="L1026" i="2"/>
  <c r="K1026" i="2"/>
  <c r="P1026" i="2"/>
  <c r="N1026" i="2"/>
  <c r="G1026" i="2"/>
  <c r="O1026" i="2"/>
  <c r="Q1026" i="2"/>
  <c r="H1018" i="2"/>
  <c r="J1018" i="2"/>
  <c r="I1018" i="2"/>
  <c r="K1018" i="2"/>
  <c r="L1018" i="2"/>
  <c r="M1018" i="2"/>
  <c r="O1018" i="2"/>
  <c r="P1018" i="2"/>
  <c r="N1018" i="2"/>
  <c r="Q1018" i="2"/>
  <c r="G1018" i="2"/>
  <c r="H1010" i="2"/>
  <c r="I1010" i="2"/>
  <c r="J1010" i="2"/>
  <c r="M1010" i="2"/>
  <c r="L1010" i="2"/>
  <c r="K1010" i="2"/>
  <c r="P1010" i="2"/>
  <c r="O1010" i="2"/>
  <c r="N1010" i="2"/>
  <c r="Q1010" i="2"/>
  <c r="H1002" i="2"/>
  <c r="I1002" i="2"/>
  <c r="J1002" i="2"/>
  <c r="K1002" i="2"/>
  <c r="M1002" i="2"/>
  <c r="L1002" i="2"/>
  <c r="N1002" i="2"/>
  <c r="P1002" i="2"/>
  <c r="Q1002" i="2"/>
  <c r="O1002" i="2"/>
  <c r="H994" i="2"/>
  <c r="I994" i="2"/>
  <c r="J994" i="2"/>
  <c r="M994" i="2"/>
  <c r="N994" i="2"/>
  <c r="P994" i="2"/>
  <c r="L994" i="2"/>
  <c r="K994" i="2"/>
  <c r="O994" i="2"/>
  <c r="Q994" i="2"/>
  <c r="H986" i="2"/>
  <c r="I986" i="2"/>
  <c r="J986" i="2"/>
  <c r="K986" i="2"/>
  <c r="M986" i="2"/>
  <c r="L986" i="2"/>
  <c r="N986" i="2"/>
  <c r="O986" i="2"/>
  <c r="P986" i="2"/>
  <c r="Q986" i="2"/>
  <c r="H978" i="2"/>
  <c r="I978" i="2"/>
  <c r="J978" i="2"/>
  <c r="M978" i="2"/>
  <c r="K978" i="2"/>
  <c r="N978" i="2"/>
  <c r="P978" i="2"/>
  <c r="O978" i="2"/>
  <c r="L978" i="2"/>
  <c r="Q978" i="2"/>
  <c r="G978" i="2"/>
  <c r="H970" i="2"/>
  <c r="I970" i="2"/>
  <c r="J970" i="2"/>
  <c r="K970" i="2"/>
  <c r="M970" i="2"/>
  <c r="P970" i="2"/>
  <c r="L970" i="2"/>
  <c r="O970" i="2"/>
  <c r="N970" i="2"/>
  <c r="G970" i="2"/>
  <c r="Q970" i="2"/>
  <c r="H962" i="2"/>
  <c r="J962" i="2"/>
  <c r="I962" i="2"/>
  <c r="M962" i="2"/>
  <c r="L962" i="2"/>
  <c r="K962" i="2"/>
  <c r="P962" i="2"/>
  <c r="N962" i="2"/>
  <c r="O962" i="2"/>
  <c r="G962" i="2"/>
  <c r="Q962" i="2"/>
  <c r="H954" i="2"/>
  <c r="I954" i="2"/>
  <c r="J954" i="2"/>
  <c r="K954" i="2"/>
  <c r="L954" i="2"/>
  <c r="M954" i="2"/>
  <c r="O954" i="2"/>
  <c r="P954" i="2"/>
  <c r="N954" i="2"/>
  <c r="Q954" i="2"/>
  <c r="G954" i="2"/>
  <c r="H946" i="2"/>
  <c r="I946" i="2"/>
  <c r="J946" i="2"/>
  <c r="M946" i="2"/>
  <c r="L946" i="2"/>
  <c r="K946" i="2"/>
  <c r="P946" i="2"/>
  <c r="O946" i="2"/>
  <c r="N946" i="2"/>
  <c r="Q946" i="2"/>
  <c r="H938" i="2"/>
  <c r="I938" i="2"/>
  <c r="J938" i="2"/>
  <c r="K938" i="2"/>
  <c r="M938" i="2"/>
  <c r="L938" i="2"/>
  <c r="N938" i="2"/>
  <c r="P938" i="2"/>
  <c r="O938" i="2"/>
  <c r="Q938" i="2"/>
  <c r="H930" i="2"/>
  <c r="J930" i="2"/>
  <c r="I930" i="2"/>
  <c r="M930" i="2"/>
  <c r="L930" i="2"/>
  <c r="N930" i="2"/>
  <c r="P930" i="2"/>
  <c r="K930" i="2"/>
  <c r="O930" i="2"/>
  <c r="Q930" i="2"/>
  <c r="H922" i="2"/>
  <c r="I922" i="2"/>
  <c r="J922" i="2"/>
  <c r="K922" i="2"/>
  <c r="M922" i="2"/>
  <c r="N922" i="2"/>
  <c r="O922" i="2"/>
  <c r="P922" i="2"/>
  <c r="L922" i="2"/>
  <c r="Q922" i="2"/>
  <c r="H914" i="2"/>
  <c r="I914" i="2"/>
  <c r="J914" i="2"/>
  <c r="M914" i="2"/>
  <c r="K914" i="2"/>
  <c r="L914" i="2"/>
  <c r="N914" i="2"/>
  <c r="P914" i="2"/>
  <c r="O914" i="2"/>
  <c r="Q914" i="2"/>
  <c r="G914" i="2"/>
  <c r="H906" i="2"/>
  <c r="I906" i="2"/>
  <c r="J906" i="2"/>
  <c r="K906" i="2"/>
  <c r="M906" i="2"/>
  <c r="L906" i="2"/>
  <c r="N906" i="2"/>
  <c r="P906" i="2"/>
  <c r="G906" i="2"/>
  <c r="Q906" i="2"/>
  <c r="O906" i="2"/>
  <c r="H898" i="2"/>
  <c r="J898" i="2"/>
  <c r="I898" i="2"/>
  <c r="M898" i="2"/>
  <c r="L898" i="2"/>
  <c r="K898" i="2"/>
  <c r="P898" i="2"/>
  <c r="N898" i="2"/>
  <c r="G898" i="2"/>
  <c r="O898" i="2"/>
  <c r="Q898" i="2"/>
  <c r="H890" i="2"/>
  <c r="I890" i="2"/>
  <c r="K890" i="2"/>
  <c r="J890" i="2"/>
  <c r="L890" i="2"/>
  <c r="M890" i="2"/>
  <c r="O890" i="2"/>
  <c r="P890" i="2"/>
  <c r="N890" i="2"/>
  <c r="G890" i="2"/>
  <c r="H882" i="2"/>
  <c r="I882" i="2"/>
  <c r="M882" i="2"/>
  <c r="L882" i="2"/>
  <c r="K882" i="2"/>
  <c r="J882" i="2"/>
  <c r="P882" i="2"/>
  <c r="O882" i="2"/>
  <c r="N882" i="2"/>
  <c r="Q882" i="2"/>
  <c r="H874" i="2"/>
  <c r="I874" i="2"/>
  <c r="J874" i="2"/>
  <c r="K874" i="2"/>
  <c r="M874" i="2"/>
  <c r="L874" i="2"/>
  <c r="N874" i="2"/>
  <c r="P874" i="2"/>
  <c r="O874" i="2"/>
  <c r="Q874" i="2"/>
  <c r="H866" i="2"/>
  <c r="J866" i="2"/>
  <c r="I866" i="2"/>
  <c r="M866" i="2"/>
  <c r="L866" i="2"/>
  <c r="N866" i="2"/>
  <c r="P866" i="2"/>
  <c r="K866" i="2"/>
  <c r="Q866" i="2"/>
  <c r="O866" i="2"/>
  <c r="H858" i="2"/>
  <c r="I858" i="2"/>
  <c r="J858" i="2"/>
  <c r="K858" i="2"/>
  <c r="M858" i="2"/>
  <c r="N858" i="2"/>
  <c r="O858" i="2"/>
  <c r="P858" i="2"/>
  <c r="L858" i="2"/>
  <c r="Q858" i="2"/>
  <c r="H850" i="2"/>
  <c r="I850" i="2"/>
  <c r="J850" i="2"/>
  <c r="M850" i="2"/>
  <c r="K850" i="2"/>
  <c r="L850" i="2"/>
  <c r="N850" i="2"/>
  <c r="P850" i="2"/>
  <c r="O850" i="2"/>
  <c r="Q850" i="2"/>
  <c r="G850" i="2"/>
  <c r="H842" i="2"/>
  <c r="I842" i="2"/>
  <c r="J842" i="2"/>
  <c r="K842" i="2"/>
  <c r="M842" i="2"/>
  <c r="L842" i="2"/>
  <c r="P842" i="2"/>
  <c r="N842" i="2"/>
  <c r="O842" i="2"/>
  <c r="G842" i="2"/>
  <c r="H834" i="2"/>
  <c r="I834" i="2"/>
  <c r="J834" i="2"/>
  <c r="M834" i="2"/>
  <c r="L834" i="2"/>
  <c r="K834" i="2"/>
  <c r="P834" i="2"/>
  <c r="N834" i="2"/>
  <c r="G834" i="2"/>
  <c r="Q834" i="2"/>
  <c r="O834" i="2"/>
  <c r="H826" i="2"/>
  <c r="I826" i="2"/>
  <c r="J826" i="2"/>
  <c r="K826" i="2"/>
  <c r="M826" i="2"/>
  <c r="O826" i="2"/>
  <c r="P826" i="2"/>
  <c r="L826" i="2"/>
  <c r="N826" i="2"/>
  <c r="G826" i="2"/>
  <c r="Q826" i="2"/>
  <c r="H818" i="2"/>
  <c r="I818" i="2"/>
  <c r="J818" i="2"/>
  <c r="M818" i="2"/>
  <c r="K818" i="2"/>
  <c r="L818" i="2"/>
  <c r="P818" i="2"/>
  <c r="O818" i="2"/>
  <c r="N818" i="2"/>
  <c r="Q818" i="2"/>
  <c r="H810" i="2"/>
  <c r="I810" i="2"/>
  <c r="J810" i="2"/>
  <c r="K810" i="2"/>
  <c r="M810" i="2"/>
  <c r="L810" i="2"/>
  <c r="N810" i="2"/>
  <c r="P810" i="2"/>
  <c r="Q810" i="2"/>
  <c r="O810" i="2"/>
  <c r="H802" i="2"/>
  <c r="J802" i="2"/>
  <c r="I802" i="2"/>
  <c r="M802" i="2"/>
  <c r="L802" i="2"/>
  <c r="N802" i="2"/>
  <c r="P802" i="2"/>
  <c r="K802" i="2"/>
  <c r="Q802" i="2"/>
  <c r="O802" i="2"/>
  <c r="H794" i="2"/>
  <c r="I794" i="2"/>
  <c r="J794" i="2"/>
  <c r="K794" i="2"/>
  <c r="M794" i="2"/>
  <c r="N794" i="2"/>
  <c r="O794" i="2"/>
  <c r="P794" i="2"/>
  <c r="Q794" i="2"/>
  <c r="L794" i="2"/>
  <c r="H786" i="2"/>
  <c r="I786" i="2"/>
  <c r="J786" i="2"/>
  <c r="M786" i="2"/>
  <c r="K786" i="2"/>
  <c r="L786" i="2"/>
  <c r="N786" i="2"/>
  <c r="P786" i="2"/>
  <c r="O786" i="2"/>
  <c r="Q786" i="2"/>
  <c r="G786" i="2"/>
  <c r="H778" i="2"/>
  <c r="I778" i="2"/>
  <c r="K778" i="2"/>
  <c r="M778" i="2"/>
  <c r="J778" i="2"/>
  <c r="L778" i="2"/>
  <c r="N778" i="2"/>
  <c r="P778" i="2"/>
  <c r="G778" i="2"/>
  <c r="O778" i="2"/>
  <c r="Q778" i="2"/>
  <c r="H770" i="2"/>
  <c r="I770" i="2"/>
  <c r="J770" i="2"/>
  <c r="M770" i="2"/>
  <c r="L770" i="2"/>
  <c r="K770" i="2"/>
  <c r="P770" i="2"/>
  <c r="O770" i="2"/>
  <c r="N770" i="2"/>
  <c r="G770" i="2"/>
  <c r="Q770" i="2"/>
  <c r="H762" i="2"/>
  <c r="I762" i="2"/>
  <c r="K762" i="2"/>
  <c r="J762" i="2"/>
  <c r="M762" i="2"/>
  <c r="O762" i="2"/>
  <c r="P762" i="2"/>
  <c r="L762" i="2"/>
  <c r="N762" i="2"/>
  <c r="G762" i="2"/>
  <c r="H754" i="2"/>
  <c r="I754" i="2"/>
  <c r="J754" i="2"/>
  <c r="M754" i="2"/>
  <c r="K754" i="2"/>
  <c r="L754" i="2"/>
  <c r="P754" i="2"/>
  <c r="O754" i="2"/>
  <c r="N754" i="2"/>
  <c r="Q754" i="2"/>
  <c r="H746" i="2"/>
  <c r="I746" i="2"/>
  <c r="J746" i="2"/>
  <c r="K746" i="2"/>
  <c r="M746" i="2"/>
  <c r="L746" i="2"/>
  <c r="N746" i="2"/>
  <c r="P746" i="2"/>
  <c r="O746" i="2"/>
  <c r="Q746" i="2"/>
  <c r="H738" i="2"/>
  <c r="I738" i="2"/>
  <c r="J738" i="2"/>
  <c r="M738" i="2"/>
  <c r="L738" i="2"/>
  <c r="N738" i="2"/>
  <c r="P738" i="2"/>
  <c r="K738" i="2"/>
  <c r="Q738" i="2"/>
  <c r="O738" i="2"/>
  <c r="H730" i="2"/>
  <c r="I730" i="2"/>
  <c r="J730" i="2"/>
  <c r="K730" i="2"/>
  <c r="M730" i="2"/>
  <c r="N730" i="2"/>
  <c r="O730" i="2"/>
  <c r="P730" i="2"/>
  <c r="L730" i="2"/>
  <c r="Q730" i="2"/>
  <c r="H722" i="2"/>
  <c r="I722" i="2"/>
  <c r="J722" i="2"/>
  <c r="M722" i="2"/>
  <c r="K722" i="2"/>
  <c r="L722" i="2"/>
  <c r="N722" i="2"/>
  <c r="P722" i="2"/>
  <c r="O722" i="2"/>
  <c r="Q722" i="2"/>
  <c r="G722" i="2"/>
  <c r="H714" i="2"/>
  <c r="I714" i="2"/>
  <c r="J714" i="2"/>
  <c r="K714" i="2"/>
  <c r="M714" i="2"/>
  <c r="L714" i="2"/>
  <c r="P714" i="2"/>
  <c r="N714" i="2"/>
  <c r="O714" i="2"/>
  <c r="G714" i="2"/>
  <c r="H706" i="2"/>
  <c r="I706" i="2"/>
  <c r="M706" i="2"/>
  <c r="L706" i="2"/>
  <c r="K706" i="2"/>
  <c r="J706" i="2"/>
  <c r="P706" i="2"/>
  <c r="N706" i="2"/>
  <c r="G706" i="2"/>
  <c r="Q706" i="2"/>
  <c r="O706" i="2"/>
  <c r="H698" i="2"/>
  <c r="I698" i="2"/>
  <c r="J698" i="2"/>
  <c r="K698" i="2"/>
  <c r="M698" i="2"/>
  <c r="O698" i="2"/>
  <c r="P698" i="2"/>
  <c r="L698" i="2"/>
  <c r="N698" i="2"/>
  <c r="G698" i="2"/>
  <c r="Q698" i="2"/>
  <c r="H690" i="2"/>
  <c r="I690" i="2"/>
  <c r="J690" i="2"/>
  <c r="M690" i="2"/>
  <c r="K690" i="2"/>
  <c r="L690" i="2"/>
  <c r="P690" i="2"/>
  <c r="O690" i="2"/>
  <c r="N690" i="2"/>
  <c r="Q690" i="2"/>
  <c r="H682" i="2"/>
  <c r="I682" i="2"/>
  <c r="J682" i="2"/>
  <c r="K682" i="2"/>
  <c r="M682" i="2"/>
  <c r="L682" i="2"/>
  <c r="N682" i="2"/>
  <c r="P682" i="2"/>
  <c r="Q682" i="2"/>
  <c r="O682" i="2"/>
  <c r="H674" i="2"/>
  <c r="I674" i="2"/>
  <c r="J674" i="2"/>
  <c r="M674" i="2"/>
  <c r="L674" i="2"/>
  <c r="N674" i="2"/>
  <c r="P674" i="2"/>
  <c r="K674" i="2"/>
  <c r="Q674" i="2"/>
  <c r="O674" i="2"/>
  <c r="H666" i="2"/>
  <c r="I666" i="2"/>
  <c r="J666" i="2"/>
  <c r="K666" i="2"/>
  <c r="M666" i="2"/>
  <c r="N666" i="2"/>
  <c r="O666" i="2"/>
  <c r="P666" i="2"/>
  <c r="L666" i="2"/>
  <c r="Q666" i="2"/>
  <c r="H658" i="2"/>
  <c r="I658" i="2"/>
  <c r="J658" i="2"/>
  <c r="M658" i="2"/>
  <c r="K658" i="2"/>
  <c r="L658" i="2"/>
  <c r="N658" i="2"/>
  <c r="P658" i="2"/>
  <c r="O658" i="2"/>
  <c r="Q658" i="2"/>
  <c r="G658" i="2"/>
  <c r="H650" i="2"/>
  <c r="I650" i="2"/>
  <c r="J650" i="2"/>
  <c r="K650" i="2"/>
  <c r="M650" i="2"/>
  <c r="L650" i="2"/>
  <c r="N650" i="2"/>
  <c r="P650" i="2"/>
  <c r="O650" i="2"/>
  <c r="G650" i="2"/>
  <c r="Q650" i="2"/>
  <c r="H642" i="2"/>
  <c r="I642" i="2"/>
  <c r="J642" i="2"/>
  <c r="M642" i="2"/>
  <c r="L642" i="2"/>
  <c r="K642" i="2"/>
  <c r="P642" i="2"/>
  <c r="N642" i="2"/>
  <c r="O642" i="2"/>
  <c r="G642" i="2"/>
  <c r="Q642" i="2"/>
  <c r="H634" i="2"/>
  <c r="I634" i="2"/>
  <c r="K634" i="2"/>
  <c r="J634" i="2"/>
  <c r="M634" i="2"/>
  <c r="O634" i="2"/>
  <c r="P634" i="2"/>
  <c r="L634" i="2"/>
  <c r="N634" i="2"/>
  <c r="G634" i="2"/>
  <c r="H626" i="2"/>
  <c r="I626" i="2"/>
  <c r="M626" i="2"/>
  <c r="J626" i="2"/>
  <c r="K626" i="2"/>
  <c r="L626" i="2"/>
  <c r="P626" i="2"/>
  <c r="O626" i="2"/>
  <c r="N626" i="2"/>
  <c r="Q626" i="2"/>
  <c r="H618" i="2"/>
  <c r="I618" i="2"/>
  <c r="J618" i="2"/>
  <c r="K618" i="2"/>
  <c r="M618" i="2"/>
  <c r="L618" i="2"/>
  <c r="N618" i="2"/>
  <c r="P618" i="2"/>
  <c r="Q618" i="2"/>
  <c r="O618" i="2"/>
  <c r="H610" i="2"/>
  <c r="I610" i="2"/>
  <c r="J610" i="2"/>
  <c r="M610" i="2"/>
  <c r="L610" i="2"/>
  <c r="N610" i="2"/>
  <c r="P610" i="2"/>
  <c r="K610" i="2"/>
  <c r="Q610" i="2"/>
  <c r="O610" i="2"/>
  <c r="H602" i="2"/>
  <c r="I602" i="2"/>
  <c r="J602" i="2"/>
  <c r="K602" i="2"/>
  <c r="M602" i="2"/>
  <c r="N602" i="2"/>
  <c r="O602" i="2"/>
  <c r="P602" i="2"/>
  <c r="L602" i="2"/>
  <c r="Q602" i="2"/>
  <c r="H594" i="2"/>
  <c r="I594" i="2"/>
  <c r="J594" i="2"/>
  <c r="M594" i="2"/>
  <c r="K594" i="2"/>
  <c r="L594" i="2"/>
  <c r="P594" i="2"/>
  <c r="N594" i="2"/>
  <c r="O594" i="2"/>
  <c r="Q594" i="2"/>
  <c r="G594" i="2"/>
  <c r="H586" i="2"/>
  <c r="I586" i="2"/>
  <c r="J586" i="2"/>
  <c r="K586" i="2"/>
  <c r="M586" i="2"/>
  <c r="L586" i="2"/>
  <c r="P586" i="2"/>
  <c r="N586" i="2"/>
  <c r="G586" i="2"/>
  <c r="O586" i="2"/>
  <c r="H578" i="2"/>
  <c r="I578" i="2"/>
  <c r="J578" i="2"/>
  <c r="M578" i="2"/>
  <c r="L578" i="2"/>
  <c r="K578" i="2"/>
  <c r="N578" i="2"/>
  <c r="P578" i="2"/>
  <c r="O578" i="2"/>
  <c r="G578" i="2"/>
  <c r="Q578" i="2"/>
  <c r="H570" i="2"/>
  <c r="I570" i="2"/>
  <c r="J570" i="2"/>
  <c r="K570" i="2"/>
  <c r="M570" i="2"/>
  <c r="N570" i="2"/>
  <c r="O570" i="2"/>
  <c r="P570" i="2"/>
  <c r="L570" i="2"/>
  <c r="G570" i="2"/>
  <c r="Q570" i="2"/>
  <c r="H562" i="2"/>
  <c r="I562" i="2"/>
  <c r="J562" i="2"/>
  <c r="M562" i="2"/>
  <c r="K562" i="2"/>
  <c r="L562" i="2"/>
  <c r="P562" i="2"/>
  <c r="O562" i="2"/>
  <c r="N562" i="2"/>
  <c r="Q562" i="2"/>
  <c r="H554" i="2"/>
  <c r="I554" i="2"/>
  <c r="J554" i="2"/>
  <c r="M554" i="2"/>
  <c r="K554" i="2"/>
  <c r="L554" i="2"/>
  <c r="P554" i="2"/>
  <c r="O554" i="2"/>
  <c r="N554" i="2"/>
  <c r="Q554" i="2"/>
  <c r="H546" i="2"/>
  <c r="I546" i="2"/>
  <c r="J546" i="2"/>
  <c r="M546" i="2"/>
  <c r="L546" i="2"/>
  <c r="N546" i="2"/>
  <c r="P546" i="2"/>
  <c r="K546" i="2"/>
  <c r="O546" i="2"/>
  <c r="Q546" i="2"/>
  <c r="H538" i="2"/>
  <c r="I538" i="2"/>
  <c r="J538" i="2"/>
  <c r="M538" i="2"/>
  <c r="K538" i="2"/>
  <c r="N538" i="2"/>
  <c r="O538" i="2"/>
  <c r="P538" i="2"/>
  <c r="Q538" i="2"/>
  <c r="L538" i="2"/>
  <c r="H530" i="2"/>
  <c r="I530" i="2"/>
  <c r="J530" i="2"/>
  <c r="M530" i="2"/>
  <c r="K530" i="2"/>
  <c r="L530" i="2"/>
  <c r="P530" i="2"/>
  <c r="N530" i="2"/>
  <c r="O530" i="2"/>
  <c r="Q530" i="2"/>
  <c r="G530" i="2"/>
  <c r="H522" i="2"/>
  <c r="I522" i="2"/>
  <c r="M522" i="2"/>
  <c r="K522" i="2"/>
  <c r="L522" i="2"/>
  <c r="J522" i="2"/>
  <c r="P522" i="2"/>
  <c r="N522" i="2"/>
  <c r="O522" i="2"/>
  <c r="G522" i="2"/>
  <c r="Q522" i="2"/>
  <c r="H514" i="2"/>
  <c r="I514" i="2"/>
  <c r="J514" i="2"/>
  <c r="M514" i="2"/>
  <c r="L514" i="2"/>
  <c r="K514" i="2"/>
  <c r="N514" i="2"/>
  <c r="P514" i="2"/>
  <c r="G514" i="2"/>
  <c r="Q514" i="2"/>
  <c r="O514" i="2"/>
  <c r="H506" i="2"/>
  <c r="I506" i="2"/>
  <c r="M506" i="2"/>
  <c r="K506" i="2"/>
  <c r="J506" i="2"/>
  <c r="N506" i="2"/>
  <c r="O506" i="2"/>
  <c r="P506" i="2"/>
  <c r="L506" i="2"/>
  <c r="G506" i="2"/>
  <c r="H498" i="2"/>
  <c r="I498" i="2"/>
  <c r="J498" i="2"/>
  <c r="M498" i="2"/>
  <c r="K498" i="2"/>
  <c r="L498" i="2"/>
  <c r="P498" i="2"/>
  <c r="O498" i="2"/>
  <c r="N498" i="2"/>
  <c r="Q498" i="2"/>
  <c r="H490" i="2"/>
  <c r="I490" i="2"/>
  <c r="J490" i="2"/>
  <c r="M490" i="2"/>
  <c r="K490" i="2"/>
  <c r="L490" i="2"/>
  <c r="P490" i="2"/>
  <c r="N490" i="2"/>
  <c r="Q490" i="2"/>
  <c r="O490" i="2"/>
  <c r="G490" i="2"/>
  <c r="H482" i="2"/>
  <c r="I482" i="2"/>
  <c r="J482" i="2"/>
  <c r="M482" i="2"/>
  <c r="L482" i="2"/>
  <c r="N482" i="2"/>
  <c r="P482" i="2"/>
  <c r="K482" i="2"/>
  <c r="Q482" i="2"/>
  <c r="O482" i="2"/>
  <c r="H474" i="2"/>
  <c r="I474" i="2"/>
  <c r="J474" i="2"/>
  <c r="M474" i="2"/>
  <c r="K474" i="2"/>
  <c r="N474" i="2"/>
  <c r="O474" i="2"/>
  <c r="P474" i="2"/>
  <c r="L474" i="2"/>
  <c r="Q474" i="2"/>
  <c r="H466" i="2"/>
  <c r="I466" i="2"/>
  <c r="J466" i="2"/>
  <c r="M466" i="2"/>
  <c r="K466" i="2"/>
  <c r="L466" i="2"/>
  <c r="P466" i="2"/>
  <c r="N466" i="2"/>
  <c r="O466" i="2"/>
  <c r="Q466" i="2"/>
  <c r="G466" i="2"/>
  <c r="H458" i="2"/>
  <c r="I458" i="2"/>
  <c r="J458" i="2"/>
  <c r="M458" i="2"/>
  <c r="K458" i="2"/>
  <c r="L458" i="2"/>
  <c r="P458" i="2"/>
  <c r="N458" i="2"/>
  <c r="O458" i="2"/>
  <c r="G458" i="2"/>
  <c r="H450" i="2"/>
  <c r="I450" i="2"/>
  <c r="M450" i="2"/>
  <c r="J450" i="2"/>
  <c r="L450" i="2"/>
  <c r="K450" i="2"/>
  <c r="N450" i="2"/>
  <c r="P450" i="2"/>
  <c r="O450" i="2"/>
  <c r="G450" i="2"/>
  <c r="Q450" i="2"/>
  <c r="H442" i="2"/>
  <c r="I442" i="2"/>
  <c r="J442" i="2"/>
  <c r="M442" i="2"/>
  <c r="K442" i="2"/>
  <c r="N442" i="2"/>
  <c r="P442" i="2"/>
  <c r="L442" i="2"/>
  <c r="O442" i="2"/>
  <c r="G442" i="2"/>
  <c r="Q442" i="2"/>
  <c r="H434" i="2"/>
  <c r="I434" i="2"/>
  <c r="J434" i="2"/>
  <c r="M434" i="2"/>
  <c r="K434" i="2"/>
  <c r="L434" i="2"/>
  <c r="P434" i="2"/>
  <c r="O434" i="2"/>
  <c r="N434" i="2"/>
  <c r="Q434" i="2"/>
  <c r="H426" i="2"/>
  <c r="I426" i="2"/>
  <c r="J426" i="2"/>
  <c r="M426" i="2"/>
  <c r="K426" i="2"/>
  <c r="L426" i="2"/>
  <c r="P426" i="2"/>
  <c r="O426" i="2"/>
  <c r="N426" i="2"/>
  <c r="Q426" i="2"/>
  <c r="G426" i="2"/>
  <c r="H418" i="2"/>
  <c r="I418" i="2"/>
  <c r="J418" i="2"/>
  <c r="M418" i="2"/>
  <c r="L418" i="2"/>
  <c r="N418" i="2"/>
  <c r="P418" i="2"/>
  <c r="K418" i="2"/>
  <c r="Q418" i="2"/>
  <c r="O418" i="2"/>
  <c r="H410" i="2"/>
  <c r="I410" i="2"/>
  <c r="J410" i="2"/>
  <c r="M410" i="2"/>
  <c r="K410" i="2"/>
  <c r="N410" i="2"/>
  <c r="P410" i="2"/>
  <c r="O410" i="2"/>
  <c r="L410" i="2"/>
  <c r="Q410" i="2"/>
  <c r="H402" i="2"/>
  <c r="I402" i="2"/>
  <c r="J402" i="2"/>
  <c r="M402" i="2"/>
  <c r="K402" i="2"/>
  <c r="L402" i="2"/>
  <c r="P402" i="2"/>
  <c r="N402" i="2"/>
  <c r="O402" i="2"/>
  <c r="Q402" i="2"/>
  <c r="G402" i="2"/>
  <c r="H394" i="2"/>
  <c r="I394" i="2"/>
  <c r="M394" i="2"/>
  <c r="J394" i="2"/>
  <c r="K394" i="2"/>
  <c r="L394" i="2"/>
  <c r="P394" i="2"/>
  <c r="N394" i="2"/>
  <c r="O394" i="2"/>
  <c r="G394" i="2"/>
  <c r="Q394" i="2"/>
  <c r="H386" i="2"/>
  <c r="I386" i="2"/>
  <c r="J386" i="2"/>
  <c r="M386" i="2"/>
  <c r="L386" i="2"/>
  <c r="K386" i="2"/>
  <c r="N386" i="2"/>
  <c r="P386" i="2"/>
  <c r="G386" i="2"/>
  <c r="O386" i="2"/>
  <c r="Q386" i="2"/>
  <c r="H378" i="2"/>
  <c r="I378" i="2"/>
  <c r="M378" i="2"/>
  <c r="K378" i="2"/>
  <c r="J378" i="2"/>
  <c r="N378" i="2"/>
  <c r="P378" i="2"/>
  <c r="L378" i="2"/>
  <c r="O378" i="2"/>
  <c r="G378" i="2"/>
  <c r="H370" i="2"/>
  <c r="I370" i="2"/>
  <c r="M370" i="2"/>
  <c r="K370" i="2"/>
  <c r="L370" i="2"/>
  <c r="J370" i="2"/>
  <c r="P370" i="2"/>
  <c r="O370" i="2"/>
  <c r="N370" i="2"/>
  <c r="Q370" i="2"/>
  <c r="H362" i="2"/>
  <c r="I362" i="2"/>
  <c r="J362" i="2"/>
  <c r="M362" i="2"/>
  <c r="K362" i="2"/>
  <c r="L362" i="2"/>
  <c r="P362" i="2"/>
  <c r="O362" i="2"/>
  <c r="N362" i="2"/>
  <c r="Q362" i="2"/>
  <c r="G362" i="2"/>
  <c r="H354" i="2"/>
  <c r="I354" i="2"/>
  <c r="J354" i="2"/>
  <c r="M354" i="2"/>
  <c r="L354" i="2"/>
  <c r="N354" i="2"/>
  <c r="P354" i="2"/>
  <c r="K354" i="2"/>
  <c r="Q354" i="2"/>
  <c r="O354" i="2"/>
  <c r="H346" i="2"/>
  <c r="I346" i="2"/>
  <c r="J346" i="2"/>
  <c r="M346" i="2"/>
  <c r="K346" i="2"/>
  <c r="N346" i="2"/>
  <c r="P346" i="2"/>
  <c r="O346" i="2"/>
  <c r="L346" i="2"/>
  <c r="Q346" i="2"/>
  <c r="H338" i="2"/>
  <c r="I338" i="2"/>
  <c r="J338" i="2"/>
  <c r="M338" i="2"/>
  <c r="K338" i="2"/>
  <c r="L338" i="2"/>
  <c r="P338" i="2"/>
  <c r="N338" i="2"/>
  <c r="O338" i="2"/>
  <c r="Q338" i="2"/>
  <c r="G338" i="2"/>
  <c r="H330" i="2"/>
  <c r="I330" i="2"/>
  <c r="J330" i="2"/>
  <c r="M330" i="2"/>
  <c r="K330" i="2"/>
  <c r="L330" i="2"/>
  <c r="P330" i="2"/>
  <c r="N330" i="2"/>
  <c r="O330" i="2"/>
  <c r="G330" i="2"/>
  <c r="H322" i="2"/>
  <c r="I322" i="2"/>
  <c r="M322" i="2"/>
  <c r="J322" i="2"/>
  <c r="L322" i="2"/>
  <c r="K322" i="2"/>
  <c r="N322" i="2"/>
  <c r="P322" i="2"/>
  <c r="G322" i="2"/>
  <c r="Q322" i="2"/>
  <c r="O322" i="2"/>
  <c r="H314" i="2"/>
  <c r="I314" i="2"/>
  <c r="J314" i="2"/>
  <c r="M314" i="2"/>
  <c r="K314" i="2"/>
  <c r="N314" i="2"/>
  <c r="P314" i="2"/>
  <c r="L314" i="2"/>
  <c r="O314" i="2"/>
  <c r="G314" i="2"/>
  <c r="Q314" i="2"/>
  <c r="H306" i="2"/>
  <c r="I306" i="2"/>
  <c r="J306" i="2"/>
  <c r="M306" i="2"/>
  <c r="K306" i="2"/>
  <c r="L306" i="2"/>
  <c r="P306" i="2"/>
  <c r="O306" i="2"/>
  <c r="N306" i="2"/>
  <c r="Q306" i="2"/>
  <c r="H298" i="2"/>
  <c r="I298" i="2"/>
  <c r="J298" i="2"/>
  <c r="M298" i="2"/>
  <c r="K298" i="2"/>
  <c r="L298" i="2"/>
  <c r="P298" i="2"/>
  <c r="O298" i="2"/>
  <c r="N298" i="2"/>
  <c r="Q298" i="2"/>
  <c r="G298" i="2"/>
  <c r="H290" i="2"/>
  <c r="I290" i="2"/>
  <c r="J290" i="2"/>
  <c r="M290" i="2"/>
  <c r="L290" i="2"/>
  <c r="N290" i="2"/>
  <c r="P290" i="2"/>
  <c r="K290" i="2"/>
  <c r="Q290" i="2"/>
  <c r="O290" i="2"/>
  <c r="H282" i="2"/>
  <c r="I282" i="2"/>
  <c r="J282" i="2"/>
  <c r="M282" i="2"/>
  <c r="K282" i="2"/>
  <c r="N282" i="2"/>
  <c r="P282" i="2"/>
  <c r="O282" i="2"/>
  <c r="Q282" i="2"/>
  <c r="L282" i="2"/>
  <c r="H274" i="2"/>
  <c r="I274" i="2"/>
  <c r="J274" i="2"/>
  <c r="M274" i="2"/>
  <c r="K274" i="2"/>
  <c r="L274" i="2"/>
  <c r="P274" i="2"/>
  <c r="N274" i="2"/>
  <c r="O274" i="2"/>
  <c r="Q274" i="2"/>
  <c r="G274" i="2"/>
  <c r="H266" i="2"/>
  <c r="I266" i="2"/>
  <c r="M266" i="2"/>
  <c r="K266" i="2"/>
  <c r="J266" i="2"/>
  <c r="L266" i="2"/>
  <c r="P266" i="2"/>
  <c r="N266" i="2"/>
  <c r="O266" i="2"/>
  <c r="G266" i="2"/>
  <c r="Q266" i="2"/>
  <c r="H258" i="2"/>
  <c r="I258" i="2"/>
  <c r="J258" i="2"/>
  <c r="M258" i="2"/>
  <c r="L258" i="2"/>
  <c r="K258" i="2"/>
  <c r="N258" i="2"/>
  <c r="P258" i="2"/>
  <c r="O258" i="2"/>
  <c r="G258" i="2"/>
  <c r="Q258" i="2"/>
  <c r="H250" i="2"/>
  <c r="I250" i="2"/>
  <c r="M250" i="2"/>
  <c r="K250" i="2"/>
  <c r="J250" i="2"/>
  <c r="N250" i="2"/>
  <c r="P250" i="2"/>
  <c r="L250" i="2"/>
  <c r="O250" i="2"/>
  <c r="G250" i="2"/>
  <c r="H242" i="2"/>
  <c r="I242" i="2"/>
  <c r="J242" i="2"/>
  <c r="M242" i="2"/>
  <c r="K242" i="2"/>
  <c r="L242" i="2"/>
  <c r="P242" i="2"/>
  <c r="O242" i="2"/>
  <c r="N242" i="2"/>
  <c r="Q242" i="2"/>
  <c r="H234" i="2"/>
  <c r="I234" i="2"/>
  <c r="J234" i="2"/>
  <c r="M234" i="2"/>
  <c r="K234" i="2"/>
  <c r="L234" i="2"/>
  <c r="P234" i="2"/>
  <c r="O234" i="2"/>
  <c r="N234" i="2"/>
  <c r="Q234" i="2"/>
  <c r="G234" i="2"/>
  <c r="H226" i="2"/>
  <c r="J226" i="2"/>
  <c r="I226" i="2"/>
  <c r="M226" i="2"/>
  <c r="L226" i="2"/>
  <c r="N226" i="2"/>
  <c r="P226" i="2"/>
  <c r="K226" i="2"/>
  <c r="O226" i="2"/>
  <c r="Q226" i="2"/>
  <c r="H218" i="2"/>
  <c r="I218" i="2"/>
  <c r="J218" i="2"/>
  <c r="M218" i="2"/>
  <c r="K218" i="2"/>
  <c r="N218" i="2"/>
  <c r="P218" i="2"/>
  <c r="O218" i="2"/>
  <c r="L218" i="2"/>
  <c r="Q218" i="2"/>
  <c r="H210" i="2"/>
  <c r="I210" i="2"/>
  <c r="J210" i="2"/>
  <c r="M210" i="2"/>
  <c r="K210" i="2"/>
  <c r="L210" i="2"/>
  <c r="P210" i="2"/>
  <c r="N210" i="2"/>
  <c r="O210" i="2"/>
  <c r="Q210" i="2"/>
  <c r="G210" i="2"/>
  <c r="H202" i="2"/>
  <c r="I202" i="2"/>
  <c r="J202" i="2"/>
  <c r="M202" i="2"/>
  <c r="K202" i="2"/>
  <c r="L202" i="2"/>
  <c r="P202" i="2"/>
  <c r="N202" i="2"/>
  <c r="O202" i="2"/>
  <c r="G202" i="2"/>
  <c r="H194" i="2"/>
  <c r="I194" i="2"/>
  <c r="M194" i="2"/>
  <c r="K194" i="2"/>
  <c r="L194" i="2"/>
  <c r="J194" i="2"/>
  <c r="N194" i="2"/>
  <c r="P194" i="2"/>
  <c r="O194" i="2"/>
  <c r="G194" i="2"/>
  <c r="Q194" i="2"/>
  <c r="H186" i="2"/>
  <c r="I186" i="2"/>
  <c r="J186" i="2"/>
  <c r="K186" i="2"/>
  <c r="M186" i="2"/>
  <c r="N186" i="2"/>
  <c r="P186" i="2"/>
  <c r="L186" i="2"/>
  <c r="O186" i="2"/>
  <c r="G186" i="2"/>
  <c r="Q186" i="2"/>
  <c r="H178" i="2"/>
  <c r="I178" i="2"/>
  <c r="K178" i="2"/>
  <c r="J178" i="2"/>
  <c r="M178" i="2"/>
  <c r="L178" i="2"/>
  <c r="P178" i="2"/>
  <c r="O178" i="2"/>
  <c r="N178" i="2"/>
  <c r="Q178" i="2"/>
  <c r="H170" i="2"/>
  <c r="I170" i="2"/>
  <c r="J170" i="2"/>
  <c r="K170" i="2"/>
  <c r="M170" i="2"/>
  <c r="L170" i="2"/>
  <c r="P170" i="2"/>
  <c r="O170" i="2"/>
  <c r="N170" i="2"/>
  <c r="Q170" i="2"/>
  <c r="G170" i="2"/>
  <c r="H162" i="2"/>
  <c r="I162" i="2"/>
  <c r="J162" i="2"/>
  <c r="K162" i="2"/>
  <c r="M162" i="2"/>
  <c r="L162" i="2"/>
  <c r="N162" i="2"/>
  <c r="P162" i="2"/>
  <c r="Q162" i="2"/>
  <c r="O162" i="2"/>
  <c r="H154" i="2"/>
  <c r="I154" i="2"/>
  <c r="J154" i="2"/>
  <c r="M154" i="2"/>
  <c r="K154" i="2"/>
  <c r="N154" i="2"/>
  <c r="P154" i="2"/>
  <c r="O154" i="2"/>
  <c r="L154" i="2"/>
  <c r="Q154" i="2"/>
  <c r="H146" i="2"/>
  <c r="I146" i="2"/>
  <c r="J146" i="2"/>
  <c r="M146" i="2"/>
  <c r="K146" i="2"/>
  <c r="L146" i="2"/>
  <c r="P146" i="2"/>
  <c r="N146" i="2"/>
  <c r="O146" i="2"/>
  <c r="Q146" i="2"/>
  <c r="G146" i="2"/>
  <c r="H138" i="2"/>
  <c r="I138" i="2"/>
  <c r="J138" i="2"/>
  <c r="M138" i="2"/>
  <c r="K138" i="2"/>
  <c r="L138" i="2"/>
  <c r="P138" i="2"/>
  <c r="N138" i="2"/>
  <c r="O138" i="2"/>
  <c r="G138" i="2"/>
  <c r="Q138" i="2"/>
  <c r="H130" i="2"/>
  <c r="I130" i="2"/>
  <c r="J130" i="2"/>
  <c r="M130" i="2"/>
  <c r="L130" i="2"/>
  <c r="N130" i="2"/>
  <c r="P130" i="2"/>
  <c r="K130" i="2"/>
  <c r="O130" i="2"/>
  <c r="G130" i="2"/>
  <c r="Q130" i="2"/>
  <c r="H122" i="2"/>
  <c r="I122" i="2"/>
  <c r="J122" i="2"/>
  <c r="K122" i="2"/>
  <c r="M122" i="2"/>
  <c r="P122" i="2"/>
  <c r="N122" i="2"/>
  <c r="L122" i="2"/>
  <c r="O122" i="2"/>
  <c r="H114" i="2"/>
  <c r="I114" i="2"/>
  <c r="K114" i="2"/>
  <c r="J114" i="2"/>
  <c r="M114" i="2"/>
  <c r="L114" i="2"/>
  <c r="P114" i="2"/>
  <c r="O114" i="2"/>
  <c r="N114" i="2"/>
  <c r="Q114" i="2"/>
  <c r="H106" i="2"/>
  <c r="I106" i="2"/>
  <c r="J106" i="2"/>
  <c r="K106" i="2"/>
  <c r="M106" i="2"/>
  <c r="L106" i="2"/>
  <c r="P106" i="2"/>
  <c r="O106" i="2"/>
  <c r="N106" i="2"/>
  <c r="Q106" i="2"/>
  <c r="G106" i="2"/>
  <c r="H98" i="2"/>
  <c r="I98" i="2"/>
  <c r="J98" i="2"/>
  <c r="K98" i="2"/>
  <c r="M98" i="2"/>
  <c r="L98" i="2"/>
  <c r="N98" i="2"/>
  <c r="P98" i="2"/>
  <c r="Q98" i="2"/>
  <c r="G98" i="2"/>
  <c r="O98" i="2"/>
  <c r="H90" i="2"/>
  <c r="I90" i="2"/>
  <c r="J90" i="2"/>
  <c r="K90" i="2"/>
  <c r="M90" i="2"/>
  <c r="P90" i="2"/>
  <c r="N90" i="2"/>
  <c r="O90" i="2"/>
  <c r="L90" i="2"/>
  <c r="Q90" i="2"/>
  <c r="H82" i="2"/>
  <c r="I82" i="2"/>
  <c r="J82" i="2"/>
  <c r="M82" i="2"/>
  <c r="K82" i="2"/>
  <c r="L82" i="2"/>
  <c r="P82" i="2"/>
  <c r="N82" i="2"/>
  <c r="O82" i="2"/>
  <c r="Q82" i="2"/>
  <c r="H74" i="2"/>
  <c r="J74" i="2"/>
  <c r="I74" i="2"/>
  <c r="M74" i="2"/>
  <c r="K74" i="2"/>
  <c r="L74" i="2"/>
  <c r="P74" i="2"/>
  <c r="N74" i="2"/>
  <c r="O74" i="2"/>
  <c r="G74" i="2"/>
  <c r="H66" i="2"/>
  <c r="I66" i="2"/>
  <c r="J66" i="2"/>
  <c r="M66" i="2"/>
  <c r="K66" i="2"/>
  <c r="L66" i="2"/>
  <c r="N66" i="2"/>
  <c r="P66" i="2"/>
  <c r="G66" i="2"/>
  <c r="Q66" i="2"/>
  <c r="O66" i="2"/>
  <c r="H58" i="2"/>
  <c r="I58" i="2"/>
  <c r="J58" i="2"/>
  <c r="K58" i="2"/>
  <c r="M58" i="2"/>
  <c r="P58" i="2"/>
  <c r="N58" i="2"/>
  <c r="L58" i="2"/>
  <c r="O58" i="2"/>
  <c r="Q58" i="2"/>
  <c r="H50" i="2"/>
  <c r="I50" i="2"/>
  <c r="J50" i="2"/>
  <c r="K50" i="2"/>
  <c r="M50" i="2"/>
  <c r="L50" i="2"/>
  <c r="P50" i="2"/>
  <c r="O50" i="2"/>
  <c r="N50" i="2"/>
  <c r="Q50" i="2"/>
  <c r="H42" i="2"/>
  <c r="I42" i="2"/>
  <c r="K42" i="2"/>
  <c r="J42" i="2"/>
  <c r="M42" i="2"/>
  <c r="L42" i="2"/>
  <c r="P42" i="2"/>
  <c r="O42" i="2"/>
  <c r="N42" i="2"/>
  <c r="Q42" i="2"/>
  <c r="G42" i="2"/>
  <c r="H34" i="2"/>
  <c r="I34" i="2"/>
  <c r="J34" i="2"/>
  <c r="K34" i="2"/>
  <c r="M34" i="2"/>
  <c r="L34" i="2"/>
  <c r="N34" i="2"/>
  <c r="P34" i="2"/>
  <c r="Q34" i="2"/>
  <c r="O34" i="2"/>
  <c r="G34" i="2"/>
  <c r="H26" i="2"/>
  <c r="I26" i="2"/>
  <c r="J26" i="2"/>
  <c r="M26" i="2"/>
  <c r="P26" i="2"/>
  <c r="N26" i="2"/>
  <c r="K26" i="2"/>
  <c r="O26" i="2"/>
  <c r="Q26" i="2"/>
  <c r="L26" i="2"/>
  <c r="H18" i="2"/>
  <c r="I18" i="2"/>
  <c r="J18" i="2"/>
  <c r="M18" i="2"/>
  <c r="K18" i="2"/>
  <c r="L18" i="2"/>
  <c r="P18" i="2"/>
  <c r="N18" i="2"/>
  <c r="O18" i="2"/>
  <c r="Q18" i="2"/>
  <c r="H10" i="2"/>
  <c r="I10" i="2"/>
  <c r="J10" i="2"/>
  <c r="M10" i="2"/>
  <c r="L10" i="2"/>
  <c r="P10" i="2"/>
  <c r="K10" i="2"/>
  <c r="N10" i="2"/>
  <c r="O10" i="2"/>
  <c r="Q10" i="2"/>
  <c r="G10" i="2"/>
  <c r="G2012" i="2"/>
  <c r="G1996" i="2"/>
  <c r="G1980" i="2"/>
  <c r="G1964" i="2"/>
  <c r="G1948" i="2"/>
  <c r="G1932" i="2"/>
  <c r="G1916" i="2"/>
  <c r="G1900" i="2"/>
  <c r="G1884" i="2"/>
  <c r="G1868" i="2"/>
  <c r="G1852" i="2"/>
  <c r="G1836" i="2"/>
  <c r="G1820" i="2"/>
  <c r="G1804" i="2"/>
  <c r="G1788" i="2"/>
  <c r="G1772" i="2"/>
  <c r="G1756" i="2"/>
  <c r="G1740" i="2"/>
  <c r="G1724" i="2"/>
  <c r="G1708" i="2"/>
  <c r="G1692" i="2"/>
  <c r="G1676" i="2"/>
  <c r="G1660" i="2"/>
  <c r="G1644" i="2"/>
  <c r="G1628" i="2"/>
  <c r="G1612" i="2"/>
  <c r="G1596" i="2"/>
  <c r="G1580" i="2"/>
  <c r="G1564" i="2"/>
  <c r="G1548" i="2"/>
  <c r="G1532" i="2"/>
  <c r="G1516" i="2"/>
  <c r="G1500" i="2"/>
  <c r="G1484" i="2"/>
  <c r="G1468" i="2"/>
  <c r="G1452" i="2"/>
  <c r="G1436" i="2"/>
  <c r="G1420" i="2"/>
  <c r="G1404" i="2"/>
  <c r="G1388" i="2"/>
  <c r="G1372" i="2"/>
  <c r="G1356" i="2"/>
  <c r="G1340" i="2"/>
  <c r="G1324" i="2"/>
  <c r="G1308" i="2"/>
  <c r="G1292" i="2"/>
  <c r="G1276" i="2"/>
  <c r="G1260" i="2"/>
  <c r="G1244" i="2"/>
  <c r="G1228" i="2"/>
  <c r="G1212" i="2"/>
  <c r="G1196" i="2"/>
  <c r="G1180" i="2"/>
  <c r="G1164" i="2"/>
  <c r="G1148" i="2"/>
  <c r="G1132" i="2"/>
  <c r="G1116" i="2"/>
  <c r="G1100" i="2"/>
  <c r="G1084" i="2"/>
  <c r="G1068" i="2"/>
  <c r="G1052" i="2"/>
  <c r="G1036" i="2"/>
  <c r="G1019" i="2"/>
  <c r="G964" i="2"/>
  <c r="G946" i="2"/>
  <c r="G891" i="2"/>
  <c r="G836" i="2"/>
  <c r="G818" i="2"/>
  <c r="G763" i="2"/>
  <c r="G708" i="2"/>
  <c r="G690" i="2"/>
  <c r="G635" i="2"/>
  <c r="G580" i="2"/>
  <c r="G562" i="2"/>
  <c r="G507" i="2"/>
  <c r="G483" i="2"/>
  <c r="G388" i="2"/>
  <c r="G363" i="2"/>
  <c r="G300" i="2"/>
  <c r="G242" i="2"/>
  <c r="G218" i="2"/>
  <c r="G180" i="2"/>
  <c r="G115" i="2"/>
  <c r="G26" i="2"/>
  <c r="Q1986" i="2"/>
  <c r="Q1796" i="2"/>
  <c r="Q1755" i="2"/>
  <c r="Q1707" i="2"/>
  <c r="Q1659" i="2"/>
  <c r="Q1595" i="2"/>
  <c r="Q1531" i="2"/>
  <c r="Q1467" i="2"/>
  <c r="Q1403" i="2"/>
  <c r="Q1339" i="2"/>
  <c r="Q1275" i="2"/>
  <c r="Q1211" i="2"/>
  <c r="Q1147" i="2"/>
  <c r="Q1083" i="2"/>
  <c r="Q1019" i="2"/>
  <c r="Q955" i="2"/>
  <c r="Q890" i="2"/>
  <c r="Q842" i="2"/>
  <c r="Q634" i="2"/>
  <c r="Q586" i="2"/>
  <c r="Q378" i="2"/>
  <c r="Q330" i="2"/>
  <c r="Q122" i="2"/>
  <c r="Q74" i="2"/>
  <c r="P1827" i="2"/>
  <c r="H2006" i="2"/>
  <c r="I2006" i="2"/>
  <c r="J2006" i="2"/>
  <c r="K2006" i="2"/>
  <c r="L2006" i="2"/>
  <c r="N2006" i="2"/>
  <c r="M2006" i="2"/>
  <c r="Q2006" i="2"/>
  <c r="P2006" i="2"/>
  <c r="I1998" i="2"/>
  <c r="H1998" i="2"/>
  <c r="J1998" i="2"/>
  <c r="K1998" i="2"/>
  <c r="L1998" i="2"/>
  <c r="N1998" i="2"/>
  <c r="M1998" i="2"/>
  <c r="P1998" i="2"/>
  <c r="Q1998" i="2"/>
  <c r="O1998" i="2"/>
  <c r="H1990" i="2"/>
  <c r="I1990" i="2"/>
  <c r="J1990" i="2"/>
  <c r="K1990" i="2"/>
  <c r="L1990" i="2"/>
  <c r="M1990" i="2"/>
  <c r="N1990" i="2"/>
  <c r="Q1990" i="2"/>
  <c r="P1990" i="2"/>
  <c r="H1982" i="2"/>
  <c r="I1982" i="2"/>
  <c r="K1982" i="2"/>
  <c r="J1982" i="2"/>
  <c r="N1982" i="2"/>
  <c r="M1982" i="2"/>
  <c r="L1982" i="2"/>
  <c r="O1982" i="2"/>
  <c r="Q1982" i="2"/>
  <c r="P1982" i="2"/>
  <c r="H1974" i="2"/>
  <c r="I1974" i="2"/>
  <c r="K1974" i="2"/>
  <c r="J1974" i="2"/>
  <c r="N1974" i="2"/>
  <c r="L1974" i="2"/>
  <c r="O1974" i="2"/>
  <c r="M1974" i="2"/>
  <c r="Q1974" i="2"/>
  <c r="H1966" i="2"/>
  <c r="I1966" i="2"/>
  <c r="K1966" i="2"/>
  <c r="J1966" i="2"/>
  <c r="N1966" i="2"/>
  <c r="O1966" i="2"/>
  <c r="L1966" i="2"/>
  <c r="Q1966" i="2"/>
  <c r="M1966" i="2"/>
  <c r="H1958" i="2"/>
  <c r="I1958" i="2"/>
  <c r="J1958" i="2"/>
  <c r="K1958" i="2"/>
  <c r="M1958" i="2"/>
  <c r="N1958" i="2"/>
  <c r="O1958" i="2"/>
  <c r="L1958" i="2"/>
  <c r="Q1958" i="2"/>
  <c r="H1950" i="2"/>
  <c r="I1950" i="2"/>
  <c r="J1950" i="2"/>
  <c r="K1950" i="2"/>
  <c r="L1950" i="2"/>
  <c r="N1950" i="2"/>
  <c r="M1950" i="2"/>
  <c r="Q1950" i="2"/>
  <c r="P1950" i="2"/>
  <c r="H1942" i="2"/>
  <c r="I1942" i="2"/>
  <c r="J1942" i="2"/>
  <c r="L1942" i="2"/>
  <c r="N1942" i="2"/>
  <c r="M1942" i="2"/>
  <c r="O1942" i="2"/>
  <c r="Q1942" i="2"/>
  <c r="P1942" i="2"/>
  <c r="K1942" i="2"/>
  <c r="H1934" i="2"/>
  <c r="I1934" i="2"/>
  <c r="J1934" i="2"/>
  <c r="L1934" i="2"/>
  <c r="K1934" i="2"/>
  <c r="N1934" i="2"/>
  <c r="M1934" i="2"/>
  <c r="Q1934" i="2"/>
  <c r="H1926" i="2"/>
  <c r="I1926" i="2"/>
  <c r="L1926" i="2"/>
  <c r="K1926" i="2"/>
  <c r="M1926" i="2"/>
  <c r="N1926" i="2"/>
  <c r="J1926" i="2"/>
  <c r="Q1926" i="2"/>
  <c r="O1926" i="2"/>
  <c r="H1918" i="2"/>
  <c r="I1918" i="2"/>
  <c r="J1918" i="2"/>
  <c r="K1918" i="2"/>
  <c r="L1918" i="2"/>
  <c r="N1918" i="2"/>
  <c r="M1918" i="2"/>
  <c r="O1918" i="2"/>
  <c r="Q1918" i="2"/>
  <c r="P1918" i="2"/>
  <c r="H1910" i="2"/>
  <c r="I1910" i="2"/>
  <c r="K1910" i="2"/>
  <c r="J1910" i="2"/>
  <c r="N1910" i="2"/>
  <c r="O1910" i="2"/>
  <c r="L1910" i="2"/>
  <c r="M1910" i="2"/>
  <c r="Q1910" i="2"/>
  <c r="P1910" i="2"/>
  <c r="H1902" i="2"/>
  <c r="I1902" i="2"/>
  <c r="K1902" i="2"/>
  <c r="J1902" i="2"/>
  <c r="N1902" i="2"/>
  <c r="L1902" i="2"/>
  <c r="O1902" i="2"/>
  <c r="M1902" i="2"/>
  <c r="Q1902" i="2"/>
  <c r="H1894" i="2"/>
  <c r="I1894" i="2"/>
  <c r="J1894" i="2"/>
  <c r="K1894" i="2"/>
  <c r="M1894" i="2"/>
  <c r="N1894" i="2"/>
  <c r="L1894" i="2"/>
  <c r="O1894" i="2"/>
  <c r="Q1894" i="2"/>
  <c r="I1886" i="2"/>
  <c r="J1886" i="2"/>
  <c r="H1886" i="2"/>
  <c r="L1886" i="2"/>
  <c r="N1886" i="2"/>
  <c r="K1886" i="2"/>
  <c r="M1886" i="2"/>
  <c r="Q1886" i="2"/>
  <c r="O1886" i="2"/>
  <c r="P1886" i="2"/>
  <c r="H1878" i="2"/>
  <c r="I1878" i="2"/>
  <c r="J1878" i="2"/>
  <c r="L1878" i="2"/>
  <c r="K1878" i="2"/>
  <c r="N1878" i="2"/>
  <c r="M1878" i="2"/>
  <c r="Q1878" i="2"/>
  <c r="P1878" i="2"/>
  <c r="I1870" i="2"/>
  <c r="H1870" i="2"/>
  <c r="J1870" i="2"/>
  <c r="L1870" i="2"/>
  <c r="N1870" i="2"/>
  <c r="K1870" i="2"/>
  <c r="M1870" i="2"/>
  <c r="Q1870" i="2"/>
  <c r="O1870" i="2"/>
  <c r="H1862" i="2"/>
  <c r="I1862" i="2"/>
  <c r="J1862" i="2"/>
  <c r="L1862" i="2"/>
  <c r="M1862" i="2"/>
  <c r="N1862" i="2"/>
  <c r="K1862" i="2"/>
  <c r="Q1862" i="2"/>
  <c r="H1854" i="2"/>
  <c r="I1854" i="2"/>
  <c r="K1854" i="2"/>
  <c r="N1854" i="2"/>
  <c r="M1854" i="2"/>
  <c r="J1854" i="2"/>
  <c r="O1854" i="2"/>
  <c r="Q1854" i="2"/>
  <c r="L1854" i="2"/>
  <c r="P1854" i="2"/>
  <c r="H1846" i="2"/>
  <c r="I1846" i="2"/>
  <c r="K1846" i="2"/>
  <c r="J1846" i="2"/>
  <c r="N1846" i="2"/>
  <c r="L1846" i="2"/>
  <c r="O1846" i="2"/>
  <c r="M1846" i="2"/>
  <c r="Q1846" i="2"/>
  <c r="P1846" i="2"/>
  <c r="I1838" i="2"/>
  <c r="H1838" i="2"/>
  <c r="K1838" i="2"/>
  <c r="J1838" i="2"/>
  <c r="N1838" i="2"/>
  <c r="O1838" i="2"/>
  <c r="L1838" i="2"/>
  <c r="Q1838" i="2"/>
  <c r="M1838" i="2"/>
  <c r="H1830" i="2"/>
  <c r="I1830" i="2"/>
  <c r="J1830" i="2"/>
  <c r="K1830" i="2"/>
  <c r="M1830" i="2"/>
  <c r="N1830" i="2"/>
  <c r="L1830" i="2"/>
  <c r="O1830" i="2"/>
  <c r="Q1830" i="2"/>
  <c r="H1822" i="2"/>
  <c r="I1822" i="2"/>
  <c r="J1822" i="2"/>
  <c r="K1822" i="2"/>
  <c r="L1822" i="2"/>
  <c r="N1822" i="2"/>
  <c r="M1822" i="2"/>
  <c r="Q1822" i="2"/>
  <c r="P1822" i="2"/>
  <c r="H1814" i="2"/>
  <c r="I1814" i="2"/>
  <c r="J1814" i="2"/>
  <c r="L1814" i="2"/>
  <c r="N1814" i="2"/>
  <c r="K1814" i="2"/>
  <c r="M1814" i="2"/>
  <c r="O1814" i="2"/>
  <c r="Q1814" i="2"/>
  <c r="P1814" i="2"/>
  <c r="H1806" i="2"/>
  <c r="I1806" i="2"/>
  <c r="J1806" i="2"/>
  <c r="L1806" i="2"/>
  <c r="K1806" i="2"/>
  <c r="N1806" i="2"/>
  <c r="M1806" i="2"/>
  <c r="Q1806" i="2"/>
  <c r="H1798" i="2"/>
  <c r="I1798" i="2"/>
  <c r="J1798" i="2"/>
  <c r="L1798" i="2"/>
  <c r="K1798" i="2"/>
  <c r="M1798" i="2"/>
  <c r="N1798" i="2"/>
  <c r="Q1798" i="2"/>
  <c r="O1798" i="2"/>
  <c r="H1790" i="2"/>
  <c r="I1790" i="2"/>
  <c r="J1790" i="2"/>
  <c r="K1790" i="2"/>
  <c r="L1790" i="2"/>
  <c r="N1790" i="2"/>
  <c r="M1790" i="2"/>
  <c r="O1790" i="2"/>
  <c r="Q1790" i="2"/>
  <c r="P1790" i="2"/>
  <c r="H1782" i="2"/>
  <c r="I1782" i="2"/>
  <c r="K1782" i="2"/>
  <c r="J1782" i="2"/>
  <c r="N1782" i="2"/>
  <c r="O1782" i="2"/>
  <c r="Q1782" i="2"/>
  <c r="L1782" i="2"/>
  <c r="P1782" i="2"/>
  <c r="M1782" i="2"/>
  <c r="I1774" i="2"/>
  <c r="H1774" i="2"/>
  <c r="K1774" i="2"/>
  <c r="N1774" i="2"/>
  <c r="J1774" i="2"/>
  <c r="L1774" i="2"/>
  <c r="O1774" i="2"/>
  <c r="M1774" i="2"/>
  <c r="Q1774" i="2"/>
  <c r="H1766" i="2"/>
  <c r="I1766" i="2"/>
  <c r="J1766" i="2"/>
  <c r="K1766" i="2"/>
  <c r="M1766" i="2"/>
  <c r="N1766" i="2"/>
  <c r="L1766" i="2"/>
  <c r="O1766" i="2"/>
  <c r="Q1766" i="2"/>
  <c r="H1758" i="2"/>
  <c r="I1758" i="2"/>
  <c r="J1758" i="2"/>
  <c r="L1758" i="2"/>
  <c r="N1758" i="2"/>
  <c r="M1758" i="2"/>
  <c r="Q1758" i="2"/>
  <c r="K1758" i="2"/>
  <c r="O1758" i="2"/>
  <c r="P1758" i="2"/>
  <c r="H1750" i="2"/>
  <c r="I1750" i="2"/>
  <c r="J1750" i="2"/>
  <c r="L1750" i="2"/>
  <c r="K1750" i="2"/>
  <c r="N1750" i="2"/>
  <c r="M1750" i="2"/>
  <c r="Q1750" i="2"/>
  <c r="P1750" i="2"/>
  <c r="H1742" i="2"/>
  <c r="I1742" i="2"/>
  <c r="J1742" i="2"/>
  <c r="L1742" i="2"/>
  <c r="N1742" i="2"/>
  <c r="M1742" i="2"/>
  <c r="K1742" i="2"/>
  <c r="Q1742" i="2"/>
  <c r="O1742" i="2"/>
  <c r="H1734" i="2"/>
  <c r="I1734" i="2"/>
  <c r="J1734" i="2"/>
  <c r="L1734" i="2"/>
  <c r="K1734" i="2"/>
  <c r="M1734" i="2"/>
  <c r="N1734" i="2"/>
  <c r="Q1734" i="2"/>
  <c r="H1726" i="2"/>
  <c r="I1726" i="2"/>
  <c r="K1726" i="2"/>
  <c r="J1726" i="2"/>
  <c r="N1726" i="2"/>
  <c r="M1726" i="2"/>
  <c r="L1726" i="2"/>
  <c r="O1726" i="2"/>
  <c r="Q1726" i="2"/>
  <c r="P1726" i="2"/>
  <c r="H1718" i="2"/>
  <c r="I1718" i="2"/>
  <c r="K1718" i="2"/>
  <c r="J1718" i="2"/>
  <c r="N1718" i="2"/>
  <c r="L1718" i="2"/>
  <c r="O1718" i="2"/>
  <c r="M1718" i="2"/>
  <c r="Q1718" i="2"/>
  <c r="P1718" i="2"/>
  <c r="H1710" i="2"/>
  <c r="I1710" i="2"/>
  <c r="J1710" i="2"/>
  <c r="K1710" i="2"/>
  <c r="N1710" i="2"/>
  <c r="O1710" i="2"/>
  <c r="L1710" i="2"/>
  <c r="Q1710" i="2"/>
  <c r="M1710" i="2"/>
  <c r="I1702" i="2"/>
  <c r="H1702" i="2"/>
  <c r="J1702" i="2"/>
  <c r="K1702" i="2"/>
  <c r="M1702" i="2"/>
  <c r="N1702" i="2"/>
  <c r="O1702" i="2"/>
  <c r="L1702" i="2"/>
  <c r="Q1702" i="2"/>
  <c r="H1694" i="2"/>
  <c r="I1694" i="2"/>
  <c r="J1694" i="2"/>
  <c r="K1694" i="2"/>
  <c r="L1694" i="2"/>
  <c r="N1694" i="2"/>
  <c r="M1694" i="2"/>
  <c r="Q1694" i="2"/>
  <c r="P1694" i="2"/>
  <c r="H1686" i="2"/>
  <c r="I1686" i="2"/>
  <c r="J1686" i="2"/>
  <c r="L1686" i="2"/>
  <c r="N1686" i="2"/>
  <c r="M1686" i="2"/>
  <c r="K1686" i="2"/>
  <c r="O1686" i="2"/>
  <c r="Q1686" i="2"/>
  <c r="P1686" i="2"/>
  <c r="H1678" i="2"/>
  <c r="I1678" i="2"/>
  <c r="J1678" i="2"/>
  <c r="L1678" i="2"/>
  <c r="K1678" i="2"/>
  <c r="N1678" i="2"/>
  <c r="M1678" i="2"/>
  <c r="Q1678" i="2"/>
  <c r="H1670" i="2"/>
  <c r="I1670" i="2"/>
  <c r="J1670" i="2"/>
  <c r="L1670" i="2"/>
  <c r="K1670" i="2"/>
  <c r="M1670" i="2"/>
  <c r="N1670" i="2"/>
  <c r="Q1670" i="2"/>
  <c r="O1670" i="2"/>
  <c r="I1662" i="2"/>
  <c r="H1662" i="2"/>
  <c r="K1662" i="2"/>
  <c r="L1662" i="2"/>
  <c r="N1662" i="2"/>
  <c r="M1662" i="2"/>
  <c r="J1662" i="2"/>
  <c r="O1662" i="2"/>
  <c r="Q1662" i="2"/>
  <c r="P1662" i="2"/>
  <c r="H1654" i="2"/>
  <c r="I1654" i="2"/>
  <c r="K1654" i="2"/>
  <c r="N1654" i="2"/>
  <c r="O1654" i="2"/>
  <c r="L1654" i="2"/>
  <c r="J1654" i="2"/>
  <c r="M1654" i="2"/>
  <c r="Q1654" i="2"/>
  <c r="P1654" i="2"/>
  <c r="H1646" i="2"/>
  <c r="I1646" i="2"/>
  <c r="J1646" i="2"/>
  <c r="K1646" i="2"/>
  <c r="N1646" i="2"/>
  <c r="L1646" i="2"/>
  <c r="O1646" i="2"/>
  <c r="M1646" i="2"/>
  <c r="Q1646" i="2"/>
  <c r="H1638" i="2"/>
  <c r="I1638" i="2"/>
  <c r="J1638" i="2"/>
  <c r="K1638" i="2"/>
  <c r="M1638" i="2"/>
  <c r="N1638" i="2"/>
  <c r="L1638" i="2"/>
  <c r="O1638" i="2"/>
  <c r="Q1638" i="2"/>
  <c r="H1630" i="2"/>
  <c r="I1630" i="2"/>
  <c r="J1630" i="2"/>
  <c r="L1630" i="2"/>
  <c r="N1630" i="2"/>
  <c r="K1630" i="2"/>
  <c r="M1630" i="2"/>
  <c r="Q1630" i="2"/>
  <c r="O1630" i="2"/>
  <c r="P1630" i="2"/>
  <c r="H1622" i="2"/>
  <c r="I1622" i="2"/>
  <c r="J1622" i="2"/>
  <c r="L1622" i="2"/>
  <c r="K1622" i="2"/>
  <c r="N1622" i="2"/>
  <c r="M1622" i="2"/>
  <c r="Q1622" i="2"/>
  <c r="P1622" i="2"/>
  <c r="H1614" i="2"/>
  <c r="I1614" i="2"/>
  <c r="J1614" i="2"/>
  <c r="L1614" i="2"/>
  <c r="N1614" i="2"/>
  <c r="K1614" i="2"/>
  <c r="M1614" i="2"/>
  <c r="Q1614" i="2"/>
  <c r="O1614" i="2"/>
  <c r="H1606" i="2"/>
  <c r="I1606" i="2"/>
  <c r="J1606" i="2"/>
  <c r="L1606" i="2"/>
  <c r="M1606" i="2"/>
  <c r="N1606" i="2"/>
  <c r="K1606" i="2"/>
  <c r="Q1606" i="2"/>
  <c r="H1598" i="2"/>
  <c r="I1598" i="2"/>
  <c r="K1598" i="2"/>
  <c r="J1598" i="2"/>
  <c r="N1598" i="2"/>
  <c r="M1598" i="2"/>
  <c r="O1598" i="2"/>
  <c r="L1598" i="2"/>
  <c r="Q1598" i="2"/>
  <c r="P1598" i="2"/>
  <c r="H1590" i="2"/>
  <c r="I1590" i="2"/>
  <c r="K1590" i="2"/>
  <c r="J1590" i="2"/>
  <c r="N1590" i="2"/>
  <c r="L1590" i="2"/>
  <c r="O1590" i="2"/>
  <c r="M1590" i="2"/>
  <c r="Q1590" i="2"/>
  <c r="P1590" i="2"/>
  <c r="I1582" i="2"/>
  <c r="H1582" i="2"/>
  <c r="J1582" i="2"/>
  <c r="K1582" i="2"/>
  <c r="N1582" i="2"/>
  <c r="O1582" i="2"/>
  <c r="Q1582" i="2"/>
  <c r="M1582" i="2"/>
  <c r="L1582" i="2"/>
  <c r="H1574" i="2"/>
  <c r="I1574" i="2"/>
  <c r="J1574" i="2"/>
  <c r="K1574" i="2"/>
  <c r="M1574" i="2"/>
  <c r="N1574" i="2"/>
  <c r="L1574" i="2"/>
  <c r="O1574" i="2"/>
  <c r="Q1574" i="2"/>
  <c r="H1566" i="2"/>
  <c r="I1566" i="2"/>
  <c r="J1566" i="2"/>
  <c r="K1566" i="2"/>
  <c r="L1566" i="2"/>
  <c r="N1566" i="2"/>
  <c r="M1566" i="2"/>
  <c r="Q1566" i="2"/>
  <c r="P1566" i="2"/>
  <c r="H1558" i="2"/>
  <c r="I1558" i="2"/>
  <c r="J1558" i="2"/>
  <c r="L1558" i="2"/>
  <c r="N1558" i="2"/>
  <c r="K1558" i="2"/>
  <c r="M1558" i="2"/>
  <c r="O1558" i="2"/>
  <c r="Q1558" i="2"/>
  <c r="P1558" i="2"/>
  <c r="H1550" i="2"/>
  <c r="I1550" i="2"/>
  <c r="J1550" i="2"/>
  <c r="L1550" i="2"/>
  <c r="K1550" i="2"/>
  <c r="N1550" i="2"/>
  <c r="M1550" i="2"/>
  <c r="Q1550" i="2"/>
  <c r="H1542" i="2"/>
  <c r="I1542" i="2"/>
  <c r="J1542" i="2"/>
  <c r="L1542" i="2"/>
  <c r="K1542" i="2"/>
  <c r="M1542" i="2"/>
  <c r="N1542" i="2"/>
  <c r="Q1542" i="2"/>
  <c r="O1542" i="2"/>
  <c r="H1534" i="2"/>
  <c r="I1534" i="2"/>
  <c r="K1534" i="2"/>
  <c r="L1534" i="2"/>
  <c r="N1534" i="2"/>
  <c r="M1534" i="2"/>
  <c r="J1534" i="2"/>
  <c r="O1534" i="2"/>
  <c r="Q1534" i="2"/>
  <c r="P1534" i="2"/>
  <c r="H1526" i="2"/>
  <c r="I1526" i="2"/>
  <c r="K1526" i="2"/>
  <c r="N1526" i="2"/>
  <c r="J1526" i="2"/>
  <c r="O1526" i="2"/>
  <c r="Q1526" i="2"/>
  <c r="P1526" i="2"/>
  <c r="L1526" i="2"/>
  <c r="M1526" i="2"/>
  <c r="H1518" i="2"/>
  <c r="I1518" i="2"/>
  <c r="J1518" i="2"/>
  <c r="K1518" i="2"/>
  <c r="N1518" i="2"/>
  <c r="L1518" i="2"/>
  <c r="O1518" i="2"/>
  <c r="M1518" i="2"/>
  <c r="Q1518" i="2"/>
  <c r="H1510" i="2"/>
  <c r="I1510" i="2"/>
  <c r="J1510" i="2"/>
  <c r="K1510" i="2"/>
  <c r="M1510" i="2"/>
  <c r="N1510" i="2"/>
  <c r="L1510" i="2"/>
  <c r="O1510" i="2"/>
  <c r="Q1510" i="2"/>
  <c r="H1502" i="2"/>
  <c r="I1502" i="2"/>
  <c r="J1502" i="2"/>
  <c r="L1502" i="2"/>
  <c r="N1502" i="2"/>
  <c r="M1502" i="2"/>
  <c r="K1502" i="2"/>
  <c r="Q1502" i="2"/>
  <c r="O1502" i="2"/>
  <c r="P1502" i="2"/>
  <c r="H1494" i="2"/>
  <c r="I1494" i="2"/>
  <c r="J1494" i="2"/>
  <c r="L1494" i="2"/>
  <c r="K1494" i="2"/>
  <c r="N1494" i="2"/>
  <c r="M1494" i="2"/>
  <c r="Q1494" i="2"/>
  <c r="P1494" i="2"/>
  <c r="H1486" i="2"/>
  <c r="I1486" i="2"/>
  <c r="J1486" i="2"/>
  <c r="L1486" i="2"/>
  <c r="N1486" i="2"/>
  <c r="K1486" i="2"/>
  <c r="M1486" i="2"/>
  <c r="Q1486" i="2"/>
  <c r="O1486" i="2"/>
  <c r="H1478" i="2"/>
  <c r="I1478" i="2"/>
  <c r="J1478" i="2"/>
  <c r="L1478" i="2"/>
  <c r="K1478" i="2"/>
  <c r="M1478" i="2"/>
  <c r="N1478" i="2"/>
  <c r="Q1478" i="2"/>
  <c r="H1470" i="2"/>
  <c r="I1470" i="2"/>
  <c r="K1470" i="2"/>
  <c r="J1470" i="2"/>
  <c r="N1470" i="2"/>
  <c r="M1470" i="2"/>
  <c r="L1470" i="2"/>
  <c r="O1470" i="2"/>
  <c r="Q1470" i="2"/>
  <c r="P1470" i="2"/>
  <c r="H1462" i="2"/>
  <c r="I1462" i="2"/>
  <c r="K1462" i="2"/>
  <c r="J1462" i="2"/>
  <c r="N1462" i="2"/>
  <c r="L1462" i="2"/>
  <c r="O1462" i="2"/>
  <c r="M1462" i="2"/>
  <c r="Q1462" i="2"/>
  <c r="P1462" i="2"/>
  <c r="H1454" i="2"/>
  <c r="I1454" i="2"/>
  <c r="J1454" i="2"/>
  <c r="K1454" i="2"/>
  <c r="N1454" i="2"/>
  <c r="O1454" i="2"/>
  <c r="L1454" i="2"/>
  <c r="Q1454" i="2"/>
  <c r="M1454" i="2"/>
  <c r="H1446" i="2"/>
  <c r="I1446" i="2"/>
  <c r="J1446" i="2"/>
  <c r="K1446" i="2"/>
  <c r="M1446" i="2"/>
  <c r="N1446" i="2"/>
  <c r="O1446" i="2"/>
  <c r="L1446" i="2"/>
  <c r="Q1446" i="2"/>
  <c r="H1438" i="2"/>
  <c r="I1438" i="2"/>
  <c r="J1438" i="2"/>
  <c r="K1438" i="2"/>
  <c r="L1438" i="2"/>
  <c r="N1438" i="2"/>
  <c r="M1438" i="2"/>
  <c r="Q1438" i="2"/>
  <c r="P1438" i="2"/>
  <c r="H1430" i="2"/>
  <c r="I1430" i="2"/>
  <c r="J1430" i="2"/>
  <c r="L1430" i="2"/>
  <c r="N1430" i="2"/>
  <c r="M1430" i="2"/>
  <c r="K1430" i="2"/>
  <c r="O1430" i="2"/>
  <c r="Q1430" i="2"/>
  <c r="P1430" i="2"/>
  <c r="H1422" i="2"/>
  <c r="I1422" i="2"/>
  <c r="J1422" i="2"/>
  <c r="L1422" i="2"/>
  <c r="K1422" i="2"/>
  <c r="N1422" i="2"/>
  <c r="M1422" i="2"/>
  <c r="Q1422" i="2"/>
  <c r="H1414" i="2"/>
  <c r="I1414" i="2"/>
  <c r="J1414" i="2"/>
  <c r="L1414" i="2"/>
  <c r="K1414" i="2"/>
  <c r="M1414" i="2"/>
  <c r="N1414" i="2"/>
  <c r="Q1414" i="2"/>
  <c r="O1414" i="2"/>
  <c r="H1406" i="2"/>
  <c r="I1406" i="2"/>
  <c r="K1406" i="2"/>
  <c r="L1406" i="2"/>
  <c r="N1406" i="2"/>
  <c r="M1406" i="2"/>
  <c r="J1406" i="2"/>
  <c r="O1406" i="2"/>
  <c r="Q1406" i="2"/>
  <c r="P1406" i="2"/>
  <c r="H1398" i="2"/>
  <c r="I1398" i="2"/>
  <c r="K1398" i="2"/>
  <c r="N1398" i="2"/>
  <c r="J1398" i="2"/>
  <c r="O1398" i="2"/>
  <c r="L1398" i="2"/>
  <c r="M1398" i="2"/>
  <c r="Q1398" i="2"/>
  <c r="P1398" i="2"/>
  <c r="H1390" i="2"/>
  <c r="I1390" i="2"/>
  <c r="J1390" i="2"/>
  <c r="K1390" i="2"/>
  <c r="N1390" i="2"/>
  <c r="L1390" i="2"/>
  <c r="O1390" i="2"/>
  <c r="M1390" i="2"/>
  <c r="Q1390" i="2"/>
  <c r="H1382" i="2"/>
  <c r="I1382" i="2"/>
  <c r="J1382" i="2"/>
  <c r="K1382" i="2"/>
  <c r="M1382" i="2"/>
  <c r="N1382" i="2"/>
  <c r="L1382" i="2"/>
  <c r="O1382" i="2"/>
  <c r="Q1382" i="2"/>
  <c r="H1374" i="2"/>
  <c r="I1374" i="2"/>
  <c r="J1374" i="2"/>
  <c r="L1374" i="2"/>
  <c r="N1374" i="2"/>
  <c r="K1374" i="2"/>
  <c r="M1374" i="2"/>
  <c r="Q1374" i="2"/>
  <c r="O1374" i="2"/>
  <c r="P1374" i="2"/>
  <c r="H1366" i="2"/>
  <c r="I1366" i="2"/>
  <c r="J1366" i="2"/>
  <c r="L1366" i="2"/>
  <c r="K1366" i="2"/>
  <c r="N1366" i="2"/>
  <c r="M1366" i="2"/>
  <c r="Q1366" i="2"/>
  <c r="P1366" i="2"/>
  <c r="H1358" i="2"/>
  <c r="I1358" i="2"/>
  <c r="J1358" i="2"/>
  <c r="L1358" i="2"/>
  <c r="N1358" i="2"/>
  <c r="K1358" i="2"/>
  <c r="M1358" i="2"/>
  <c r="Q1358" i="2"/>
  <c r="O1358" i="2"/>
  <c r="H1350" i="2"/>
  <c r="I1350" i="2"/>
  <c r="J1350" i="2"/>
  <c r="L1350" i="2"/>
  <c r="M1350" i="2"/>
  <c r="N1350" i="2"/>
  <c r="K1350" i="2"/>
  <c r="Q1350" i="2"/>
  <c r="H1342" i="2"/>
  <c r="I1342" i="2"/>
  <c r="K1342" i="2"/>
  <c r="J1342" i="2"/>
  <c r="N1342" i="2"/>
  <c r="M1342" i="2"/>
  <c r="O1342" i="2"/>
  <c r="L1342" i="2"/>
  <c r="Q1342" i="2"/>
  <c r="P1342" i="2"/>
  <c r="H1334" i="2"/>
  <c r="I1334" i="2"/>
  <c r="K1334" i="2"/>
  <c r="J1334" i="2"/>
  <c r="N1334" i="2"/>
  <c r="L1334" i="2"/>
  <c r="O1334" i="2"/>
  <c r="M1334" i="2"/>
  <c r="Q1334" i="2"/>
  <c r="P1334" i="2"/>
  <c r="H1326" i="2"/>
  <c r="I1326" i="2"/>
  <c r="J1326" i="2"/>
  <c r="K1326" i="2"/>
  <c r="N1326" i="2"/>
  <c r="O1326" i="2"/>
  <c r="L1326" i="2"/>
  <c r="Q1326" i="2"/>
  <c r="M1326" i="2"/>
  <c r="H1318" i="2"/>
  <c r="I1318" i="2"/>
  <c r="J1318" i="2"/>
  <c r="K1318" i="2"/>
  <c r="M1318" i="2"/>
  <c r="N1318" i="2"/>
  <c r="L1318" i="2"/>
  <c r="O1318" i="2"/>
  <c r="Q1318" i="2"/>
  <c r="H1310" i="2"/>
  <c r="I1310" i="2"/>
  <c r="J1310" i="2"/>
  <c r="K1310" i="2"/>
  <c r="L1310" i="2"/>
  <c r="N1310" i="2"/>
  <c r="M1310" i="2"/>
  <c r="Q1310" i="2"/>
  <c r="P1310" i="2"/>
  <c r="H1302" i="2"/>
  <c r="I1302" i="2"/>
  <c r="J1302" i="2"/>
  <c r="L1302" i="2"/>
  <c r="N1302" i="2"/>
  <c r="K1302" i="2"/>
  <c r="M1302" i="2"/>
  <c r="O1302" i="2"/>
  <c r="Q1302" i="2"/>
  <c r="P1302" i="2"/>
  <c r="H1294" i="2"/>
  <c r="I1294" i="2"/>
  <c r="J1294" i="2"/>
  <c r="L1294" i="2"/>
  <c r="K1294" i="2"/>
  <c r="N1294" i="2"/>
  <c r="M1294" i="2"/>
  <c r="Q1294" i="2"/>
  <c r="H1286" i="2"/>
  <c r="I1286" i="2"/>
  <c r="J1286" i="2"/>
  <c r="L1286" i="2"/>
  <c r="K1286" i="2"/>
  <c r="M1286" i="2"/>
  <c r="N1286" i="2"/>
  <c r="O1286" i="2"/>
  <c r="Q1286" i="2"/>
  <c r="H1278" i="2"/>
  <c r="I1278" i="2"/>
  <c r="K1278" i="2"/>
  <c r="L1278" i="2"/>
  <c r="N1278" i="2"/>
  <c r="M1278" i="2"/>
  <c r="J1278" i="2"/>
  <c r="O1278" i="2"/>
  <c r="Q1278" i="2"/>
  <c r="P1278" i="2"/>
  <c r="H1270" i="2"/>
  <c r="I1270" i="2"/>
  <c r="K1270" i="2"/>
  <c r="N1270" i="2"/>
  <c r="J1270" i="2"/>
  <c r="Q1270" i="2"/>
  <c r="P1270" i="2"/>
  <c r="M1270" i="2"/>
  <c r="L1270" i="2"/>
  <c r="H1262" i="2"/>
  <c r="I1262" i="2"/>
  <c r="J1262" i="2"/>
  <c r="K1262" i="2"/>
  <c r="N1262" i="2"/>
  <c r="L1262" i="2"/>
  <c r="M1262" i="2"/>
  <c r="Q1262" i="2"/>
  <c r="O1262" i="2"/>
  <c r="H1254" i="2"/>
  <c r="I1254" i="2"/>
  <c r="J1254" i="2"/>
  <c r="K1254" i="2"/>
  <c r="M1254" i="2"/>
  <c r="N1254" i="2"/>
  <c r="L1254" i="2"/>
  <c r="O1254" i="2"/>
  <c r="Q1254" i="2"/>
  <c r="H1246" i="2"/>
  <c r="I1246" i="2"/>
  <c r="J1246" i="2"/>
  <c r="L1246" i="2"/>
  <c r="N1246" i="2"/>
  <c r="M1246" i="2"/>
  <c r="O1246" i="2"/>
  <c r="K1246" i="2"/>
  <c r="Q1246" i="2"/>
  <c r="P1246" i="2"/>
  <c r="H1238" i="2"/>
  <c r="I1238" i="2"/>
  <c r="K1238" i="2"/>
  <c r="J1238" i="2"/>
  <c r="L1238" i="2"/>
  <c r="N1238" i="2"/>
  <c r="M1238" i="2"/>
  <c r="O1238" i="2"/>
  <c r="Q1238" i="2"/>
  <c r="P1238" i="2"/>
  <c r="H1230" i="2"/>
  <c r="I1230" i="2"/>
  <c r="J1230" i="2"/>
  <c r="K1230" i="2"/>
  <c r="L1230" i="2"/>
  <c r="N1230" i="2"/>
  <c r="M1230" i="2"/>
  <c r="Q1230" i="2"/>
  <c r="H1222" i="2"/>
  <c r="I1222" i="2"/>
  <c r="K1222" i="2"/>
  <c r="J1222" i="2"/>
  <c r="L1222" i="2"/>
  <c r="M1222" i="2"/>
  <c r="N1222" i="2"/>
  <c r="O1222" i="2"/>
  <c r="Q1222" i="2"/>
  <c r="H1214" i="2"/>
  <c r="I1214" i="2"/>
  <c r="K1214" i="2"/>
  <c r="J1214" i="2"/>
  <c r="N1214" i="2"/>
  <c r="M1214" i="2"/>
  <c r="L1214" i="2"/>
  <c r="O1214" i="2"/>
  <c r="Q1214" i="2"/>
  <c r="P1214" i="2"/>
  <c r="H1206" i="2"/>
  <c r="I1206" i="2"/>
  <c r="K1206" i="2"/>
  <c r="J1206" i="2"/>
  <c r="N1206" i="2"/>
  <c r="L1206" i="2"/>
  <c r="M1206" i="2"/>
  <c r="Q1206" i="2"/>
  <c r="P1206" i="2"/>
  <c r="H1198" i="2"/>
  <c r="I1198" i="2"/>
  <c r="J1198" i="2"/>
  <c r="K1198" i="2"/>
  <c r="N1198" i="2"/>
  <c r="L1198" i="2"/>
  <c r="Q1198" i="2"/>
  <c r="O1198" i="2"/>
  <c r="M1198" i="2"/>
  <c r="H1190" i="2"/>
  <c r="I1190" i="2"/>
  <c r="K1190" i="2"/>
  <c r="J1190" i="2"/>
  <c r="M1190" i="2"/>
  <c r="N1190" i="2"/>
  <c r="O1190" i="2"/>
  <c r="L1190" i="2"/>
  <c r="Q1190" i="2"/>
  <c r="H1182" i="2"/>
  <c r="I1182" i="2"/>
  <c r="K1182" i="2"/>
  <c r="J1182" i="2"/>
  <c r="L1182" i="2"/>
  <c r="N1182" i="2"/>
  <c r="M1182" i="2"/>
  <c r="O1182" i="2"/>
  <c r="Q1182" i="2"/>
  <c r="P1182" i="2"/>
  <c r="H1174" i="2"/>
  <c r="I1174" i="2"/>
  <c r="K1174" i="2"/>
  <c r="J1174" i="2"/>
  <c r="L1174" i="2"/>
  <c r="N1174" i="2"/>
  <c r="M1174" i="2"/>
  <c r="O1174" i="2"/>
  <c r="Q1174" i="2"/>
  <c r="P1174" i="2"/>
  <c r="H1166" i="2"/>
  <c r="I1166" i="2"/>
  <c r="J1166" i="2"/>
  <c r="K1166" i="2"/>
  <c r="L1166" i="2"/>
  <c r="N1166" i="2"/>
  <c r="M1166" i="2"/>
  <c r="Q1166" i="2"/>
  <c r="H1158" i="2"/>
  <c r="I1158" i="2"/>
  <c r="K1158" i="2"/>
  <c r="J1158" i="2"/>
  <c r="L1158" i="2"/>
  <c r="M1158" i="2"/>
  <c r="N1158" i="2"/>
  <c r="O1158" i="2"/>
  <c r="Q1158" i="2"/>
  <c r="H1150" i="2"/>
  <c r="I1150" i="2"/>
  <c r="K1150" i="2"/>
  <c r="J1150" i="2"/>
  <c r="L1150" i="2"/>
  <c r="N1150" i="2"/>
  <c r="M1150" i="2"/>
  <c r="O1150" i="2"/>
  <c r="Q1150" i="2"/>
  <c r="P1150" i="2"/>
  <c r="H1142" i="2"/>
  <c r="I1142" i="2"/>
  <c r="K1142" i="2"/>
  <c r="N1142" i="2"/>
  <c r="J1142" i="2"/>
  <c r="L1142" i="2"/>
  <c r="M1142" i="2"/>
  <c r="Q1142" i="2"/>
  <c r="P1142" i="2"/>
  <c r="H1134" i="2"/>
  <c r="I1134" i="2"/>
  <c r="K1134" i="2"/>
  <c r="J1134" i="2"/>
  <c r="L1134" i="2"/>
  <c r="M1134" i="2"/>
  <c r="N1134" i="2"/>
  <c r="Q1134" i="2"/>
  <c r="O1134" i="2"/>
  <c r="H1126" i="2"/>
  <c r="I1126" i="2"/>
  <c r="K1126" i="2"/>
  <c r="J1126" i="2"/>
  <c r="M1126" i="2"/>
  <c r="L1126" i="2"/>
  <c r="O1126" i="2"/>
  <c r="N1126" i="2"/>
  <c r="Q1126" i="2"/>
  <c r="H1118" i="2"/>
  <c r="I1118" i="2"/>
  <c r="K1118" i="2"/>
  <c r="J1118" i="2"/>
  <c r="L1118" i="2"/>
  <c r="O1118" i="2"/>
  <c r="Q1118" i="2"/>
  <c r="N1118" i="2"/>
  <c r="M1118" i="2"/>
  <c r="P1118" i="2"/>
  <c r="H1110" i="2"/>
  <c r="I1110" i="2"/>
  <c r="K1110" i="2"/>
  <c r="L1110" i="2"/>
  <c r="J1110" i="2"/>
  <c r="M1110" i="2"/>
  <c r="O1110" i="2"/>
  <c r="Q1110" i="2"/>
  <c r="P1110" i="2"/>
  <c r="N1110" i="2"/>
  <c r="H1102" i="2"/>
  <c r="I1102" i="2"/>
  <c r="K1102" i="2"/>
  <c r="J1102" i="2"/>
  <c r="L1102" i="2"/>
  <c r="N1102" i="2"/>
  <c r="M1102" i="2"/>
  <c r="Q1102" i="2"/>
  <c r="H1094" i="2"/>
  <c r="I1094" i="2"/>
  <c r="K1094" i="2"/>
  <c r="J1094" i="2"/>
  <c r="L1094" i="2"/>
  <c r="N1094" i="2"/>
  <c r="M1094" i="2"/>
  <c r="O1094" i="2"/>
  <c r="Q1094" i="2"/>
  <c r="H1086" i="2"/>
  <c r="I1086" i="2"/>
  <c r="K1086" i="2"/>
  <c r="J1086" i="2"/>
  <c r="N1086" i="2"/>
  <c r="O1086" i="2"/>
  <c r="L1086" i="2"/>
  <c r="Q1086" i="2"/>
  <c r="M1086" i="2"/>
  <c r="P1086" i="2"/>
  <c r="H1078" i="2"/>
  <c r="I1078" i="2"/>
  <c r="K1078" i="2"/>
  <c r="L1078" i="2"/>
  <c r="M1078" i="2"/>
  <c r="J1078" i="2"/>
  <c r="N1078" i="2"/>
  <c r="Q1078" i="2"/>
  <c r="P1078" i="2"/>
  <c r="H1070" i="2"/>
  <c r="I1070" i="2"/>
  <c r="K1070" i="2"/>
  <c r="J1070" i="2"/>
  <c r="N1070" i="2"/>
  <c r="M1070" i="2"/>
  <c r="Q1070" i="2"/>
  <c r="L1070" i="2"/>
  <c r="H1062" i="2"/>
  <c r="I1062" i="2"/>
  <c r="K1062" i="2"/>
  <c r="J1062" i="2"/>
  <c r="M1062" i="2"/>
  <c r="L1062" i="2"/>
  <c r="O1062" i="2"/>
  <c r="Q1062" i="2"/>
  <c r="N1062" i="2"/>
  <c r="H1054" i="2"/>
  <c r="I1054" i="2"/>
  <c r="K1054" i="2"/>
  <c r="J1054" i="2"/>
  <c r="L1054" i="2"/>
  <c r="N1054" i="2"/>
  <c r="O1054" i="2"/>
  <c r="Q1054" i="2"/>
  <c r="M1054" i="2"/>
  <c r="P1054" i="2"/>
  <c r="H1046" i="2"/>
  <c r="I1046" i="2"/>
  <c r="K1046" i="2"/>
  <c r="L1046" i="2"/>
  <c r="J1046" i="2"/>
  <c r="M1046" i="2"/>
  <c r="N1046" i="2"/>
  <c r="Q1046" i="2"/>
  <c r="P1046" i="2"/>
  <c r="O1046" i="2"/>
  <c r="H1038" i="2"/>
  <c r="I1038" i="2"/>
  <c r="K1038" i="2"/>
  <c r="J1038" i="2"/>
  <c r="L1038" i="2"/>
  <c r="N1038" i="2"/>
  <c r="M1038" i="2"/>
  <c r="Q1038" i="2"/>
  <c r="O1038" i="2"/>
  <c r="H1030" i="2"/>
  <c r="I1030" i="2"/>
  <c r="K1030" i="2"/>
  <c r="J1030" i="2"/>
  <c r="L1030" i="2"/>
  <c r="N1030" i="2"/>
  <c r="M1030" i="2"/>
  <c r="O1030" i="2"/>
  <c r="Q1030" i="2"/>
  <c r="H1022" i="2"/>
  <c r="I1022" i="2"/>
  <c r="K1022" i="2"/>
  <c r="J1022" i="2"/>
  <c r="L1022" i="2"/>
  <c r="N1022" i="2"/>
  <c r="O1022" i="2"/>
  <c r="Q1022" i="2"/>
  <c r="M1022" i="2"/>
  <c r="P1022" i="2"/>
  <c r="H1014" i="2"/>
  <c r="I1014" i="2"/>
  <c r="K1014" i="2"/>
  <c r="M1014" i="2"/>
  <c r="N1014" i="2"/>
  <c r="J1014" i="2"/>
  <c r="O1014" i="2"/>
  <c r="Q1014" i="2"/>
  <c r="P1014" i="2"/>
  <c r="L1014" i="2"/>
  <c r="H1006" i="2"/>
  <c r="I1006" i="2"/>
  <c r="K1006" i="2"/>
  <c r="J1006" i="2"/>
  <c r="L1006" i="2"/>
  <c r="M1006" i="2"/>
  <c r="Q1006" i="2"/>
  <c r="N1006" i="2"/>
  <c r="H998" i="2"/>
  <c r="I998" i="2"/>
  <c r="K998" i="2"/>
  <c r="J998" i="2"/>
  <c r="M998" i="2"/>
  <c r="L998" i="2"/>
  <c r="O998" i="2"/>
  <c r="N998" i="2"/>
  <c r="P998" i="2"/>
  <c r="Q998" i="2"/>
  <c r="H990" i="2"/>
  <c r="I990" i="2"/>
  <c r="K990" i="2"/>
  <c r="J990" i="2"/>
  <c r="L990" i="2"/>
  <c r="O990" i="2"/>
  <c r="N990" i="2"/>
  <c r="Q990" i="2"/>
  <c r="M990" i="2"/>
  <c r="H982" i="2"/>
  <c r="I982" i="2"/>
  <c r="K982" i="2"/>
  <c r="L982" i="2"/>
  <c r="J982" i="2"/>
  <c r="M982" i="2"/>
  <c r="N982" i="2"/>
  <c r="Q982" i="2"/>
  <c r="H974" i="2"/>
  <c r="I974" i="2"/>
  <c r="K974" i="2"/>
  <c r="J974" i="2"/>
  <c r="L974" i="2"/>
  <c r="N974" i="2"/>
  <c r="M974" i="2"/>
  <c r="Q974" i="2"/>
  <c r="P974" i="2"/>
  <c r="H966" i="2"/>
  <c r="I966" i="2"/>
  <c r="K966" i="2"/>
  <c r="J966" i="2"/>
  <c r="L966" i="2"/>
  <c r="N966" i="2"/>
  <c r="M966" i="2"/>
  <c r="O966" i="2"/>
  <c r="Q966" i="2"/>
  <c r="H958" i="2"/>
  <c r="I958" i="2"/>
  <c r="K958" i="2"/>
  <c r="J958" i="2"/>
  <c r="N958" i="2"/>
  <c r="L958" i="2"/>
  <c r="O958" i="2"/>
  <c r="Q958" i="2"/>
  <c r="M958" i="2"/>
  <c r="P958" i="2"/>
  <c r="H950" i="2"/>
  <c r="I950" i="2"/>
  <c r="K950" i="2"/>
  <c r="L950" i="2"/>
  <c r="M950" i="2"/>
  <c r="J950" i="2"/>
  <c r="N950" i="2"/>
  <c r="Q950" i="2"/>
  <c r="P950" i="2"/>
  <c r="H942" i="2"/>
  <c r="I942" i="2"/>
  <c r="K942" i="2"/>
  <c r="J942" i="2"/>
  <c r="N942" i="2"/>
  <c r="M942" i="2"/>
  <c r="L942" i="2"/>
  <c r="Q942" i="2"/>
  <c r="O942" i="2"/>
  <c r="H934" i="2"/>
  <c r="I934" i="2"/>
  <c r="K934" i="2"/>
  <c r="J934" i="2"/>
  <c r="M934" i="2"/>
  <c r="O934" i="2"/>
  <c r="L934" i="2"/>
  <c r="P934" i="2"/>
  <c r="Q934" i="2"/>
  <c r="N934" i="2"/>
  <c r="H926" i="2"/>
  <c r="I926" i="2"/>
  <c r="K926" i="2"/>
  <c r="J926" i="2"/>
  <c r="L926" i="2"/>
  <c r="N926" i="2"/>
  <c r="O926" i="2"/>
  <c r="Q926" i="2"/>
  <c r="M926" i="2"/>
  <c r="H918" i="2"/>
  <c r="I918" i="2"/>
  <c r="K918" i="2"/>
  <c r="L918" i="2"/>
  <c r="J918" i="2"/>
  <c r="M918" i="2"/>
  <c r="N918" i="2"/>
  <c r="O918" i="2"/>
  <c r="Q918" i="2"/>
  <c r="H910" i="2"/>
  <c r="I910" i="2"/>
  <c r="K910" i="2"/>
  <c r="J910" i="2"/>
  <c r="L910" i="2"/>
  <c r="N910" i="2"/>
  <c r="M910" i="2"/>
  <c r="Q910" i="2"/>
  <c r="P910" i="2"/>
  <c r="O910" i="2"/>
  <c r="H902" i="2"/>
  <c r="I902" i="2"/>
  <c r="J902" i="2"/>
  <c r="K902" i="2"/>
  <c r="L902" i="2"/>
  <c r="N902" i="2"/>
  <c r="M902" i="2"/>
  <c r="O902" i="2"/>
  <c r="Q902" i="2"/>
  <c r="H894" i="2"/>
  <c r="I894" i="2"/>
  <c r="J894" i="2"/>
  <c r="K894" i="2"/>
  <c r="L894" i="2"/>
  <c r="N894" i="2"/>
  <c r="O894" i="2"/>
  <c r="M894" i="2"/>
  <c r="Q894" i="2"/>
  <c r="P894" i="2"/>
  <c r="H886" i="2"/>
  <c r="I886" i="2"/>
  <c r="J886" i="2"/>
  <c r="K886" i="2"/>
  <c r="M886" i="2"/>
  <c r="N886" i="2"/>
  <c r="L886" i="2"/>
  <c r="P886" i="2"/>
  <c r="Q886" i="2"/>
  <c r="H878" i="2"/>
  <c r="I878" i="2"/>
  <c r="J878" i="2"/>
  <c r="K878" i="2"/>
  <c r="L878" i="2"/>
  <c r="M878" i="2"/>
  <c r="N878" i="2"/>
  <c r="H870" i="2"/>
  <c r="I870" i="2"/>
  <c r="K870" i="2"/>
  <c r="J870" i="2"/>
  <c r="L870" i="2"/>
  <c r="M870" i="2"/>
  <c r="O870" i="2"/>
  <c r="N870" i="2"/>
  <c r="P870" i="2"/>
  <c r="H862" i="2"/>
  <c r="I862" i="2"/>
  <c r="J862" i="2"/>
  <c r="K862" i="2"/>
  <c r="L862" i="2"/>
  <c r="O862" i="2"/>
  <c r="M862" i="2"/>
  <c r="N862" i="2"/>
  <c r="H854" i="2"/>
  <c r="I854" i="2"/>
  <c r="K854" i="2"/>
  <c r="L854" i="2"/>
  <c r="J854" i="2"/>
  <c r="M854" i="2"/>
  <c r="N854" i="2"/>
  <c r="H846" i="2"/>
  <c r="I846" i="2"/>
  <c r="K846" i="2"/>
  <c r="L846" i="2"/>
  <c r="J846" i="2"/>
  <c r="N846" i="2"/>
  <c r="M846" i="2"/>
  <c r="P846" i="2"/>
  <c r="O846" i="2"/>
  <c r="Q846" i="2"/>
  <c r="H838" i="2"/>
  <c r="I838" i="2"/>
  <c r="J838" i="2"/>
  <c r="K838" i="2"/>
  <c r="L838" i="2"/>
  <c r="N838" i="2"/>
  <c r="M838" i="2"/>
  <c r="O838" i="2"/>
  <c r="Q838" i="2"/>
  <c r="H830" i="2"/>
  <c r="I830" i="2"/>
  <c r="J830" i="2"/>
  <c r="K830" i="2"/>
  <c r="L830" i="2"/>
  <c r="N830" i="2"/>
  <c r="O830" i="2"/>
  <c r="Q830" i="2"/>
  <c r="M830" i="2"/>
  <c r="P830" i="2"/>
  <c r="H822" i="2"/>
  <c r="I822" i="2"/>
  <c r="J822" i="2"/>
  <c r="K822" i="2"/>
  <c r="L822" i="2"/>
  <c r="M822" i="2"/>
  <c r="N822" i="2"/>
  <c r="O822" i="2"/>
  <c r="P822" i="2"/>
  <c r="Q822" i="2"/>
  <c r="H814" i="2"/>
  <c r="I814" i="2"/>
  <c r="J814" i="2"/>
  <c r="K814" i="2"/>
  <c r="L814" i="2"/>
  <c r="N814" i="2"/>
  <c r="M814" i="2"/>
  <c r="O814" i="2"/>
  <c r="H806" i="2"/>
  <c r="I806" i="2"/>
  <c r="J806" i="2"/>
  <c r="K806" i="2"/>
  <c r="L806" i="2"/>
  <c r="M806" i="2"/>
  <c r="O806" i="2"/>
  <c r="N806" i="2"/>
  <c r="P806" i="2"/>
  <c r="H798" i="2"/>
  <c r="I798" i="2"/>
  <c r="K798" i="2"/>
  <c r="J798" i="2"/>
  <c r="L798" i="2"/>
  <c r="N798" i="2"/>
  <c r="O798" i="2"/>
  <c r="M798" i="2"/>
  <c r="H790" i="2"/>
  <c r="I790" i="2"/>
  <c r="K790" i="2"/>
  <c r="J790" i="2"/>
  <c r="L790" i="2"/>
  <c r="M790" i="2"/>
  <c r="N790" i="2"/>
  <c r="P790" i="2"/>
  <c r="H782" i="2"/>
  <c r="I782" i="2"/>
  <c r="K782" i="2"/>
  <c r="J782" i="2"/>
  <c r="L782" i="2"/>
  <c r="N782" i="2"/>
  <c r="M782" i="2"/>
  <c r="Q782" i="2"/>
  <c r="H774" i="2"/>
  <c r="I774" i="2"/>
  <c r="J774" i="2"/>
  <c r="K774" i="2"/>
  <c r="L774" i="2"/>
  <c r="N774" i="2"/>
  <c r="M774" i="2"/>
  <c r="O774" i="2"/>
  <c r="P774" i="2"/>
  <c r="Q774" i="2"/>
  <c r="H766" i="2"/>
  <c r="J766" i="2"/>
  <c r="K766" i="2"/>
  <c r="I766" i="2"/>
  <c r="L766" i="2"/>
  <c r="N766" i="2"/>
  <c r="O766" i="2"/>
  <c r="M766" i="2"/>
  <c r="Q766" i="2"/>
  <c r="H758" i="2"/>
  <c r="I758" i="2"/>
  <c r="J758" i="2"/>
  <c r="K758" i="2"/>
  <c r="L758" i="2"/>
  <c r="M758" i="2"/>
  <c r="N758" i="2"/>
  <c r="P758" i="2"/>
  <c r="Q758" i="2"/>
  <c r="H750" i="2"/>
  <c r="J750" i="2"/>
  <c r="I750" i="2"/>
  <c r="K750" i="2"/>
  <c r="L750" i="2"/>
  <c r="M750" i="2"/>
  <c r="N750" i="2"/>
  <c r="O750" i="2"/>
  <c r="H742" i="2"/>
  <c r="I742" i="2"/>
  <c r="K742" i="2"/>
  <c r="L742" i="2"/>
  <c r="M742" i="2"/>
  <c r="J742" i="2"/>
  <c r="O742" i="2"/>
  <c r="N742" i="2"/>
  <c r="P742" i="2"/>
  <c r="H734" i="2"/>
  <c r="I734" i="2"/>
  <c r="J734" i="2"/>
  <c r="K734" i="2"/>
  <c r="L734" i="2"/>
  <c r="O734" i="2"/>
  <c r="N734" i="2"/>
  <c r="M734" i="2"/>
  <c r="H726" i="2"/>
  <c r="K726" i="2"/>
  <c r="I726" i="2"/>
  <c r="L726" i="2"/>
  <c r="M726" i="2"/>
  <c r="J726" i="2"/>
  <c r="N726" i="2"/>
  <c r="P726" i="2"/>
  <c r="O726" i="2"/>
  <c r="H718" i="2"/>
  <c r="I718" i="2"/>
  <c r="K718" i="2"/>
  <c r="J718" i="2"/>
  <c r="L718" i="2"/>
  <c r="N718" i="2"/>
  <c r="M718" i="2"/>
  <c r="O718" i="2"/>
  <c r="Q718" i="2"/>
  <c r="H710" i="2"/>
  <c r="I710" i="2"/>
  <c r="J710" i="2"/>
  <c r="K710" i="2"/>
  <c r="L710" i="2"/>
  <c r="N710" i="2"/>
  <c r="M710" i="2"/>
  <c r="O710" i="2"/>
  <c r="P710" i="2"/>
  <c r="Q710" i="2"/>
  <c r="H702" i="2"/>
  <c r="J702" i="2"/>
  <c r="K702" i="2"/>
  <c r="I702" i="2"/>
  <c r="L702" i="2"/>
  <c r="N702" i="2"/>
  <c r="O702" i="2"/>
  <c r="Q702" i="2"/>
  <c r="M702" i="2"/>
  <c r="H694" i="2"/>
  <c r="I694" i="2"/>
  <c r="J694" i="2"/>
  <c r="K694" i="2"/>
  <c r="L694" i="2"/>
  <c r="M694" i="2"/>
  <c r="N694" i="2"/>
  <c r="P694" i="2"/>
  <c r="Q694" i="2"/>
  <c r="O694" i="2"/>
  <c r="H686" i="2"/>
  <c r="I686" i="2"/>
  <c r="J686" i="2"/>
  <c r="K686" i="2"/>
  <c r="L686" i="2"/>
  <c r="N686" i="2"/>
  <c r="M686" i="2"/>
  <c r="H678" i="2"/>
  <c r="I678" i="2"/>
  <c r="J678" i="2"/>
  <c r="K678" i="2"/>
  <c r="L678" i="2"/>
  <c r="M678" i="2"/>
  <c r="O678" i="2"/>
  <c r="N678" i="2"/>
  <c r="P678" i="2"/>
  <c r="H670" i="2"/>
  <c r="I670" i="2"/>
  <c r="K670" i="2"/>
  <c r="L670" i="2"/>
  <c r="J670" i="2"/>
  <c r="N670" i="2"/>
  <c r="O670" i="2"/>
  <c r="M670" i="2"/>
  <c r="H662" i="2"/>
  <c r="I662" i="2"/>
  <c r="K662" i="2"/>
  <c r="J662" i="2"/>
  <c r="L662" i="2"/>
  <c r="M662" i="2"/>
  <c r="N662" i="2"/>
  <c r="P662" i="2"/>
  <c r="H654" i="2"/>
  <c r="I654" i="2"/>
  <c r="K654" i="2"/>
  <c r="J654" i="2"/>
  <c r="L654" i="2"/>
  <c r="N654" i="2"/>
  <c r="M654" i="2"/>
  <c r="Q654" i="2"/>
  <c r="H646" i="2"/>
  <c r="I646" i="2"/>
  <c r="J646" i="2"/>
  <c r="K646" i="2"/>
  <c r="L646" i="2"/>
  <c r="N646" i="2"/>
  <c r="M646" i="2"/>
  <c r="O646" i="2"/>
  <c r="P646" i="2"/>
  <c r="Q646" i="2"/>
  <c r="H638" i="2"/>
  <c r="I638" i="2"/>
  <c r="J638" i="2"/>
  <c r="K638" i="2"/>
  <c r="L638" i="2"/>
  <c r="N638" i="2"/>
  <c r="O638" i="2"/>
  <c r="M638" i="2"/>
  <c r="Q638" i="2"/>
  <c r="H630" i="2"/>
  <c r="I630" i="2"/>
  <c r="J630" i="2"/>
  <c r="K630" i="2"/>
  <c r="L630" i="2"/>
  <c r="M630" i="2"/>
  <c r="N630" i="2"/>
  <c r="P630" i="2"/>
  <c r="O630" i="2"/>
  <c r="Q630" i="2"/>
  <c r="H622" i="2"/>
  <c r="I622" i="2"/>
  <c r="J622" i="2"/>
  <c r="K622" i="2"/>
  <c r="L622" i="2"/>
  <c r="M622" i="2"/>
  <c r="N622" i="2"/>
  <c r="O622" i="2"/>
  <c r="H614" i="2"/>
  <c r="K614" i="2"/>
  <c r="I614" i="2"/>
  <c r="J614" i="2"/>
  <c r="L614" i="2"/>
  <c r="M614" i="2"/>
  <c r="O614" i="2"/>
  <c r="N614" i="2"/>
  <c r="P614" i="2"/>
  <c r="H606" i="2"/>
  <c r="I606" i="2"/>
  <c r="J606" i="2"/>
  <c r="K606" i="2"/>
  <c r="L606" i="2"/>
  <c r="O606" i="2"/>
  <c r="N606" i="2"/>
  <c r="M606" i="2"/>
  <c r="H598" i="2"/>
  <c r="I598" i="2"/>
  <c r="K598" i="2"/>
  <c r="L598" i="2"/>
  <c r="J598" i="2"/>
  <c r="N598" i="2"/>
  <c r="M598" i="2"/>
  <c r="P598" i="2"/>
  <c r="O598" i="2"/>
  <c r="H590" i="2"/>
  <c r="I590" i="2"/>
  <c r="K590" i="2"/>
  <c r="L590" i="2"/>
  <c r="N590" i="2"/>
  <c r="J590" i="2"/>
  <c r="M590" i="2"/>
  <c r="Q590" i="2"/>
  <c r="H582" i="2"/>
  <c r="I582" i="2"/>
  <c r="J582" i="2"/>
  <c r="K582" i="2"/>
  <c r="L582" i="2"/>
  <c r="M582" i="2"/>
  <c r="O582" i="2"/>
  <c r="N582" i="2"/>
  <c r="P582" i="2"/>
  <c r="Q582" i="2"/>
  <c r="H574" i="2"/>
  <c r="I574" i="2"/>
  <c r="J574" i="2"/>
  <c r="K574" i="2"/>
  <c r="L574" i="2"/>
  <c r="O574" i="2"/>
  <c r="N574" i="2"/>
  <c r="Q574" i="2"/>
  <c r="M574" i="2"/>
  <c r="H566" i="2"/>
  <c r="I566" i="2"/>
  <c r="J566" i="2"/>
  <c r="K566" i="2"/>
  <c r="L566" i="2"/>
  <c r="N566" i="2"/>
  <c r="M566" i="2"/>
  <c r="P566" i="2"/>
  <c r="Q566" i="2"/>
  <c r="H558" i="2"/>
  <c r="J558" i="2"/>
  <c r="K558" i="2"/>
  <c r="I558" i="2"/>
  <c r="L558" i="2"/>
  <c r="N558" i="2"/>
  <c r="M558" i="2"/>
  <c r="H550" i="2"/>
  <c r="I550" i="2"/>
  <c r="J550" i="2"/>
  <c r="K550" i="2"/>
  <c r="L550" i="2"/>
  <c r="M550" i="2"/>
  <c r="O550" i="2"/>
  <c r="N550" i="2"/>
  <c r="P550" i="2"/>
  <c r="H542" i="2"/>
  <c r="I542" i="2"/>
  <c r="K542" i="2"/>
  <c r="J542" i="2"/>
  <c r="L542" i="2"/>
  <c r="M542" i="2"/>
  <c r="O542" i="2"/>
  <c r="N542" i="2"/>
  <c r="H534" i="2"/>
  <c r="I534" i="2"/>
  <c r="K534" i="2"/>
  <c r="J534" i="2"/>
  <c r="L534" i="2"/>
  <c r="M534" i="2"/>
  <c r="N534" i="2"/>
  <c r="P534" i="2"/>
  <c r="O534" i="2"/>
  <c r="H526" i="2"/>
  <c r="I526" i="2"/>
  <c r="K526" i="2"/>
  <c r="J526" i="2"/>
  <c r="L526" i="2"/>
  <c r="M526" i="2"/>
  <c r="N526" i="2"/>
  <c r="O526" i="2"/>
  <c r="Q526" i="2"/>
  <c r="H518" i="2"/>
  <c r="I518" i="2"/>
  <c r="J518" i="2"/>
  <c r="K518" i="2"/>
  <c r="L518" i="2"/>
  <c r="M518" i="2"/>
  <c r="O518" i="2"/>
  <c r="N518" i="2"/>
  <c r="P518" i="2"/>
  <c r="Q518" i="2"/>
  <c r="H510" i="2"/>
  <c r="I510" i="2"/>
  <c r="J510" i="2"/>
  <c r="K510" i="2"/>
  <c r="L510" i="2"/>
  <c r="M510" i="2"/>
  <c r="O510" i="2"/>
  <c r="Q510" i="2"/>
  <c r="N510" i="2"/>
  <c r="H502" i="2"/>
  <c r="I502" i="2"/>
  <c r="J502" i="2"/>
  <c r="K502" i="2"/>
  <c r="L502" i="2"/>
  <c r="N502" i="2"/>
  <c r="M502" i="2"/>
  <c r="O502" i="2"/>
  <c r="P502" i="2"/>
  <c r="Q502" i="2"/>
  <c r="H494" i="2"/>
  <c r="J494" i="2"/>
  <c r="I494" i="2"/>
  <c r="K494" i="2"/>
  <c r="L494" i="2"/>
  <c r="M494" i="2"/>
  <c r="N494" i="2"/>
  <c r="H486" i="2"/>
  <c r="I486" i="2"/>
  <c r="K486" i="2"/>
  <c r="L486" i="2"/>
  <c r="J486" i="2"/>
  <c r="O486" i="2"/>
  <c r="N486" i="2"/>
  <c r="M486" i="2"/>
  <c r="P486" i="2"/>
  <c r="H478" i="2"/>
  <c r="I478" i="2"/>
  <c r="J478" i="2"/>
  <c r="K478" i="2"/>
  <c r="L478" i="2"/>
  <c r="M478" i="2"/>
  <c r="O478" i="2"/>
  <c r="N478" i="2"/>
  <c r="H470" i="2"/>
  <c r="I470" i="2"/>
  <c r="K470" i="2"/>
  <c r="L470" i="2"/>
  <c r="J470" i="2"/>
  <c r="M470" i="2"/>
  <c r="N470" i="2"/>
  <c r="O470" i="2"/>
  <c r="P470" i="2"/>
  <c r="H462" i="2"/>
  <c r="I462" i="2"/>
  <c r="K462" i="2"/>
  <c r="J462" i="2"/>
  <c r="L462" i="2"/>
  <c r="M462" i="2"/>
  <c r="N462" i="2"/>
  <c r="O462" i="2"/>
  <c r="Q462" i="2"/>
  <c r="H454" i="2"/>
  <c r="I454" i="2"/>
  <c r="J454" i="2"/>
  <c r="K454" i="2"/>
  <c r="L454" i="2"/>
  <c r="M454" i="2"/>
  <c r="O454" i="2"/>
  <c r="P454" i="2"/>
  <c r="Q454" i="2"/>
  <c r="N454" i="2"/>
  <c r="H446" i="2"/>
  <c r="I446" i="2"/>
  <c r="J446" i="2"/>
  <c r="K446" i="2"/>
  <c r="L446" i="2"/>
  <c r="M446" i="2"/>
  <c r="O446" i="2"/>
  <c r="N446" i="2"/>
  <c r="Q446" i="2"/>
  <c r="H438" i="2"/>
  <c r="I438" i="2"/>
  <c r="J438" i="2"/>
  <c r="K438" i="2"/>
  <c r="L438" i="2"/>
  <c r="M438" i="2"/>
  <c r="N438" i="2"/>
  <c r="O438" i="2"/>
  <c r="P438" i="2"/>
  <c r="Q438" i="2"/>
  <c r="H430" i="2"/>
  <c r="I430" i="2"/>
  <c r="J430" i="2"/>
  <c r="K430" i="2"/>
  <c r="L430" i="2"/>
  <c r="N430" i="2"/>
  <c r="O430" i="2"/>
  <c r="M430" i="2"/>
  <c r="H422" i="2"/>
  <c r="J422" i="2"/>
  <c r="K422" i="2"/>
  <c r="I422" i="2"/>
  <c r="L422" i="2"/>
  <c r="M422" i="2"/>
  <c r="O422" i="2"/>
  <c r="N422" i="2"/>
  <c r="P422" i="2"/>
  <c r="H414" i="2"/>
  <c r="I414" i="2"/>
  <c r="K414" i="2"/>
  <c r="L414" i="2"/>
  <c r="O414" i="2"/>
  <c r="J414" i="2"/>
  <c r="M414" i="2"/>
  <c r="N414" i="2"/>
  <c r="H406" i="2"/>
  <c r="I406" i="2"/>
  <c r="K406" i="2"/>
  <c r="J406" i="2"/>
  <c r="L406" i="2"/>
  <c r="M406" i="2"/>
  <c r="N406" i="2"/>
  <c r="O406" i="2"/>
  <c r="P406" i="2"/>
  <c r="H398" i="2"/>
  <c r="I398" i="2"/>
  <c r="K398" i="2"/>
  <c r="J398" i="2"/>
  <c r="L398" i="2"/>
  <c r="M398" i="2"/>
  <c r="N398" i="2"/>
  <c r="O398" i="2"/>
  <c r="Q398" i="2"/>
  <c r="H390" i="2"/>
  <c r="I390" i="2"/>
  <c r="J390" i="2"/>
  <c r="K390" i="2"/>
  <c r="L390" i="2"/>
  <c r="M390" i="2"/>
  <c r="O390" i="2"/>
  <c r="N390" i="2"/>
  <c r="P390" i="2"/>
  <c r="Q390" i="2"/>
  <c r="H382" i="2"/>
  <c r="I382" i="2"/>
  <c r="J382" i="2"/>
  <c r="K382" i="2"/>
  <c r="L382" i="2"/>
  <c r="M382" i="2"/>
  <c r="O382" i="2"/>
  <c r="Q382" i="2"/>
  <c r="N382" i="2"/>
  <c r="H374" i="2"/>
  <c r="I374" i="2"/>
  <c r="J374" i="2"/>
  <c r="K374" i="2"/>
  <c r="L374" i="2"/>
  <c r="N374" i="2"/>
  <c r="O374" i="2"/>
  <c r="M374" i="2"/>
  <c r="P374" i="2"/>
  <c r="Q374" i="2"/>
  <c r="H366" i="2"/>
  <c r="I366" i="2"/>
  <c r="J366" i="2"/>
  <c r="K366" i="2"/>
  <c r="L366" i="2"/>
  <c r="M366" i="2"/>
  <c r="N366" i="2"/>
  <c r="O366" i="2"/>
  <c r="H358" i="2"/>
  <c r="I358" i="2"/>
  <c r="K358" i="2"/>
  <c r="J358" i="2"/>
  <c r="L358" i="2"/>
  <c r="O358" i="2"/>
  <c r="N358" i="2"/>
  <c r="M358" i="2"/>
  <c r="P358" i="2"/>
  <c r="H350" i="2"/>
  <c r="I350" i="2"/>
  <c r="J350" i="2"/>
  <c r="K350" i="2"/>
  <c r="L350" i="2"/>
  <c r="O350" i="2"/>
  <c r="N350" i="2"/>
  <c r="M350" i="2"/>
  <c r="H342" i="2"/>
  <c r="I342" i="2"/>
  <c r="K342" i="2"/>
  <c r="L342" i="2"/>
  <c r="J342" i="2"/>
  <c r="M342" i="2"/>
  <c r="N342" i="2"/>
  <c r="O342" i="2"/>
  <c r="P342" i="2"/>
  <c r="H334" i="2"/>
  <c r="I334" i="2"/>
  <c r="K334" i="2"/>
  <c r="L334" i="2"/>
  <c r="M334" i="2"/>
  <c r="J334" i="2"/>
  <c r="N334" i="2"/>
  <c r="O334" i="2"/>
  <c r="Q334" i="2"/>
  <c r="H326" i="2"/>
  <c r="I326" i="2"/>
  <c r="J326" i="2"/>
  <c r="K326" i="2"/>
  <c r="L326" i="2"/>
  <c r="M326" i="2"/>
  <c r="O326" i="2"/>
  <c r="N326" i="2"/>
  <c r="P326" i="2"/>
  <c r="Q326" i="2"/>
  <c r="H318" i="2"/>
  <c r="I318" i="2"/>
  <c r="J318" i="2"/>
  <c r="K318" i="2"/>
  <c r="L318" i="2"/>
  <c r="M318" i="2"/>
  <c r="O318" i="2"/>
  <c r="N318" i="2"/>
  <c r="Q318" i="2"/>
  <c r="H310" i="2"/>
  <c r="I310" i="2"/>
  <c r="J310" i="2"/>
  <c r="K310" i="2"/>
  <c r="L310" i="2"/>
  <c r="M310" i="2"/>
  <c r="N310" i="2"/>
  <c r="O310" i="2"/>
  <c r="P310" i="2"/>
  <c r="Q310" i="2"/>
  <c r="H302" i="2"/>
  <c r="I302" i="2"/>
  <c r="J302" i="2"/>
  <c r="K302" i="2"/>
  <c r="L302" i="2"/>
  <c r="N302" i="2"/>
  <c r="O302" i="2"/>
  <c r="M302" i="2"/>
  <c r="H294" i="2"/>
  <c r="I294" i="2"/>
  <c r="J294" i="2"/>
  <c r="K294" i="2"/>
  <c r="L294" i="2"/>
  <c r="M294" i="2"/>
  <c r="O294" i="2"/>
  <c r="N294" i="2"/>
  <c r="P294" i="2"/>
  <c r="H286" i="2"/>
  <c r="I286" i="2"/>
  <c r="K286" i="2"/>
  <c r="J286" i="2"/>
  <c r="L286" i="2"/>
  <c r="O286" i="2"/>
  <c r="M286" i="2"/>
  <c r="N286" i="2"/>
  <c r="H278" i="2"/>
  <c r="I278" i="2"/>
  <c r="K278" i="2"/>
  <c r="J278" i="2"/>
  <c r="L278" i="2"/>
  <c r="M278" i="2"/>
  <c r="N278" i="2"/>
  <c r="O278" i="2"/>
  <c r="P278" i="2"/>
  <c r="H270" i="2"/>
  <c r="I270" i="2"/>
  <c r="K270" i="2"/>
  <c r="J270" i="2"/>
  <c r="L270" i="2"/>
  <c r="M270" i="2"/>
  <c r="N270" i="2"/>
  <c r="O270" i="2"/>
  <c r="Q270" i="2"/>
  <c r="H262" i="2"/>
  <c r="I262" i="2"/>
  <c r="J262" i="2"/>
  <c r="K262" i="2"/>
  <c r="L262" i="2"/>
  <c r="M262" i="2"/>
  <c r="O262" i="2"/>
  <c r="N262" i="2"/>
  <c r="P262" i="2"/>
  <c r="Q262" i="2"/>
  <c r="H254" i="2"/>
  <c r="I254" i="2"/>
  <c r="J254" i="2"/>
  <c r="K254" i="2"/>
  <c r="L254" i="2"/>
  <c r="M254" i="2"/>
  <c r="O254" i="2"/>
  <c r="Q254" i="2"/>
  <c r="N254" i="2"/>
  <c r="H246" i="2"/>
  <c r="I246" i="2"/>
  <c r="J246" i="2"/>
  <c r="K246" i="2"/>
  <c r="L246" i="2"/>
  <c r="N246" i="2"/>
  <c r="O246" i="2"/>
  <c r="M246" i="2"/>
  <c r="P246" i="2"/>
  <c r="Q246" i="2"/>
  <c r="H238" i="2"/>
  <c r="I238" i="2"/>
  <c r="J238" i="2"/>
  <c r="K238" i="2"/>
  <c r="L238" i="2"/>
  <c r="M238" i="2"/>
  <c r="N238" i="2"/>
  <c r="O238" i="2"/>
  <c r="H230" i="2"/>
  <c r="I230" i="2"/>
  <c r="K230" i="2"/>
  <c r="L230" i="2"/>
  <c r="O230" i="2"/>
  <c r="J230" i="2"/>
  <c r="N230" i="2"/>
  <c r="P230" i="2"/>
  <c r="M230" i="2"/>
  <c r="H222" i="2"/>
  <c r="I222" i="2"/>
  <c r="J222" i="2"/>
  <c r="K222" i="2"/>
  <c r="L222" i="2"/>
  <c r="O222" i="2"/>
  <c r="M222" i="2"/>
  <c r="N222" i="2"/>
  <c r="H214" i="2"/>
  <c r="I214" i="2"/>
  <c r="K214" i="2"/>
  <c r="L214" i="2"/>
  <c r="M214" i="2"/>
  <c r="N214" i="2"/>
  <c r="J214" i="2"/>
  <c r="O214" i="2"/>
  <c r="P214" i="2"/>
  <c r="H206" i="2"/>
  <c r="I206" i="2"/>
  <c r="K206" i="2"/>
  <c r="J206" i="2"/>
  <c r="L206" i="2"/>
  <c r="M206" i="2"/>
  <c r="N206" i="2"/>
  <c r="O206" i="2"/>
  <c r="Q206" i="2"/>
  <c r="H198" i="2"/>
  <c r="I198" i="2"/>
  <c r="K198" i="2"/>
  <c r="J198" i="2"/>
  <c r="L198" i="2"/>
  <c r="M198" i="2"/>
  <c r="O198" i="2"/>
  <c r="P198" i="2"/>
  <c r="Q198" i="2"/>
  <c r="N198" i="2"/>
  <c r="H190" i="2"/>
  <c r="I190" i="2"/>
  <c r="J190" i="2"/>
  <c r="K190" i="2"/>
  <c r="L190" i="2"/>
  <c r="M190" i="2"/>
  <c r="O190" i="2"/>
  <c r="N190" i="2"/>
  <c r="Q190" i="2"/>
  <c r="H182" i="2"/>
  <c r="K182" i="2"/>
  <c r="J182" i="2"/>
  <c r="I182" i="2"/>
  <c r="L182" i="2"/>
  <c r="M182" i="2"/>
  <c r="N182" i="2"/>
  <c r="O182" i="2"/>
  <c r="P182" i="2"/>
  <c r="Q182" i="2"/>
  <c r="H174" i="2"/>
  <c r="I174" i="2"/>
  <c r="K174" i="2"/>
  <c r="J174" i="2"/>
  <c r="L174" i="2"/>
  <c r="N174" i="2"/>
  <c r="O174" i="2"/>
  <c r="M174" i="2"/>
  <c r="H166" i="2"/>
  <c r="I166" i="2"/>
  <c r="K166" i="2"/>
  <c r="J166" i="2"/>
  <c r="L166" i="2"/>
  <c r="M166" i="2"/>
  <c r="O166" i="2"/>
  <c r="N166" i="2"/>
  <c r="P166" i="2"/>
  <c r="H158" i="2"/>
  <c r="I158" i="2"/>
  <c r="K158" i="2"/>
  <c r="J158" i="2"/>
  <c r="L158" i="2"/>
  <c r="O158" i="2"/>
  <c r="M158" i="2"/>
  <c r="N158" i="2"/>
  <c r="H150" i="2"/>
  <c r="I150" i="2"/>
  <c r="K150" i="2"/>
  <c r="J150" i="2"/>
  <c r="L150" i="2"/>
  <c r="M150" i="2"/>
  <c r="N150" i="2"/>
  <c r="O150" i="2"/>
  <c r="P150" i="2"/>
  <c r="H142" i="2"/>
  <c r="I142" i="2"/>
  <c r="K142" i="2"/>
  <c r="J142" i="2"/>
  <c r="L142" i="2"/>
  <c r="M142" i="2"/>
  <c r="N142" i="2"/>
  <c r="O142" i="2"/>
  <c r="Q142" i="2"/>
  <c r="H134" i="2"/>
  <c r="I134" i="2"/>
  <c r="K134" i="2"/>
  <c r="J134" i="2"/>
  <c r="L134" i="2"/>
  <c r="M134" i="2"/>
  <c r="O134" i="2"/>
  <c r="N134" i="2"/>
  <c r="Q134" i="2"/>
  <c r="P134" i="2"/>
  <c r="H126" i="2"/>
  <c r="I126" i="2"/>
  <c r="J126" i="2"/>
  <c r="K126" i="2"/>
  <c r="L126" i="2"/>
  <c r="M126" i="2"/>
  <c r="O126" i="2"/>
  <c r="Q126" i="2"/>
  <c r="N126" i="2"/>
  <c r="H118" i="2"/>
  <c r="I118" i="2"/>
  <c r="K118" i="2"/>
  <c r="J118" i="2"/>
  <c r="L118" i="2"/>
  <c r="N118" i="2"/>
  <c r="O118" i="2"/>
  <c r="M118" i="2"/>
  <c r="P118" i="2"/>
  <c r="Q118" i="2"/>
  <c r="H110" i="2"/>
  <c r="I110" i="2"/>
  <c r="K110" i="2"/>
  <c r="J110" i="2"/>
  <c r="L110" i="2"/>
  <c r="M110" i="2"/>
  <c r="N110" i="2"/>
  <c r="O110" i="2"/>
  <c r="P110" i="2"/>
  <c r="H102" i="2"/>
  <c r="I102" i="2"/>
  <c r="K102" i="2"/>
  <c r="J102" i="2"/>
  <c r="L102" i="2"/>
  <c r="O102" i="2"/>
  <c r="N102" i="2"/>
  <c r="P102" i="2"/>
  <c r="M102" i="2"/>
  <c r="H94" i="2"/>
  <c r="K94" i="2"/>
  <c r="J94" i="2"/>
  <c r="I94" i="2"/>
  <c r="L94" i="2"/>
  <c r="O94" i="2"/>
  <c r="P94" i="2"/>
  <c r="N94" i="2"/>
  <c r="M94" i="2"/>
  <c r="H86" i="2"/>
  <c r="K86" i="2"/>
  <c r="I86" i="2"/>
  <c r="J86" i="2"/>
  <c r="L86" i="2"/>
  <c r="M86" i="2"/>
  <c r="N86" i="2"/>
  <c r="O86" i="2"/>
  <c r="H78" i="2"/>
  <c r="I78" i="2"/>
  <c r="K78" i="2"/>
  <c r="J78" i="2"/>
  <c r="L78" i="2"/>
  <c r="M78" i="2"/>
  <c r="N78" i="2"/>
  <c r="O78" i="2"/>
  <c r="P78" i="2"/>
  <c r="Q78" i="2"/>
  <c r="H70" i="2"/>
  <c r="I70" i="2"/>
  <c r="K70" i="2"/>
  <c r="J70" i="2"/>
  <c r="L70" i="2"/>
  <c r="M70" i="2"/>
  <c r="O70" i="2"/>
  <c r="N70" i="2"/>
  <c r="Q70" i="2"/>
  <c r="H62" i="2"/>
  <c r="I62" i="2"/>
  <c r="J62" i="2"/>
  <c r="K62" i="2"/>
  <c r="L62" i="2"/>
  <c r="M62" i="2"/>
  <c r="O62" i="2"/>
  <c r="N62" i="2"/>
  <c r="Q62" i="2"/>
  <c r="P62" i="2"/>
  <c r="H54" i="2"/>
  <c r="I54" i="2"/>
  <c r="J54" i="2"/>
  <c r="K54" i="2"/>
  <c r="L54" i="2"/>
  <c r="M54" i="2"/>
  <c r="N54" i="2"/>
  <c r="O54" i="2"/>
  <c r="P54" i="2"/>
  <c r="Q54" i="2"/>
  <c r="H46" i="2"/>
  <c r="J46" i="2"/>
  <c r="K46" i="2"/>
  <c r="I46" i="2"/>
  <c r="L46" i="2"/>
  <c r="N46" i="2"/>
  <c r="O46" i="2"/>
  <c r="P46" i="2"/>
  <c r="M46" i="2"/>
  <c r="H38" i="2"/>
  <c r="I38" i="2"/>
  <c r="J38" i="2"/>
  <c r="K38" i="2"/>
  <c r="L38" i="2"/>
  <c r="M38" i="2"/>
  <c r="O38" i="2"/>
  <c r="N38" i="2"/>
  <c r="P38" i="2"/>
  <c r="H30" i="2"/>
  <c r="I30" i="2"/>
  <c r="J30" i="2"/>
  <c r="K30" i="2"/>
  <c r="L30" i="2"/>
  <c r="O30" i="2"/>
  <c r="M30" i="2"/>
  <c r="P30" i="2"/>
  <c r="N30" i="2"/>
  <c r="H22" i="2"/>
  <c r="I22" i="2"/>
  <c r="J22" i="2"/>
  <c r="K22" i="2"/>
  <c r="L22" i="2"/>
  <c r="M22" i="2"/>
  <c r="N22" i="2"/>
  <c r="O22" i="2"/>
  <c r="P22" i="2"/>
  <c r="H14" i="2"/>
  <c r="I14" i="2"/>
  <c r="J14" i="2"/>
  <c r="K14" i="2"/>
  <c r="L14" i="2"/>
  <c r="M14" i="2"/>
  <c r="N14" i="2"/>
  <c r="O14" i="2"/>
  <c r="Q14" i="2"/>
  <c r="H6" i="2"/>
  <c r="I6" i="2"/>
  <c r="J6" i="2"/>
  <c r="K6" i="2"/>
  <c r="L6" i="2"/>
  <c r="M6" i="2"/>
  <c r="O6" i="2"/>
  <c r="N6" i="2"/>
  <c r="Q6" i="2"/>
  <c r="P6" i="2"/>
  <c r="G2000" i="2"/>
  <c r="G1984" i="2"/>
  <c r="G1976" i="2"/>
  <c r="G1968" i="2"/>
  <c r="G1952" i="2"/>
  <c r="G1936" i="2"/>
  <c r="G1896" i="2"/>
  <c r="G1880" i="2"/>
  <c r="G1872" i="2"/>
  <c r="G1824" i="2"/>
  <c r="G1808" i="2"/>
  <c r="G1768" i="2"/>
  <c r="G1744" i="2"/>
  <c r="G1712" i="2"/>
  <c r="G1696" i="2"/>
  <c r="G1680" i="2"/>
  <c r="G1640" i="2"/>
  <c r="G1624" i="2"/>
  <c r="G1616" i="2"/>
  <c r="G1568" i="2"/>
  <c r="G1552" i="2"/>
  <c r="G1512" i="2"/>
  <c r="G1488" i="2"/>
  <c r="G1456" i="2"/>
  <c r="G1440" i="2"/>
  <c r="G1424" i="2"/>
  <c r="G1384" i="2"/>
  <c r="G1368" i="2"/>
  <c r="G1360" i="2"/>
  <c r="G1312" i="2"/>
  <c r="G1296" i="2"/>
  <c r="G1248" i="2"/>
  <c r="G1232" i="2"/>
  <c r="G1208" i="2"/>
  <c r="G1184" i="2"/>
  <c r="G1168" i="2"/>
  <c r="G1120" i="2"/>
  <c r="G1104" i="2"/>
  <c r="G1048" i="2"/>
  <c r="G1040" i="2"/>
  <c r="G1006" i="2"/>
  <c r="G951" i="2"/>
  <c r="G942" i="2"/>
  <c r="G905" i="2"/>
  <c r="G887" i="2"/>
  <c r="G878" i="2"/>
  <c r="G832" i="2"/>
  <c r="G823" i="2"/>
  <c r="G814" i="2"/>
  <c r="G759" i="2"/>
  <c r="G750" i="2"/>
  <c r="G713" i="2"/>
  <c r="G686" i="2"/>
  <c r="G640" i="2"/>
  <c r="G631" i="2"/>
  <c r="G622" i="2"/>
  <c r="G558" i="2"/>
  <c r="G512" i="2"/>
  <c r="G503" i="2"/>
  <c r="G494" i="2"/>
  <c r="G457" i="2"/>
  <c r="G430" i="2"/>
  <c r="G375" i="2"/>
  <c r="G366" i="2"/>
  <c r="G302" i="2"/>
  <c r="G247" i="2"/>
  <c r="G238" i="2"/>
  <c r="G174" i="2"/>
  <c r="G137" i="2"/>
  <c r="G118" i="2"/>
  <c r="G86" i="2"/>
  <c r="G54" i="2"/>
  <c r="G22" i="2"/>
  <c r="Q862" i="2"/>
  <c r="Q807" i="2"/>
  <c r="Q734" i="2"/>
  <c r="Q679" i="2"/>
  <c r="Q606" i="2"/>
  <c r="Q551" i="2"/>
  <c r="Q478" i="2"/>
  <c r="Q423" i="2"/>
  <c r="Q350" i="2"/>
  <c r="Q295" i="2"/>
  <c r="Q222" i="2"/>
  <c r="Q167" i="2"/>
  <c r="Q94" i="2"/>
  <c r="P1958" i="2"/>
  <c r="P1894" i="2"/>
  <c r="P1830" i="2"/>
  <c r="P1766" i="2"/>
  <c r="P1702" i="2"/>
  <c r="P1638" i="2"/>
  <c r="P1574" i="2"/>
  <c r="P1510" i="2"/>
  <c r="P1446" i="2"/>
  <c r="P1382" i="2"/>
  <c r="P1318" i="2"/>
  <c r="P1254" i="2"/>
  <c r="P1190" i="2"/>
  <c r="P1126" i="2"/>
  <c r="P1062" i="2"/>
  <c r="P942" i="2"/>
  <c r="P814" i="2"/>
  <c r="P687" i="2"/>
  <c r="P559" i="2"/>
  <c r="P431" i="2"/>
  <c r="P303" i="2"/>
  <c r="P175" i="2"/>
  <c r="P70" i="2"/>
  <c r="O1934" i="2"/>
  <c r="O1678" i="2"/>
  <c r="O1422" i="2"/>
  <c r="O952" i="2"/>
  <c r="O759" i="2"/>
  <c r="O566" i="2"/>
  <c r="O168" i="2"/>
  <c r="O360" i="2"/>
  <c r="H2009" i="2"/>
  <c r="I2009" i="2"/>
  <c r="J2009" i="2"/>
  <c r="L2009" i="2"/>
  <c r="M2009" i="2"/>
  <c r="N2009" i="2"/>
  <c r="K2009" i="2"/>
  <c r="O2009" i="2"/>
  <c r="P2009" i="2"/>
  <c r="H2001" i="2"/>
  <c r="I2001" i="2"/>
  <c r="K2001" i="2"/>
  <c r="M2001" i="2"/>
  <c r="J2001" i="2"/>
  <c r="O2001" i="2"/>
  <c r="L2001" i="2"/>
  <c r="H1993" i="2"/>
  <c r="I1993" i="2"/>
  <c r="J1993" i="2"/>
  <c r="K1993" i="2"/>
  <c r="L1993" i="2"/>
  <c r="N1993" i="2"/>
  <c r="O1993" i="2"/>
  <c r="M1993" i="2"/>
  <c r="H1985" i="2"/>
  <c r="I1985" i="2"/>
  <c r="J1985" i="2"/>
  <c r="K1985" i="2"/>
  <c r="L1985" i="2"/>
  <c r="M1985" i="2"/>
  <c r="O1985" i="2"/>
  <c r="N1985" i="2"/>
  <c r="H1977" i="2"/>
  <c r="I1977" i="2"/>
  <c r="J1977" i="2"/>
  <c r="L1977" i="2"/>
  <c r="M1977" i="2"/>
  <c r="N1977" i="2"/>
  <c r="K1977" i="2"/>
  <c r="O1977" i="2"/>
  <c r="H1969" i="2"/>
  <c r="I1969" i="2"/>
  <c r="J1969" i="2"/>
  <c r="L1969" i="2"/>
  <c r="K1969" i="2"/>
  <c r="M1969" i="2"/>
  <c r="P1969" i="2"/>
  <c r="H1961" i="2"/>
  <c r="I1961" i="2"/>
  <c r="J1961" i="2"/>
  <c r="L1961" i="2"/>
  <c r="M1961" i="2"/>
  <c r="N1961" i="2"/>
  <c r="K1961" i="2"/>
  <c r="P1961" i="2"/>
  <c r="O1961" i="2"/>
  <c r="H1953" i="2"/>
  <c r="I1953" i="2"/>
  <c r="J1953" i="2"/>
  <c r="L1953" i="2"/>
  <c r="K1953" i="2"/>
  <c r="N1953" i="2"/>
  <c r="P1953" i="2"/>
  <c r="M1953" i="2"/>
  <c r="H1945" i="2"/>
  <c r="I1945" i="2"/>
  <c r="K1945" i="2"/>
  <c r="J1945" i="2"/>
  <c r="M1945" i="2"/>
  <c r="N1945" i="2"/>
  <c r="L1945" i="2"/>
  <c r="O1945" i="2"/>
  <c r="H1937" i="2"/>
  <c r="I1937" i="2"/>
  <c r="K1937" i="2"/>
  <c r="J1937" i="2"/>
  <c r="L1937" i="2"/>
  <c r="M1937" i="2"/>
  <c r="O1937" i="2"/>
  <c r="H1929" i="2"/>
  <c r="I1929" i="2"/>
  <c r="K1929" i="2"/>
  <c r="J1929" i="2"/>
  <c r="N1929" i="2"/>
  <c r="O1929" i="2"/>
  <c r="L1929" i="2"/>
  <c r="M1929" i="2"/>
  <c r="P1929" i="2"/>
  <c r="H1921" i="2"/>
  <c r="I1921" i="2"/>
  <c r="K1921" i="2"/>
  <c r="J1921" i="2"/>
  <c r="M1921" i="2"/>
  <c r="O1921" i="2"/>
  <c r="L1921" i="2"/>
  <c r="P1921" i="2"/>
  <c r="H1913" i="2"/>
  <c r="I1913" i="2"/>
  <c r="J1913" i="2"/>
  <c r="K1913" i="2"/>
  <c r="L1913" i="2"/>
  <c r="M1913" i="2"/>
  <c r="N1913" i="2"/>
  <c r="H1905" i="2"/>
  <c r="I1905" i="2"/>
  <c r="J1905" i="2"/>
  <c r="L1905" i="2"/>
  <c r="M1905" i="2"/>
  <c r="K1905" i="2"/>
  <c r="O1905" i="2"/>
  <c r="N1905" i="2"/>
  <c r="H1897" i="2"/>
  <c r="I1897" i="2"/>
  <c r="J1897" i="2"/>
  <c r="L1897" i="2"/>
  <c r="K1897" i="2"/>
  <c r="M1897" i="2"/>
  <c r="N1897" i="2"/>
  <c r="P1897" i="2"/>
  <c r="H1889" i="2"/>
  <c r="I1889" i="2"/>
  <c r="J1889" i="2"/>
  <c r="L1889" i="2"/>
  <c r="K1889" i="2"/>
  <c r="O1889" i="2"/>
  <c r="P1889" i="2"/>
  <c r="M1889" i="2"/>
  <c r="H1881" i="2"/>
  <c r="I1881" i="2"/>
  <c r="J1881" i="2"/>
  <c r="K1881" i="2"/>
  <c r="L1881" i="2"/>
  <c r="M1881" i="2"/>
  <c r="N1881" i="2"/>
  <c r="O1881" i="2"/>
  <c r="H1873" i="2"/>
  <c r="I1873" i="2"/>
  <c r="K1873" i="2"/>
  <c r="J1873" i="2"/>
  <c r="M1873" i="2"/>
  <c r="O1873" i="2"/>
  <c r="L1873" i="2"/>
  <c r="N1873" i="2"/>
  <c r="H1865" i="2"/>
  <c r="I1865" i="2"/>
  <c r="K1865" i="2"/>
  <c r="J1865" i="2"/>
  <c r="L1865" i="2"/>
  <c r="N1865" i="2"/>
  <c r="O1865" i="2"/>
  <c r="M1865" i="2"/>
  <c r="P1865" i="2"/>
  <c r="H1857" i="2"/>
  <c r="I1857" i="2"/>
  <c r="K1857" i="2"/>
  <c r="J1857" i="2"/>
  <c r="L1857" i="2"/>
  <c r="M1857" i="2"/>
  <c r="O1857" i="2"/>
  <c r="P1857" i="2"/>
  <c r="H1849" i="2"/>
  <c r="I1849" i="2"/>
  <c r="J1849" i="2"/>
  <c r="L1849" i="2"/>
  <c r="K1849" i="2"/>
  <c r="M1849" i="2"/>
  <c r="N1849" i="2"/>
  <c r="O1849" i="2"/>
  <c r="H1841" i="2"/>
  <c r="I1841" i="2"/>
  <c r="J1841" i="2"/>
  <c r="L1841" i="2"/>
  <c r="K1841" i="2"/>
  <c r="M1841" i="2"/>
  <c r="N1841" i="2"/>
  <c r="H1833" i="2"/>
  <c r="I1833" i="2"/>
  <c r="J1833" i="2"/>
  <c r="L1833" i="2"/>
  <c r="K1833" i="2"/>
  <c r="M1833" i="2"/>
  <c r="N1833" i="2"/>
  <c r="P1833" i="2"/>
  <c r="O1833" i="2"/>
  <c r="H1825" i="2"/>
  <c r="I1825" i="2"/>
  <c r="J1825" i="2"/>
  <c r="L1825" i="2"/>
  <c r="K1825" i="2"/>
  <c r="M1825" i="2"/>
  <c r="P1825" i="2"/>
  <c r="H1817" i="2"/>
  <c r="I1817" i="2"/>
  <c r="K1817" i="2"/>
  <c r="M1817" i="2"/>
  <c r="N1817" i="2"/>
  <c r="J1817" i="2"/>
  <c r="O1817" i="2"/>
  <c r="L1817" i="2"/>
  <c r="H1809" i="2"/>
  <c r="I1809" i="2"/>
  <c r="K1809" i="2"/>
  <c r="J1809" i="2"/>
  <c r="L1809" i="2"/>
  <c r="M1809" i="2"/>
  <c r="O1809" i="2"/>
  <c r="N1809" i="2"/>
  <c r="H1801" i="2"/>
  <c r="I1801" i="2"/>
  <c r="K1801" i="2"/>
  <c r="N1801" i="2"/>
  <c r="O1801" i="2"/>
  <c r="J1801" i="2"/>
  <c r="M1801" i="2"/>
  <c r="P1801" i="2"/>
  <c r="L1801" i="2"/>
  <c r="H1793" i="2"/>
  <c r="I1793" i="2"/>
  <c r="K1793" i="2"/>
  <c r="J1793" i="2"/>
  <c r="L1793" i="2"/>
  <c r="M1793" i="2"/>
  <c r="O1793" i="2"/>
  <c r="P1793" i="2"/>
  <c r="N1793" i="2"/>
  <c r="H1785" i="2"/>
  <c r="I1785" i="2"/>
  <c r="J1785" i="2"/>
  <c r="K1785" i="2"/>
  <c r="L1785" i="2"/>
  <c r="M1785" i="2"/>
  <c r="N1785" i="2"/>
  <c r="H1777" i="2"/>
  <c r="I1777" i="2"/>
  <c r="J1777" i="2"/>
  <c r="L1777" i="2"/>
  <c r="M1777" i="2"/>
  <c r="K1777" i="2"/>
  <c r="O1777" i="2"/>
  <c r="H1769" i="2"/>
  <c r="I1769" i="2"/>
  <c r="J1769" i="2"/>
  <c r="L1769" i="2"/>
  <c r="K1769" i="2"/>
  <c r="M1769" i="2"/>
  <c r="N1769" i="2"/>
  <c r="P1769" i="2"/>
  <c r="H1761" i="2"/>
  <c r="I1761" i="2"/>
  <c r="J1761" i="2"/>
  <c r="L1761" i="2"/>
  <c r="K1761" i="2"/>
  <c r="N1761" i="2"/>
  <c r="O1761" i="2"/>
  <c r="P1761" i="2"/>
  <c r="M1761" i="2"/>
  <c r="H1753" i="2"/>
  <c r="I1753" i="2"/>
  <c r="J1753" i="2"/>
  <c r="K1753" i="2"/>
  <c r="L1753" i="2"/>
  <c r="M1753" i="2"/>
  <c r="N1753" i="2"/>
  <c r="O1753" i="2"/>
  <c r="H1745" i="2"/>
  <c r="I1745" i="2"/>
  <c r="K1745" i="2"/>
  <c r="M1745" i="2"/>
  <c r="J1745" i="2"/>
  <c r="O1745" i="2"/>
  <c r="L1745" i="2"/>
  <c r="H1737" i="2"/>
  <c r="I1737" i="2"/>
  <c r="K1737" i="2"/>
  <c r="J1737" i="2"/>
  <c r="L1737" i="2"/>
  <c r="N1737" i="2"/>
  <c r="O1737" i="2"/>
  <c r="M1737" i="2"/>
  <c r="P1737" i="2"/>
  <c r="H1729" i="2"/>
  <c r="I1729" i="2"/>
  <c r="K1729" i="2"/>
  <c r="J1729" i="2"/>
  <c r="L1729" i="2"/>
  <c r="M1729" i="2"/>
  <c r="O1729" i="2"/>
  <c r="N1729" i="2"/>
  <c r="P1729" i="2"/>
  <c r="H1721" i="2"/>
  <c r="I1721" i="2"/>
  <c r="J1721" i="2"/>
  <c r="L1721" i="2"/>
  <c r="M1721" i="2"/>
  <c r="N1721" i="2"/>
  <c r="K1721" i="2"/>
  <c r="O1721" i="2"/>
  <c r="H1713" i="2"/>
  <c r="I1713" i="2"/>
  <c r="J1713" i="2"/>
  <c r="L1713" i="2"/>
  <c r="K1713" i="2"/>
  <c r="M1713" i="2"/>
  <c r="H1705" i="2"/>
  <c r="I1705" i="2"/>
  <c r="L1705" i="2"/>
  <c r="J1705" i="2"/>
  <c r="K1705" i="2"/>
  <c r="M1705" i="2"/>
  <c r="N1705" i="2"/>
  <c r="P1705" i="2"/>
  <c r="O1705" i="2"/>
  <c r="H1697" i="2"/>
  <c r="I1697" i="2"/>
  <c r="J1697" i="2"/>
  <c r="L1697" i="2"/>
  <c r="K1697" i="2"/>
  <c r="N1697" i="2"/>
  <c r="P1697" i="2"/>
  <c r="M1697" i="2"/>
  <c r="H1689" i="2"/>
  <c r="I1689" i="2"/>
  <c r="J1689" i="2"/>
  <c r="K1689" i="2"/>
  <c r="M1689" i="2"/>
  <c r="N1689" i="2"/>
  <c r="L1689" i="2"/>
  <c r="O1689" i="2"/>
  <c r="H1681" i="2"/>
  <c r="I1681" i="2"/>
  <c r="J1681" i="2"/>
  <c r="K1681" i="2"/>
  <c r="L1681" i="2"/>
  <c r="M1681" i="2"/>
  <c r="O1681" i="2"/>
  <c r="H1673" i="2"/>
  <c r="I1673" i="2"/>
  <c r="J1673" i="2"/>
  <c r="K1673" i="2"/>
  <c r="N1673" i="2"/>
  <c r="O1673" i="2"/>
  <c r="L1673" i="2"/>
  <c r="M1673" i="2"/>
  <c r="P1673" i="2"/>
  <c r="I1665" i="2"/>
  <c r="H1665" i="2"/>
  <c r="K1665" i="2"/>
  <c r="J1665" i="2"/>
  <c r="M1665" i="2"/>
  <c r="O1665" i="2"/>
  <c r="L1665" i="2"/>
  <c r="P1665" i="2"/>
  <c r="H1657" i="2"/>
  <c r="I1657" i="2"/>
  <c r="J1657" i="2"/>
  <c r="K1657" i="2"/>
  <c r="L1657" i="2"/>
  <c r="M1657" i="2"/>
  <c r="N1657" i="2"/>
  <c r="H1649" i="2"/>
  <c r="I1649" i="2"/>
  <c r="J1649" i="2"/>
  <c r="L1649" i="2"/>
  <c r="M1649" i="2"/>
  <c r="O1649" i="2"/>
  <c r="K1649" i="2"/>
  <c r="N1649" i="2"/>
  <c r="H1641" i="2"/>
  <c r="I1641" i="2"/>
  <c r="J1641" i="2"/>
  <c r="L1641" i="2"/>
  <c r="K1641" i="2"/>
  <c r="M1641" i="2"/>
  <c r="N1641" i="2"/>
  <c r="P1641" i="2"/>
  <c r="H1633" i="2"/>
  <c r="I1633" i="2"/>
  <c r="J1633" i="2"/>
  <c r="L1633" i="2"/>
  <c r="K1633" i="2"/>
  <c r="O1633" i="2"/>
  <c r="P1633" i="2"/>
  <c r="M1633" i="2"/>
  <c r="H1625" i="2"/>
  <c r="I1625" i="2"/>
  <c r="J1625" i="2"/>
  <c r="K1625" i="2"/>
  <c r="L1625" i="2"/>
  <c r="M1625" i="2"/>
  <c r="N1625" i="2"/>
  <c r="O1625" i="2"/>
  <c r="H1617" i="2"/>
  <c r="I1617" i="2"/>
  <c r="J1617" i="2"/>
  <c r="K1617" i="2"/>
  <c r="M1617" i="2"/>
  <c r="O1617" i="2"/>
  <c r="L1617" i="2"/>
  <c r="N1617" i="2"/>
  <c r="H1609" i="2"/>
  <c r="I1609" i="2"/>
  <c r="J1609" i="2"/>
  <c r="K1609" i="2"/>
  <c r="L1609" i="2"/>
  <c r="N1609" i="2"/>
  <c r="O1609" i="2"/>
  <c r="M1609" i="2"/>
  <c r="P1609" i="2"/>
  <c r="H1601" i="2"/>
  <c r="I1601" i="2"/>
  <c r="K1601" i="2"/>
  <c r="J1601" i="2"/>
  <c r="L1601" i="2"/>
  <c r="M1601" i="2"/>
  <c r="O1601" i="2"/>
  <c r="P1601" i="2"/>
  <c r="N1601" i="2"/>
  <c r="H1593" i="2"/>
  <c r="I1593" i="2"/>
  <c r="J1593" i="2"/>
  <c r="L1593" i="2"/>
  <c r="K1593" i="2"/>
  <c r="M1593" i="2"/>
  <c r="N1593" i="2"/>
  <c r="O1593" i="2"/>
  <c r="H1585" i="2"/>
  <c r="I1585" i="2"/>
  <c r="J1585" i="2"/>
  <c r="L1585" i="2"/>
  <c r="K1585" i="2"/>
  <c r="M1585" i="2"/>
  <c r="N1585" i="2"/>
  <c r="H1577" i="2"/>
  <c r="I1577" i="2"/>
  <c r="L1577" i="2"/>
  <c r="K1577" i="2"/>
  <c r="M1577" i="2"/>
  <c r="N1577" i="2"/>
  <c r="J1577" i="2"/>
  <c r="P1577" i="2"/>
  <c r="O1577" i="2"/>
  <c r="H1569" i="2"/>
  <c r="I1569" i="2"/>
  <c r="J1569" i="2"/>
  <c r="L1569" i="2"/>
  <c r="K1569" i="2"/>
  <c r="M1569" i="2"/>
  <c r="P1569" i="2"/>
  <c r="N1569" i="2"/>
  <c r="H1561" i="2"/>
  <c r="I1561" i="2"/>
  <c r="J1561" i="2"/>
  <c r="K1561" i="2"/>
  <c r="M1561" i="2"/>
  <c r="N1561" i="2"/>
  <c r="O1561" i="2"/>
  <c r="L1561" i="2"/>
  <c r="H1553" i="2"/>
  <c r="I1553" i="2"/>
  <c r="J1553" i="2"/>
  <c r="K1553" i="2"/>
  <c r="L1553" i="2"/>
  <c r="M1553" i="2"/>
  <c r="O1553" i="2"/>
  <c r="N1553" i="2"/>
  <c r="I1545" i="2"/>
  <c r="H1545" i="2"/>
  <c r="J1545" i="2"/>
  <c r="K1545" i="2"/>
  <c r="N1545" i="2"/>
  <c r="O1545" i="2"/>
  <c r="L1545" i="2"/>
  <c r="M1545" i="2"/>
  <c r="P1545" i="2"/>
  <c r="H1537" i="2"/>
  <c r="I1537" i="2"/>
  <c r="K1537" i="2"/>
  <c r="J1537" i="2"/>
  <c r="L1537" i="2"/>
  <c r="M1537" i="2"/>
  <c r="O1537" i="2"/>
  <c r="P1537" i="2"/>
  <c r="N1537" i="2"/>
  <c r="H1529" i="2"/>
  <c r="I1529" i="2"/>
  <c r="J1529" i="2"/>
  <c r="K1529" i="2"/>
  <c r="L1529" i="2"/>
  <c r="M1529" i="2"/>
  <c r="N1529" i="2"/>
  <c r="H1521" i="2"/>
  <c r="I1521" i="2"/>
  <c r="J1521" i="2"/>
  <c r="L1521" i="2"/>
  <c r="M1521" i="2"/>
  <c r="K1521" i="2"/>
  <c r="O1521" i="2"/>
  <c r="N1521" i="2"/>
  <c r="H1513" i="2"/>
  <c r="I1513" i="2"/>
  <c r="J1513" i="2"/>
  <c r="L1513" i="2"/>
  <c r="K1513" i="2"/>
  <c r="M1513" i="2"/>
  <c r="N1513" i="2"/>
  <c r="P1513" i="2"/>
  <c r="H1505" i="2"/>
  <c r="I1505" i="2"/>
  <c r="J1505" i="2"/>
  <c r="L1505" i="2"/>
  <c r="K1505" i="2"/>
  <c r="N1505" i="2"/>
  <c r="O1505" i="2"/>
  <c r="P1505" i="2"/>
  <c r="M1505" i="2"/>
  <c r="H1497" i="2"/>
  <c r="I1497" i="2"/>
  <c r="J1497" i="2"/>
  <c r="K1497" i="2"/>
  <c r="L1497" i="2"/>
  <c r="M1497" i="2"/>
  <c r="N1497" i="2"/>
  <c r="O1497" i="2"/>
  <c r="H1489" i="2"/>
  <c r="I1489" i="2"/>
  <c r="J1489" i="2"/>
  <c r="K1489" i="2"/>
  <c r="M1489" i="2"/>
  <c r="O1489" i="2"/>
  <c r="L1489" i="2"/>
  <c r="N1489" i="2"/>
  <c r="H1481" i="2"/>
  <c r="I1481" i="2"/>
  <c r="J1481" i="2"/>
  <c r="K1481" i="2"/>
  <c r="L1481" i="2"/>
  <c r="N1481" i="2"/>
  <c r="O1481" i="2"/>
  <c r="M1481" i="2"/>
  <c r="P1481" i="2"/>
  <c r="H1473" i="2"/>
  <c r="I1473" i="2"/>
  <c r="K1473" i="2"/>
  <c r="J1473" i="2"/>
  <c r="L1473" i="2"/>
  <c r="M1473" i="2"/>
  <c r="O1473" i="2"/>
  <c r="N1473" i="2"/>
  <c r="P1473" i="2"/>
  <c r="H1465" i="2"/>
  <c r="I1465" i="2"/>
  <c r="J1465" i="2"/>
  <c r="L1465" i="2"/>
  <c r="M1465" i="2"/>
  <c r="N1465" i="2"/>
  <c r="K1465" i="2"/>
  <c r="O1465" i="2"/>
  <c r="H1457" i="2"/>
  <c r="I1457" i="2"/>
  <c r="J1457" i="2"/>
  <c r="L1457" i="2"/>
  <c r="K1457" i="2"/>
  <c r="M1457" i="2"/>
  <c r="N1457" i="2"/>
  <c r="H1449" i="2"/>
  <c r="I1449" i="2"/>
  <c r="L1449" i="2"/>
  <c r="J1449" i="2"/>
  <c r="M1449" i="2"/>
  <c r="N1449" i="2"/>
  <c r="K1449" i="2"/>
  <c r="P1449" i="2"/>
  <c r="O1449" i="2"/>
  <c r="H1441" i="2"/>
  <c r="I1441" i="2"/>
  <c r="J1441" i="2"/>
  <c r="L1441" i="2"/>
  <c r="K1441" i="2"/>
  <c r="N1441" i="2"/>
  <c r="P1441" i="2"/>
  <c r="M1441" i="2"/>
  <c r="H1433" i="2"/>
  <c r="I1433" i="2"/>
  <c r="J1433" i="2"/>
  <c r="K1433" i="2"/>
  <c r="M1433" i="2"/>
  <c r="N1433" i="2"/>
  <c r="L1433" i="2"/>
  <c r="O1433" i="2"/>
  <c r="H1425" i="2"/>
  <c r="I1425" i="2"/>
  <c r="J1425" i="2"/>
  <c r="K1425" i="2"/>
  <c r="L1425" i="2"/>
  <c r="M1425" i="2"/>
  <c r="O1425" i="2"/>
  <c r="N1425" i="2"/>
  <c r="H1417" i="2"/>
  <c r="I1417" i="2"/>
  <c r="J1417" i="2"/>
  <c r="K1417" i="2"/>
  <c r="N1417" i="2"/>
  <c r="O1417" i="2"/>
  <c r="L1417" i="2"/>
  <c r="M1417" i="2"/>
  <c r="P1417" i="2"/>
  <c r="H1409" i="2"/>
  <c r="I1409" i="2"/>
  <c r="K1409" i="2"/>
  <c r="J1409" i="2"/>
  <c r="M1409" i="2"/>
  <c r="O1409" i="2"/>
  <c r="L1409" i="2"/>
  <c r="P1409" i="2"/>
  <c r="N1409" i="2"/>
  <c r="H1401" i="2"/>
  <c r="I1401" i="2"/>
  <c r="J1401" i="2"/>
  <c r="K1401" i="2"/>
  <c r="L1401" i="2"/>
  <c r="M1401" i="2"/>
  <c r="N1401" i="2"/>
  <c r="H1393" i="2"/>
  <c r="I1393" i="2"/>
  <c r="J1393" i="2"/>
  <c r="L1393" i="2"/>
  <c r="M1393" i="2"/>
  <c r="K1393" i="2"/>
  <c r="O1393" i="2"/>
  <c r="N1393" i="2"/>
  <c r="H1385" i="2"/>
  <c r="I1385" i="2"/>
  <c r="J1385" i="2"/>
  <c r="L1385" i="2"/>
  <c r="K1385" i="2"/>
  <c r="M1385" i="2"/>
  <c r="N1385" i="2"/>
  <c r="P1385" i="2"/>
  <c r="H1377" i="2"/>
  <c r="I1377" i="2"/>
  <c r="J1377" i="2"/>
  <c r="L1377" i="2"/>
  <c r="K1377" i="2"/>
  <c r="O1377" i="2"/>
  <c r="P1377" i="2"/>
  <c r="N1377" i="2"/>
  <c r="M1377" i="2"/>
  <c r="H1369" i="2"/>
  <c r="I1369" i="2"/>
  <c r="J1369" i="2"/>
  <c r="K1369" i="2"/>
  <c r="L1369" i="2"/>
  <c r="M1369" i="2"/>
  <c r="N1369" i="2"/>
  <c r="O1369" i="2"/>
  <c r="H1361" i="2"/>
  <c r="I1361" i="2"/>
  <c r="J1361" i="2"/>
  <c r="K1361" i="2"/>
  <c r="M1361" i="2"/>
  <c r="O1361" i="2"/>
  <c r="L1361" i="2"/>
  <c r="N1361" i="2"/>
  <c r="H1353" i="2"/>
  <c r="I1353" i="2"/>
  <c r="J1353" i="2"/>
  <c r="K1353" i="2"/>
  <c r="L1353" i="2"/>
  <c r="N1353" i="2"/>
  <c r="O1353" i="2"/>
  <c r="M1353" i="2"/>
  <c r="P1353" i="2"/>
  <c r="H1345" i="2"/>
  <c r="I1345" i="2"/>
  <c r="K1345" i="2"/>
  <c r="J1345" i="2"/>
  <c r="L1345" i="2"/>
  <c r="M1345" i="2"/>
  <c r="O1345" i="2"/>
  <c r="P1345" i="2"/>
  <c r="N1345" i="2"/>
  <c r="H1337" i="2"/>
  <c r="I1337" i="2"/>
  <c r="J1337" i="2"/>
  <c r="L1337" i="2"/>
  <c r="K1337" i="2"/>
  <c r="M1337" i="2"/>
  <c r="N1337" i="2"/>
  <c r="O1337" i="2"/>
  <c r="H1329" i="2"/>
  <c r="I1329" i="2"/>
  <c r="J1329" i="2"/>
  <c r="L1329" i="2"/>
  <c r="K1329" i="2"/>
  <c r="M1329" i="2"/>
  <c r="N1329" i="2"/>
  <c r="H1321" i="2"/>
  <c r="I1321" i="2"/>
  <c r="L1321" i="2"/>
  <c r="J1321" i="2"/>
  <c r="K1321" i="2"/>
  <c r="M1321" i="2"/>
  <c r="N1321" i="2"/>
  <c r="P1321" i="2"/>
  <c r="O1321" i="2"/>
  <c r="H1313" i="2"/>
  <c r="I1313" i="2"/>
  <c r="J1313" i="2"/>
  <c r="L1313" i="2"/>
  <c r="K1313" i="2"/>
  <c r="N1313" i="2"/>
  <c r="M1313" i="2"/>
  <c r="P1313" i="2"/>
  <c r="H1305" i="2"/>
  <c r="I1305" i="2"/>
  <c r="J1305" i="2"/>
  <c r="K1305" i="2"/>
  <c r="M1305" i="2"/>
  <c r="N1305" i="2"/>
  <c r="O1305" i="2"/>
  <c r="L1305" i="2"/>
  <c r="H1297" i="2"/>
  <c r="I1297" i="2"/>
  <c r="J1297" i="2"/>
  <c r="K1297" i="2"/>
  <c r="L1297" i="2"/>
  <c r="M1297" i="2"/>
  <c r="O1297" i="2"/>
  <c r="N1297" i="2"/>
  <c r="H1289" i="2"/>
  <c r="I1289" i="2"/>
  <c r="J1289" i="2"/>
  <c r="K1289" i="2"/>
  <c r="N1289" i="2"/>
  <c r="M1289" i="2"/>
  <c r="P1289" i="2"/>
  <c r="L1289" i="2"/>
  <c r="H1281" i="2"/>
  <c r="I1281" i="2"/>
  <c r="K1281" i="2"/>
  <c r="J1281" i="2"/>
  <c r="L1281" i="2"/>
  <c r="M1281" i="2"/>
  <c r="O1281" i="2"/>
  <c r="N1281" i="2"/>
  <c r="P1281" i="2"/>
  <c r="H1273" i="2"/>
  <c r="I1273" i="2"/>
  <c r="J1273" i="2"/>
  <c r="K1273" i="2"/>
  <c r="L1273" i="2"/>
  <c r="M1273" i="2"/>
  <c r="N1273" i="2"/>
  <c r="O1273" i="2"/>
  <c r="H1265" i="2"/>
  <c r="I1265" i="2"/>
  <c r="J1265" i="2"/>
  <c r="L1265" i="2"/>
  <c r="M1265" i="2"/>
  <c r="K1265" i="2"/>
  <c r="O1265" i="2"/>
  <c r="N1265" i="2"/>
  <c r="H1257" i="2"/>
  <c r="I1257" i="2"/>
  <c r="J1257" i="2"/>
  <c r="L1257" i="2"/>
  <c r="K1257" i="2"/>
  <c r="M1257" i="2"/>
  <c r="N1257" i="2"/>
  <c r="P1257" i="2"/>
  <c r="O1257" i="2"/>
  <c r="H1249" i="2"/>
  <c r="I1249" i="2"/>
  <c r="J1249" i="2"/>
  <c r="L1249" i="2"/>
  <c r="K1249" i="2"/>
  <c r="P1249" i="2"/>
  <c r="M1249" i="2"/>
  <c r="N1249" i="2"/>
  <c r="H1241" i="2"/>
  <c r="I1241" i="2"/>
  <c r="J1241" i="2"/>
  <c r="K1241" i="2"/>
  <c r="L1241" i="2"/>
  <c r="M1241" i="2"/>
  <c r="N1241" i="2"/>
  <c r="O1241" i="2"/>
  <c r="H1233" i="2"/>
  <c r="I1233" i="2"/>
  <c r="J1233" i="2"/>
  <c r="K1233" i="2"/>
  <c r="M1233" i="2"/>
  <c r="O1233" i="2"/>
  <c r="N1233" i="2"/>
  <c r="L1233" i="2"/>
  <c r="H1225" i="2"/>
  <c r="I1225" i="2"/>
  <c r="J1225" i="2"/>
  <c r="L1225" i="2"/>
  <c r="N1225" i="2"/>
  <c r="K1225" i="2"/>
  <c r="M1225" i="2"/>
  <c r="P1225" i="2"/>
  <c r="H1217" i="2"/>
  <c r="I1217" i="2"/>
  <c r="K1217" i="2"/>
  <c r="J1217" i="2"/>
  <c r="L1217" i="2"/>
  <c r="M1217" i="2"/>
  <c r="O1217" i="2"/>
  <c r="P1217" i="2"/>
  <c r="N1217" i="2"/>
  <c r="H1209" i="2"/>
  <c r="I1209" i="2"/>
  <c r="J1209" i="2"/>
  <c r="K1209" i="2"/>
  <c r="L1209" i="2"/>
  <c r="M1209" i="2"/>
  <c r="N1209" i="2"/>
  <c r="O1209" i="2"/>
  <c r="H1201" i="2"/>
  <c r="I1201" i="2"/>
  <c r="J1201" i="2"/>
  <c r="L1201" i="2"/>
  <c r="K1201" i="2"/>
  <c r="M1201" i="2"/>
  <c r="O1201" i="2"/>
  <c r="N1201" i="2"/>
  <c r="H1193" i="2"/>
  <c r="I1193" i="2"/>
  <c r="K1193" i="2"/>
  <c r="L1193" i="2"/>
  <c r="J1193" i="2"/>
  <c r="M1193" i="2"/>
  <c r="N1193" i="2"/>
  <c r="P1193" i="2"/>
  <c r="O1193" i="2"/>
  <c r="H1185" i="2"/>
  <c r="I1185" i="2"/>
  <c r="J1185" i="2"/>
  <c r="K1185" i="2"/>
  <c r="L1185" i="2"/>
  <c r="N1185" i="2"/>
  <c r="P1185" i="2"/>
  <c r="M1185" i="2"/>
  <c r="H1177" i="2"/>
  <c r="I1177" i="2"/>
  <c r="J1177" i="2"/>
  <c r="K1177" i="2"/>
  <c r="M1177" i="2"/>
  <c r="N1177" i="2"/>
  <c r="L1177" i="2"/>
  <c r="O1177" i="2"/>
  <c r="H1169" i="2"/>
  <c r="I1169" i="2"/>
  <c r="J1169" i="2"/>
  <c r="L1169" i="2"/>
  <c r="M1169" i="2"/>
  <c r="K1169" i="2"/>
  <c r="O1169" i="2"/>
  <c r="N1169" i="2"/>
  <c r="H1161" i="2"/>
  <c r="I1161" i="2"/>
  <c r="K1161" i="2"/>
  <c r="J1161" i="2"/>
  <c r="N1161" i="2"/>
  <c r="L1161" i="2"/>
  <c r="M1161" i="2"/>
  <c r="P1161" i="2"/>
  <c r="H1153" i="2"/>
  <c r="I1153" i="2"/>
  <c r="J1153" i="2"/>
  <c r="K1153" i="2"/>
  <c r="M1153" i="2"/>
  <c r="L1153" i="2"/>
  <c r="O1153" i="2"/>
  <c r="N1153" i="2"/>
  <c r="P1153" i="2"/>
  <c r="H1145" i="2"/>
  <c r="J1145" i="2"/>
  <c r="I1145" i="2"/>
  <c r="K1145" i="2"/>
  <c r="L1145" i="2"/>
  <c r="M1145" i="2"/>
  <c r="N1145" i="2"/>
  <c r="O1145" i="2"/>
  <c r="H1137" i="2"/>
  <c r="I1137" i="2"/>
  <c r="J1137" i="2"/>
  <c r="L1137" i="2"/>
  <c r="M1137" i="2"/>
  <c r="K1137" i="2"/>
  <c r="O1137" i="2"/>
  <c r="N1137" i="2"/>
  <c r="H1129" i="2"/>
  <c r="I1129" i="2"/>
  <c r="J1129" i="2"/>
  <c r="K1129" i="2"/>
  <c r="L1129" i="2"/>
  <c r="M1129" i="2"/>
  <c r="N1129" i="2"/>
  <c r="P1129" i="2"/>
  <c r="O1129" i="2"/>
  <c r="H1121" i="2"/>
  <c r="J1121" i="2"/>
  <c r="I1121" i="2"/>
  <c r="K1121" i="2"/>
  <c r="L1121" i="2"/>
  <c r="M1121" i="2"/>
  <c r="N1121" i="2"/>
  <c r="P1121" i="2"/>
  <c r="H1113" i="2"/>
  <c r="I1113" i="2"/>
  <c r="J1113" i="2"/>
  <c r="K1113" i="2"/>
  <c r="M1113" i="2"/>
  <c r="L1113" i="2"/>
  <c r="N1113" i="2"/>
  <c r="O1113" i="2"/>
  <c r="H1105" i="2"/>
  <c r="I1105" i="2"/>
  <c r="J1105" i="2"/>
  <c r="M1105" i="2"/>
  <c r="N1105" i="2"/>
  <c r="O1105" i="2"/>
  <c r="L1105" i="2"/>
  <c r="K1105" i="2"/>
  <c r="H1097" i="2"/>
  <c r="I1097" i="2"/>
  <c r="J1097" i="2"/>
  <c r="K1097" i="2"/>
  <c r="M1097" i="2"/>
  <c r="L1097" i="2"/>
  <c r="N1097" i="2"/>
  <c r="P1097" i="2"/>
  <c r="H1089" i="2"/>
  <c r="I1089" i="2"/>
  <c r="J1089" i="2"/>
  <c r="K1089" i="2"/>
  <c r="M1089" i="2"/>
  <c r="L1089" i="2"/>
  <c r="N1089" i="2"/>
  <c r="O1089" i="2"/>
  <c r="P1089" i="2"/>
  <c r="H1081" i="2"/>
  <c r="J1081" i="2"/>
  <c r="I1081" i="2"/>
  <c r="K1081" i="2"/>
  <c r="L1081" i="2"/>
  <c r="M1081" i="2"/>
  <c r="O1081" i="2"/>
  <c r="N1081" i="2"/>
  <c r="H1073" i="2"/>
  <c r="I1073" i="2"/>
  <c r="J1073" i="2"/>
  <c r="L1073" i="2"/>
  <c r="M1073" i="2"/>
  <c r="K1073" i="2"/>
  <c r="O1073" i="2"/>
  <c r="N1073" i="2"/>
  <c r="H1065" i="2"/>
  <c r="J1065" i="2"/>
  <c r="I1065" i="2"/>
  <c r="K1065" i="2"/>
  <c r="L1065" i="2"/>
  <c r="M1065" i="2"/>
  <c r="N1065" i="2"/>
  <c r="O1065" i="2"/>
  <c r="P1065" i="2"/>
  <c r="H1057" i="2"/>
  <c r="J1057" i="2"/>
  <c r="I1057" i="2"/>
  <c r="K1057" i="2"/>
  <c r="L1057" i="2"/>
  <c r="M1057" i="2"/>
  <c r="N1057" i="2"/>
  <c r="P1057" i="2"/>
  <c r="O1057" i="2"/>
  <c r="H1049" i="2"/>
  <c r="I1049" i="2"/>
  <c r="J1049" i="2"/>
  <c r="K1049" i="2"/>
  <c r="M1049" i="2"/>
  <c r="N1049" i="2"/>
  <c r="O1049" i="2"/>
  <c r="L1049" i="2"/>
  <c r="H1041" i="2"/>
  <c r="J1041" i="2"/>
  <c r="I1041" i="2"/>
  <c r="M1041" i="2"/>
  <c r="L1041" i="2"/>
  <c r="N1041" i="2"/>
  <c r="K1041" i="2"/>
  <c r="O1041" i="2"/>
  <c r="H1033" i="2"/>
  <c r="I1033" i="2"/>
  <c r="J1033" i="2"/>
  <c r="K1033" i="2"/>
  <c r="M1033" i="2"/>
  <c r="N1033" i="2"/>
  <c r="L1033" i="2"/>
  <c r="P1033" i="2"/>
  <c r="H1025" i="2"/>
  <c r="I1025" i="2"/>
  <c r="J1025" i="2"/>
  <c r="K1025" i="2"/>
  <c r="M1025" i="2"/>
  <c r="L1025" i="2"/>
  <c r="N1025" i="2"/>
  <c r="P1025" i="2"/>
  <c r="H1017" i="2"/>
  <c r="J1017" i="2"/>
  <c r="I1017" i="2"/>
  <c r="K1017" i="2"/>
  <c r="L1017" i="2"/>
  <c r="M1017" i="2"/>
  <c r="N1017" i="2"/>
  <c r="O1017" i="2"/>
  <c r="H1009" i="2"/>
  <c r="I1009" i="2"/>
  <c r="J1009" i="2"/>
  <c r="L1009" i="2"/>
  <c r="M1009" i="2"/>
  <c r="K1009" i="2"/>
  <c r="O1009" i="2"/>
  <c r="P1009" i="2"/>
  <c r="N1009" i="2"/>
  <c r="H1001" i="2"/>
  <c r="I1001" i="2"/>
  <c r="J1001" i="2"/>
  <c r="K1001" i="2"/>
  <c r="L1001" i="2"/>
  <c r="M1001" i="2"/>
  <c r="O1001" i="2"/>
  <c r="N1001" i="2"/>
  <c r="H993" i="2"/>
  <c r="J993" i="2"/>
  <c r="I993" i="2"/>
  <c r="K993" i="2"/>
  <c r="L993" i="2"/>
  <c r="M993" i="2"/>
  <c r="N993" i="2"/>
  <c r="O993" i="2"/>
  <c r="H985" i="2"/>
  <c r="I985" i="2"/>
  <c r="J985" i="2"/>
  <c r="K985" i="2"/>
  <c r="M985" i="2"/>
  <c r="L985" i="2"/>
  <c r="N985" i="2"/>
  <c r="O985" i="2"/>
  <c r="P985" i="2"/>
  <c r="H977" i="2"/>
  <c r="I977" i="2"/>
  <c r="J977" i="2"/>
  <c r="M977" i="2"/>
  <c r="N977" i="2"/>
  <c r="O977" i="2"/>
  <c r="K977" i="2"/>
  <c r="L977" i="2"/>
  <c r="H969" i="2"/>
  <c r="I969" i="2"/>
  <c r="J969" i="2"/>
  <c r="K969" i="2"/>
  <c r="M969" i="2"/>
  <c r="L969" i="2"/>
  <c r="N969" i="2"/>
  <c r="O969" i="2"/>
  <c r="P969" i="2"/>
  <c r="H961" i="2"/>
  <c r="J961" i="2"/>
  <c r="I961" i="2"/>
  <c r="K961" i="2"/>
  <c r="M961" i="2"/>
  <c r="L961" i="2"/>
  <c r="N961" i="2"/>
  <c r="P961" i="2"/>
  <c r="O961" i="2"/>
  <c r="H953" i="2"/>
  <c r="I953" i="2"/>
  <c r="J953" i="2"/>
  <c r="K953" i="2"/>
  <c r="L953" i="2"/>
  <c r="M953" i="2"/>
  <c r="O953" i="2"/>
  <c r="N953" i="2"/>
  <c r="H945" i="2"/>
  <c r="I945" i="2"/>
  <c r="J945" i="2"/>
  <c r="L945" i="2"/>
  <c r="M945" i="2"/>
  <c r="K945" i="2"/>
  <c r="O945" i="2"/>
  <c r="N945" i="2"/>
  <c r="P945" i="2"/>
  <c r="H937" i="2"/>
  <c r="I937" i="2"/>
  <c r="J937" i="2"/>
  <c r="K937" i="2"/>
  <c r="L937" i="2"/>
  <c r="M937" i="2"/>
  <c r="N937" i="2"/>
  <c r="O937" i="2"/>
  <c r="H929" i="2"/>
  <c r="J929" i="2"/>
  <c r="I929" i="2"/>
  <c r="K929" i="2"/>
  <c r="L929" i="2"/>
  <c r="M929" i="2"/>
  <c r="N929" i="2"/>
  <c r="H921" i="2"/>
  <c r="I921" i="2"/>
  <c r="J921" i="2"/>
  <c r="K921" i="2"/>
  <c r="M921" i="2"/>
  <c r="N921" i="2"/>
  <c r="L921" i="2"/>
  <c r="O921" i="2"/>
  <c r="P921" i="2"/>
  <c r="H913" i="2"/>
  <c r="I913" i="2"/>
  <c r="J913" i="2"/>
  <c r="M913" i="2"/>
  <c r="L913" i="2"/>
  <c r="N913" i="2"/>
  <c r="K913" i="2"/>
  <c r="O913" i="2"/>
  <c r="H905" i="2"/>
  <c r="I905" i="2"/>
  <c r="J905" i="2"/>
  <c r="K905" i="2"/>
  <c r="M905" i="2"/>
  <c r="N905" i="2"/>
  <c r="L905" i="2"/>
  <c r="P905" i="2"/>
  <c r="H897" i="2"/>
  <c r="J897" i="2"/>
  <c r="I897" i="2"/>
  <c r="K897" i="2"/>
  <c r="M897" i="2"/>
  <c r="L897" i="2"/>
  <c r="N897" i="2"/>
  <c r="O897" i="2"/>
  <c r="P897" i="2"/>
  <c r="H889" i="2"/>
  <c r="I889" i="2"/>
  <c r="K889" i="2"/>
  <c r="J889" i="2"/>
  <c r="L889" i="2"/>
  <c r="M889" i="2"/>
  <c r="N889" i="2"/>
  <c r="O889" i="2"/>
  <c r="H881" i="2"/>
  <c r="I881" i="2"/>
  <c r="J881" i="2"/>
  <c r="L881" i="2"/>
  <c r="M881" i="2"/>
  <c r="K881" i="2"/>
  <c r="O881" i="2"/>
  <c r="P881" i="2"/>
  <c r="N881" i="2"/>
  <c r="H873" i="2"/>
  <c r="I873" i="2"/>
  <c r="J873" i="2"/>
  <c r="K873" i="2"/>
  <c r="L873" i="2"/>
  <c r="M873" i="2"/>
  <c r="N873" i="2"/>
  <c r="O873" i="2"/>
  <c r="H865" i="2"/>
  <c r="J865" i="2"/>
  <c r="I865" i="2"/>
  <c r="K865" i="2"/>
  <c r="M865" i="2"/>
  <c r="L865" i="2"/>
  <c r="N865" i="2"/>
  <c r="O865" i="2"/>
  <c r="Q865" i="2"/>
  <c r="H857" i="2"/>
  <c r="I857" i="2"/>
  <c r="J857" i="2"/>
  <c r="K857" i="2"/>
  <c r="L857" i="2"/>
  <c r="M857" i="2"/>
  <c r="N857" i="2"/>
  <c r="O857" i="2"/>
  <c r="Q857" i="2"/>
  <c r="P857" i="2"/>
  <c r="H849" i="2"/>
  <c r="I849" i="2"/>
  <c r="J849" i="2"/>
  <c r="M849" i="2"/>
  <c r="N849" i="2"/>
  <c r="O849" i="2"/>
  <c r="K849" i="2"/>
  <c r="L849" i="2"/>
  <c r="Q849" i="2"/>
  <c r="H841" i="2"/>
  <c r="I841" i="2"/>
  <c r="J841" i="2"/>
  <c r="K841" i="2"/>
  <c r="L841" i="2"/>
  <c r="M841" i="2"/>
  <c r="N841" i="2"/>
  <c r="Q841" i="2"/>
  <c r="O841" i="2"/>
  <c r="P841" i="2"/>
  <c r="H833" i="2"/>
  <c r="I833" i="2"/>
  <c r="J833" i="2"/>
  <c r="K833" i="2"/>
  <c r="M833" i="2"/>
  <c r="L833" i="2"/>
  <c r="N833" i="2"/>
  <c r="P833" i="2"/>
  <c r="H825" i="2"/>
  <c r="I825" i="2"/>
  <c r="J825" i="2"/>
  <c r="K825" i="2"/>
  <c r="L825" i="2"/>
  <c r="M825" i="2"/>
  <c r="O825" i="2"/>
  <c r="N825" i="2"/>
  <c r="H817" i="2"/>
  <c r="I817" i="2"/>
  <c r="J817" i="2"/>
  <c r="M817" i="2"/>
  <c r="K817" i="2"/>
  <c r="L817" i="2"/>
  <c r="O817" i="2"/>
  <c r="N817" i="2"/>
  <c r="P817" i="2"/>
  <c r="H809" i="2"/>
  <c r="I809" i="2"/>
  <c r="K809" i="2"/>
  <c r="L809" i="2"/>
  <c r="M809" i="2"/>
  <c r="J809" i="2"/>
  <c r="N809" i="2"/>
  <c r="O809" i="2"/>
  <c r="H801" i="2"/>
  <c r="J801" i="2"/>
  <c r="I801" i="2"/>
  <c r="K801" i="2"/>
  <c r="M801" i="2"/>
  <c r="L801" i="2"/>
  <c r="N801" i="2"/>
  <c r="P801" i="2"/>
  <c r="Q801" i="2"/>
  <c r="H793" i="2"/>
  <c r="I793" i="2"/>
  <c r="J793" i="2"/>
  <c r="K793" i="2"/>
  <c r="L793" i="2"/>
  <c r="M793" i="2"/>
  <c r="N793" i="2"/>
  <c r="O793" i="2"/>
  <c r="P793" i="2"/>
  <c r="Q793" i="2"/>
  <c r="H785" i="2"/>
  <c r="J785" i="2"/>
  <c r="I785" i="2"/>
  <c r="M785" i="2"/>
  <c r="N785" i="2"/>
  <c r="K785" i="2"/>
  <c r="O785" i="2"/>
  <c r="P785" i="2"/>
  <c r="L785" i="2"/>
  <c r="Q785" i="2"/>
  <c r="H777" i="2"/>
  <c r="I777" i="2"/>
  <c r="J777" i="2"/>
  <c r="K777" i="2"/>
  <c r="L777" i="2"/>
  <c r="M777" i="2"/>
  <c r="N777" i="2"/>
  <c r="P777" i="2"/>
  <c r="O777" i="2"/>
  <c r="Q777" i="2"/>
  <c r="H769" i="2"/>
  <c r="I769" i="2"/>
  <c r="J769" i="2"/>
  <c r="K769" i="2"/>
  <c r="M769" i="2"/>
  <c r="L769" i="2"/>
  <c r="P769" i="2"/>
  <c r="N769" i="2"/>
  <c r="O769" i="2"/>
  <c r="H761" i="2"/>
  <c r="I761" i="2"/>
  <c r="K761" i="2"/>
  <c r="J761" i="2"/>
  <c r="L761" i="2"/>
  <c r="M761" i="2"/>
  <c r="N761" i="2"/>
  <c r="O761" i="2"/>
  <c r="P761" i="2"/>
  <c r="H753" i="2"/>
  <c r="I753" i="2"/>
  <c r="J753" i="2"/>
  <c r="M753" i="2"/>
  <c r="K753" i="2"/>
  <c r="L753" i="2"/>
  <c r="O753" i="2"/>
  <c r="P753" i="2"/>
  <c r="N753" i="2"/>
  <c r="H745" i="2"/>
  <c r="I745" i="2"/>
  <c r="J745" i="2"/>
  <c r="K745" i="2"/>
  <c r="L745" i="2"/>
  <c r="M745" i="2"/>
  <c r="P745" i="2"/>
  <c r="O745" i="2"/>
  <c r="N745" i="2"/>
  <c r="H737" i="2"/>
  <c r="I737" i="2"/>
  <c r="J737" i="2"/>
  <c r="K737" i="2"/>
  <c r="M737" i="2"/>
  <c r="L737" i="2"/>
  <c r="N737" i="2"/>
  <c r="P737" i="2"/>
  <c r="Q737" i="2"/>
  <c r="H729" i="2"/>
  <c r="J729" i="2"/>
  <c r="I729" i="2"/>
  <c r="K729" i="2"/>
  <c r="L729" i="2"/>
  <c r="M729" i="2"/>
  <c r="N729" i="2"/>
  <c r="O729" i="2"/>
  <c r="P729" i="2"/>
  <c r="Q729" i="2"/>
  <c r="H721" i="2"/>
  <c r="I721" i="2"/>
  <c r="J721" i="2"/>
  <c r="M721" i="2"/>
  <c r="N721" i="2"/>
  <c r="O721" i="2"/>
  <c r="K721" i="2"/>
  <c r="P721" i="2"/>
  <c r="L721" i="2"/>
  <c r="Q721" i="2"/>
  <c r="H713" i="2"/>
  <c r="I713" i="2"/>
  <c r="J713" i="2"/>
  <c r="K713" i="2"/>
  <c r="L713" i="2"/>
  <c r="M713" i="2"/>
  <c r="N713" i="2"/>
  <c r="P713" i="2"/>
  <c r="Q713" i="2"/>
  <c r="H705" i="2"/>
  <c r="I705" i="2"/>
  <c r="J705" i="2"/>
  <c r="K705" i="2"/>
  <c r="M705" i="2"/>
  <c r="L705" i="2"/>
  <c r="N705" i="2"/>
  <c r="P705" i="2"/>
  <c r="H697" i="2"/>
  <c r="I697" i="2"/>
  <c r="J697" i="2"/>
  <c r="K697" i="2"/>
  <c r="L697" i="2"/>
  <c r="M697" i="2"/>
  <c r="O697" i="2"/>
  <c r="P697" i="2"/>
  <c r="N697" i="2"/>
  <c r="H689" i="2"/>
  <c r="I689" i="2"/>
  <c r="J689" i="2"/>
  <c r="M689" i="2"/>
  <c r="K689" i="2"/>
  <c r="L689" i="2"/>
  <c r="O689" i="2"/>
  <c r="N689" i="2"/>
  <c r="P689" i="2"/>
  <c r="H681" i="2"/>
  <c r="I681" i="2"/>
  <c r="J681" i="2"/>
  <c r="K681" i="2"/>
  <c r="L681" i="2"/>
  <c r="M681" i="2"/>
  <c r="N681" i="2"/>
  <c r="P681" i="2"/>
  <c r="O681" i="2"/>
  <c r="H673" i="2"/>
  <c r="I673" i="2"/>
  <c r="J673" i="2"/>
  <c r="K673" i="2"/>
  <c r="M673" i="2"/>
  <c r="L673" i="2"/>
  <c r="N673" i="2"/>
  <c r="P673" i="2"/>
  <c r="O673" i="2"/>
  <c r="Q673" i="2"/>
  <c r="H665" i="2"/>
  <c r="I665" i="2"/>
  <c r="J665" i="2"/>
  <c r="K665" i="2"/>
  <c r="L665" i="2"/>
  <c r="M665" i="2"/>
  <c r="N665" i="2"/>
  <c r="O665" i="2"/>
  <c r="P665" i="2"/>
  <c r="Q665" i="2"/>
  <c r="H657" i="2"/>
  <c r="I657" i="2"/>
  <c r="J657" i="2"/>
  <c r="M657" i="2"/>
  <c r="N657" i="2"/>
  <c r="K657" i="2"/>
  <c r="O657" i="2"/>
  <c r="P657" i="2"/>
  <c r="L657" i="2"/>
  <c r="Q657" i="2"/>
  <c r="H649" i="2"/>
  <c r="I649" i="2"/>
  <c r="J649" i="2"/>
  <c r="K649" i="2"/>
  <c r="L649" i="2"/>
  <c r="M649" i="2"/>
  <c r="N649" i="2"/>
  <c r="P649" i="2"/>
  <c r="O649" i="2"/>
  <c r="Q649" i="2"/>
  <c r="H641" i="2"/>
  <c r="I641" i="2"/>
  <c r="J641" i="2"/>
  <c r="K641" i="2"/>
  <c r="M641" i="2"/>
  <c r="L641" i="2"/>
  <c r="P641" i="2"/>
  <c r="N641" i="2"/>
  <c r="H633" i="2"/>
  <c r="I633" i="2"/>
  <c r="K633" i="2"/>
  <c r="L633" i="2"/>
  <c r="M633" i="2"/>
  <c r="J633" i="2"/>
  <c r="N633" i="2"/>
  <c r="O633" i="2"/>
  <c r="P633" i="2"/>
  <c r="H625" i="2"/>
  <c r="J625" i="2"/>
  <c r="I625" i="2"/>
  <c r="M625" i="2"/>
  <c r="K625" i="2"/>
  <c r="L625" i="2"/>
  <c r="O625" i="2"/>
  <c r="P625" i="2"/>
  <c r="N625" i="2"/>
  <c r="H617" i="2"/>
  <c r="I617" i="2"/>
  <c r="J617" i="2"/>
  <c r="K617" i="2"/>
  <c r="L617" i="2"/>
  <c r="M617" i="2"/>
  <c r="P617" i="2"/>
  <c r="N617" i="2"/>
  <c r="O617" i="2"/>
  <c r="H609" i="2"/>
  <c r="I609" i="2"/>
  <c r="J609" i="2"/>
  <c r="N609" i="2"/>
  <c r="K609" i="2"/>
  <c r="M609" i="2"/>
  <c r="L609" i="2"/>
  <c r="P609" i="2"/>
  <c r="Q609" i="2"/>
  <c r="H601" i="2"/>
  <c r="I601" i="2"/>
  <c r="J601" i="2"/>
  <c r="K601" i="2"/>
  <c r="N601" i="2"/>
  <c r="L601" i="2"/>
  <c r="M601" i="2"/>
  <c r="O601" i="2"/>
  <c r="P601" i="2"/>
  <c r="Q601" i="2"/>
  <c r="H593" i="2"/>
  <c r="I593" i="2"/>
  <c r="J593" i="2"/>
  <c r="N593" i="2"/>
  <c r="M593" i="2"/>
  <c r="O593" i="2"/>
  <c r="K593" i="2"/>
  <c r="P593" i="2"/>
  <c r="L593" i="2"/>
  <c r="Q593" i="2"/>
  <c r="H585" i="2"/>
  <c r="I585" i="2"/>
  <c r="J585" i="2"/>
  <c r="K585" i="2"/>
  <c r="N585" i="2"/>
  <c r="L585" i="2"/>
  <c r="M585" i="2"/>
  <c r="P585" i="2"/>
  <c r="Q585" i="2"/>
  <c r="H577" i="2"/>
  <c r="I577" i="2"/>
  <c r="J577" i="2"/>
  <c r="N577" i="2"/>
  <c r="K577" i="2"/>
  <c r="M577" i="2"/>
  <c r="L577" i="2"/>
  <c r="P577" i="2"/>
  <c r="O577" i="2"/>
  <c r="H569" i="2"/>
  <c r="I569" i="2"/>
  <c r="J569" i="2"/>
  <c r="K569" i="2"/>
  <c r="N569" i="2"/>
  <c r="L569" i="2"/>
  <c r="M569" i="2"/>
  <c r="O569" i="2"/>
  <c r="P569" i="2"/>
  <c r="H561" i="2"/>
  <c r="I561" i="2"/>
  <c r="J561" i="2"/>
  <c r="N561" i="2"/>
  <c r="M561" i="2"/>
  <c r="K561" i="2"/>
  <c r="L561" i="2"/>
  <c r="O561" i="2"/>
  <c r="P561" i="2"/>
  <c r="H553" i="2"/>
  <c r="I553" i="2"/>
  <c r="K553" i="2"/>
  <c r="M553" i="2"/>
  <c r="J553" i="2"/>
  <c r="N553" i="2"/>
  <c r="L553" i="2"/>
  <c r="P553" i="2"/>
  <c r="O553" i="2"/>
  <c r="H545" i="2"/>
  <c r="I545" i="2"/>
  <c r="J545" i="2"/>
  <c r="M545" i="2"/>
  <c r="N545" i="2"/>
  <c r="K545" i="2"/>
  <c r="L545" i="2"/>
  <c r="P545" i="2"/>
  <c r="O545" i="2"/>
  <c r="Q545" i="2"/>
  <c r="H537" i="2"/>
  <c r="I537" i="2"/>
  <c r="J537" i="2"/>
  <c r="K537" i="2"/>
  <c r="N537" i="2"/>
  <c r="L537" i="2"/>
  <c r="M537" i="2"/>
  <c r="O537" i="2"/>
  <c r="P537" i="2"/>
  <c r="Q537" i="2"/>
  <c r="H529" i="2"/>
  <c r="J529" i="2"/>
  <c r="I529" i="2"/>
  <c r="N529" i="2"/>
  <c r="M529" i="2"/>
  <c r="K529" i="2"/>
  <c r="O529" i="2"/>
  <c r="P529" i="2"/>
  <c r="L529" i="2"/>
  <c r="Q529" i="2"/>
  <c r="H521" i="2"/>
  <c r="I521" i="2"/>
  <c r="J521" i="2"/>
  <c r="K521" i="2"/>
  <c r="N521" i="2"/>
  <c r="L521" i="2"/>
  <c r="M521" i="2"/>
  <c r="P521" i="2"/>
  <c r="Q521" i="2"/>
  <c r="H513" i="2"/>
  <c r="I513" i="2"/>
  <c r="J513" i="2"/>
  <c r="N513" i="2"/>
  <c r="K513" i="2"/>
  <c r="M513" i="2"/>
  <c r="L513" i="2"/>
  <c r="P513" i="2"/>
  <c r="H505" i="2"/>
  <c r="I505" i="2"/>
  <c r="K505" i="2"/>
  <c r="J505" i="2"/>
  <c r="N505" i="2"/>
  <c r="L505" i="2"/>
  <c r="M505" i="2"/>
  <c r="O505" i="2"/>
  <c r="P505" i="2"/>
  <c r="H497" i="2"/>
  <c r="I497" i="2"/>
  <c r="J497" i="2"/>
  <c r="N497" i="2"/>
  <c r="M497" i="2"/>
  <c r="K497" i="2"/>
  <c r="L497" i="2"/>
  <c r="O497" i="2"/>
  <c r="P497" i="2"/>
  <c r="H489" i="2"/>
  <c r="I489" i="2"/>
  <c r="J489" i="2"/>
  <c r="K489" i="2"/>
  <c r="M489" i="2"/>
  <c r="N489" i="2"/>
  <c r="L489" i="2"/>
  <c r="P489" i="2"/>
  <c r="O489" i="2"/>
  <c r="H481" i="2"/>
  <c r="I481" i="2"/>
  <c r="J481" i="2"/>
  <c r="M481" i="2"/>
  <c r="N481" i="2"/>
  <c r="K481" i="2"/>
  <c r="L481" i="2"/>
  <c r="P481" i="2"/>
  <c r="O481" i="2"/>
  <c r="Q481" i="2"/>
  <c r="H473" i="2"/>
  <c r="I473" i="2"/>
  <c r="J473" i="2"/>
  <c r="K473" i="2"/>
  <c r="N473" i="2"/>
  <c r="L473" i="2"/>
  <c r="M473" i="2"/>
  <c r="O473" i="2"/>
  <c r="P473" i="2"/>
  <c r="Q473" i="2"/>
  <c r="H465" i="2"/>
  <c r="I465" i="2"/>
  <c r="J465" i="2"/>
  <c r="N465" i="2"/>
  <c r="O465" i="2"/>
  <c r="K465" i="2"/>
  <c r="P465" i="2"/>
  <c r="L465" i="2"/>
  <c r="M465" i="2"/>
  <c r="Q465" i="2"/>
  <c r="H457" i="2"/>
  <c r="I457" i="2"/>
  <c r="J457" i="2"/>
  <c r="K457" i="2"/>
  <c r="N457" i="2"/>
  <c r="L457" i="2"/>
  <c r="M457" i="2"/>
  <c r="P457" i="2"/>
  <c r="Q457" i="2"/>
  <c r="H449" i="2"/>
  <c r="I449" i="2"/>
  <c r="N449" i="2"/>
  <c r="K449" i="2"/>
  <c r="J449" i="2"/>
  <c r="L449" i="2"/>
  <c r="O449" i="2"/>
  <c r="P449" i="2"/>
  <c r="M449" i="2"/>
  <c r="H441" i="2"/>
  <c r="I441" i="2"/>
  <c r="J441" i="2"/>
  <c r="K441" i="2"/>
  <c r="N441" i="2"/>
  <c r="L441" i="2"/>
  <c r="M441" i="2"/>
  <c r="P441" i="2"/>
  <c r="O441" i="2"/>
  <c r="H433" i="2"/>
  <c r="I433" i="2"/>
  <c r="N433" i="2"/>
  <c r="M433" i="2"/>
  <c r="J433" i="2"/>
  <c r="K433" i="2"/>
  <c r="L433" i="2"/>
  <c r="O433" i="2"/>
  <c r="P433" i="2"/>
  <c r="H425" i="2"/>
  <c r="I425" i="2"/>
  <c r="J425" i="2"/>
  <c r="K425" i="2"/>
  <c r="M425" i="2"/>
  <c r="N425" i="2"/>
  <c r="L425" i="2"/>
  <c r="P425" i="2"/>
  <c r="H417" i="2"/>
  <c r="I417" i="2"/>
  <c r="J417" i="2"/>
  <c r="M417" i="2"/>
  <c r="N417" i="2"/>
  <c r="K417" i="2"/>
  <c r="L417" i="2"/>
  <c r="O417" i="2"/>
  <c r="P417" i="2"/>
  <c r="Q417" i="2"/>
  <c r="H409" i="2"/>
  <c r="I409" i="2"/>
  <c r="J409" i="2"/>
  <c r="K409" i="2"/>
  <c r="N409" i="2"/>
  <c r="L409" i="2"/>
  <c r="M409" i="2"/>
  <c r="P409" i="2"/>
  <c r="Q409" i="2"/>
  <c r="O409" i="2"/>
  <c r="H401" i="2"/>
  <c r="I401" i="2"/>
  <c r="J401" i="2"/>
  <c r="N401" i="2"/>
  <c r="M401" i="2"/>
  <c r="K401" i="2"/>
  <c r="O401" i="2"/>
  <c r="P401" i="2"/>
  <c r="L401" i="2"/>
  <c r="Q401" i="2"/>
  <c r="H393" i="2"/>
  <c r="I393" i="2"/>
  <c r="J393" i="2"/>
  <c r="K393" i="2"/>
  <c r="N393" i="2"/>
  <c r="L393" i="2"/>
  <c r="P393" i="2"/>
  <c r="Q393" i="2"/>
  <c r="M393" i="2"/>
  <c r="H385" i="2"/>
  <c r="I385" i="2"/>
  <c r="J385" i="2"/>
  <c r="N385" i="2"/>
  <c r="K385" i="2"/>
  <c r="M385" i="2"/>
  <c r="L385" i="2"/>
  <c r="O385" i="2"/>
  <c r="P385" i="2"/>
  <c r="H377" i="2"/>
  <c r="I377" i="2"/>
  <c r="K377" i="2"/>
  <c r="N377" i="2"/>
  <c r="L377" i="2"/>
  <c r="J377" i="2"/>
  <c r="M377" i="2"/>
  <c r="P377" i="2"/>
  <c r="O377" i="2"/>
  <c r="H369" i="2"/>
  <c r="I369" i="2"/>
  <c r="J369" i="2"/>
  <c r="N369" i="2"/>
  <c r="M369" i="2"/>
  <c r="K369" i="2"/>
  <c r="L369" i="2"/>
  <c r="O369" i="2"/>
  <c r="P369" i="2"/>
  <c r="H361" i="2"/>
  <c r="I361" i="2"/>
  <c r="J361" i="2"/>
  <c r="K361" i="2"/>
  <c r="M361" i="2"/>
  <c r="N361" i="2"/>
  <c r="L361" i="2"/>
  <c r="P361" i="2"/>
  <c r="O361" i="2"/>
  <c r="H353" i="2"/>
  <c r="I353" i="2"/>
  <c r="J353" i="2"/>
  <c r="M353" i="2"/>
  <c r="N353" i="2"/>
  <c r="K353" i="2"/>
  <c r="L353" i="2"/>
  <c r="O353" i="2"/>
  <c r="P353" i="2"/>
  <c r="Q353" i="2"/>
  <c r="H345" i="2"/>
  <c r="I345" i="2"/>
  <c r="J345" i="2"/>
  <c r="K345" i="2"/>
  <c r="N345" i="2"/>
  <c r="L345" i="2"/>
  <c r="M345" i="2"/>
  <c r="P345" i="2"/>
  <c r="Q345" i="2"/>
  <c r="H337" i="2"/>
  <c r="J337" i="2"/>
  <c r="I337" i="2"/>
  <c r="N337" i="2"/>
  <c r="M337" i="2"/>
  <c r="O337" i="2"/>
  <c r="K337" i="2"/>
  <c r="P337" i="2"/>
  <c r="L337" i="2"/>
  <c r="Q337" i="2"/>
  <c r="H329" i="2"/>
  <c r="I329" i="2"/>
  <c r="J329" i="2"/>
  <c r="K329" i="2"/>
  <c r="N329" i="2"/>
  <c r="L329" i="2"/>
  <c r="M329" i="2"/>
  <c r="P329" i="2"/>
  <c r="O329" i="2"/>
  <c r="Q329" i="2"/>
  <c r="H321" i="2"/>
  <c r="I321" i="2"/>
  <c r="J321" i="2"/>
  <c r="N321" i="2"/>
  <c r="K321" i="2"/>
  <c r="L321" i="2"/>
  <c r="O321" i="2"/>
  <c r="M321" i="2"/>
  <c r="P321" i="2"/>
  <c r="H313" i="2"/>
  <c r="J313" i="2"/>
  <c r="I313" i="2"/>
  <c r="K313" i="2"/>
  <c r="N313" i="2"/>
  <c r="L313" i="2"/>
  <c r="P313" i="2"/>
  <c r="M313" i="2"/>
  <c r="H305" i="2"/>
  <c r="I305" i="2"/>
  <c r="J305" i="2"/>
  <c r="N305" i="2"/>
  <c r="M305" i="2"/>
  <c r="K305" i="2"/>
  <c r="L305" i="2"/>
  <c r="O305" i="2"/>
  <c r="P305" i="2"/>
  <c r="H297" i="2"/>
  <c r="I297" i="2"/>
  <c r="K297" i="2"/>
  <c r="M297" i="2"/>
  <c r="N297" i="2"/>
  <c r="L297" i="2"/>
  <c r="J297" i="2"/>
  <c r="P297" i="2"/>
  <c r="O297" i="2"/>
  <c r="H289" i="2"/>
  <c r="I289" i="2"/>
  <c r="J289" i="2"/>
  <c r="M289" i="2"/>
  <c r="N289" i="2"/>
  <c r="K289" i="2"/>
  <c r="L289" i="2"/>
  <c r="O289" i="2"/>
  <c r="P289" i="2"/>
  <c r="Q289" i="2"/>
  <c r="H281" i="2"/>
  <c r="I281" i="2"/>
  <c r="J281" i="2"/>
  <c r="K281" i="2"/>
  <c r="N281" i="2"/>
  <c r="L281" i="2"/>
  <c r="M281" i="2"/>
  <c r="P281" i="2"/>
  <c r="Q281" i="2"/>
  <c r="H273" i="2"/>
  <c r="I273" i="2"/>
  <c r="J273" i="2"/>
  <c r="N273" i="2"/>
  <c r="M273" i="2"/>
  <c r="K273" i="2"/>
  <c r="O273" i="2"/>
  <c r="P273" i="2"/>
  <c r="L273" i="2"/>
  <c r="Q273" i="2"/>
  <c r="H265" i="2"/>
  <c r="I265" i="2"/>
  <c r="J265" i="2"/>
  <c r="K265" i="2"/>
  <c r="N265" i="2"/>
  <c r="L265" i="2"/>
  <c r="M265" i="2"/>
  <c r="P265" i="2"/>
  <c r="O265" i="2"/>
  <c r="Q265" i="2"/>
  <c r="H257" i="2"/>
  <c r="I257" i="2"/>
  <c r="J257" i="2"/>
  <c r="N257" i="2"/>
  <c r="K257" i="2"/>
  <c r="M257" i="2"/>
  <c r="L257" i="2"/>
  <c r="O257" i="2"/>
  <c r="P257" i="2"/>
  <c r="H249" i="2"/>
  <c r="I249" i="2"/>
  <c r="K249" i="2"/>
  <c r="J249" i="2"/>
  <c r="N249" i="2"/>
  <c r="L249" i="2"/>
  <c r="M249" i="2"/>
  <c r="P249" i="2"/>
  <c r="H241" i="2"/>
  <c r="I241" i="2"/>
  <c r="J241" i="2"/>
  <c r="N241" i="2"/>
  <c r="M241" i="2"/>
  <c r="K241" i="2"/>
  <c r="L241" i="2"/>
  <c r="O241" i="2"/>
  <c r="P241" i="2"/>
  <c r="H233" i="2"/>
  <c r="I233" i="2"/>
  <c r="J233" i="2"/>
  <c r="K233" i="2"/>
  <c r="M233" i="2"/>
  <c r="N233" i="2"/>
  <c r="L233" i="2"/>
  <c r="P233" i="2"/>
  <c r="H225" i="2"/>
  <c r="I225" i="2"/>
  <c r="J225" i="2"/>
  <c r="M225" i="2"/>
  <c r="N225" i="2"/>
  <c r="K225" i="2"/>
  <c r="L225" i="2"/>
  <c r="O225" i="2"/>
  <c r="P225" i="2"/>
  <c r="Q225" i="2"/>
  <c r="H217" i="2"/>
  <c r="I217" i="2"/>
  <c r="J217" i="2"/>
  <c r="K217" i="2"/>
  <c r="N217" i="2"/>
  <c r="L217" i="2"/>
  <c r="M217" i="2"/>
  <c r="P217" i="2"/>
  <c r="Q217" i="2"/>
  <c r="O217" i="2"/>
  <c r="H209" i="2"/>
  <c r="I209" i="2"/>
  <c r="J209" i="2"/>
  <c r="N209" i="2"/>
  <c r="O209" i="2"/>
  <c r="K209" i="2"/>
  <c r="P209" i="2"/>
  <c r="L209" i="2"/>
  <c r="M209" i="2"/>
  <c r="Q209" i="2"/>
  <c r="H201" i="2"/>
  <c r="I201" i="2"/>
  <c r="J201" i="2"/>
  <c r="K201" i="2"/>
  <c r="N201" i="2"/>
  <c r="L201" i="2"/>
  <c r="M201" i="2"/>
  <c r="P201" i="2"/>
  <c r="Q201" i="2"/>
  <c r="H193" i="2"/>
  <c r="I193" i="2"/>
  <c r="N193" i="2"/>
  <c r="J193" i="2"/>
  <c r="K193" i="2"/>
  <c r="L193" i="2"/>
  <c r="O193" i="2"/>
  <c r="P193" i="2"/>
  <c r="M193" i="2"/>
  <c r="H185" i="2"/>
  <c r="I185" i="2"/>
  <c r="J185" i="2"/>
  <c r="K185" i="2"/>
  <c r="N185" i="2"/>
  <c r="L185" i="2"/>
  <c r="M185" i="2"/>
  <c r="P185" i="2"/>
  <c r="O185" i="2"/>
  <c r="H177" i="2"/>
  <c r="I177" i="2"/>
  <c r="K177" i="2"/>
  <c r="J177" i="2"/>
  <c r="N177" i="2"/>
  <c r="M177" i="2"/>
  <c r="L177" i="2"/>
  <c r="O177" i="2"/>
  <c r="P177" i="2"/>
  <c r="H169" i="2"/>
  <c r="I169" i="2"/>
  <c r="K169" i="2"/>
  <c r="J169" i="2"/>
  <c r="M169" i="2"/>
  <c r="N169" i="2"/>
  <c r="L169" i="2"/>
  <c r="P169" i="2"/>
  <c r="H161" i="2"/>
  <c r="I161" i="2"/>
  <c r="J161" i="2"/>
  <c r="K161" i="2"/>
  <c r="M161" i="2"/>
  <c r="N161" i="2"/>
  <c r="L161" i="2"/>
  <c r="O161" i="2"/>
  <c r="P161" i="2"/>
  <c r="Q161" i="2"/>
  <c r="H153" i="2"/>
  <c r="I153" i="2"/>
  <c r="J153" i="2"/>
  <c r="K153" i="2"/>
  <c r="N153" i="2"/>
  <c r="L153" i="2"/>
  <c r="M153" i="2"/>
  <c r="P153" i="2"/>
  <c r="Q153" i="2"/>
  <c r="O153" i="2"/>
  <c r="H145" i="2"/>
  <c r="I145" i="2"/>
  <c r="J145" i="2"/>
  <c r="K145" i="2"/>
  <c r="N145" i="2"/>
  <c r="M145" i="2"/>
  <c r="O145" i="2"/>
  <c r="P145" i="2"/>
  <c r="L145" i="2"/>
  <c r="Q145" i="2"/>
  <c r="H137" i="2"/>
  <c r="I137" i="2"/>
  <c r="J137" i="2"/>
  <c r="N137" i="2"/>
  <c r="L137" i="2"/>
  <c r="K137" i="2"/>
  <c r="P137" i="2"/>
  <c r="Q137" i="2"/>
  <c r="M137" i="2"/>
  <c r="H129" i="2"/>
  <c r="I129" i="2"/>
  <c r="J129" i="2"/>
  <c r="K129" i="2"/>
  <c r="N129" i="2"/>
  <c r="M129" i="2"/>
  <c r="L129" i="2"/>
  <c r="P129" i="2"/>
  <c r="O129" i="2"/>
  <c r="H121" i="2"/>
  <c r="I121" i="2"/>
  <c r="J121" i="2"/>
  <c r="K121" i="2"/>
  <c r="N121" i="2"/>
  <c r="L121" i="2"/>
  <c r="M121" i="2"/>
  <c r="P121" i="2"/>
  <c r="O121" i="2"/>
  <c r="H113" i="2"/>
  <c r="I113" i="2"/>
  <c r="J113" i="2"/>
  <c r="K113" i="2"/>
  <c r="N113" i="2"/>
  <c r="M113" i="2"/>
  <c r="L113" i="2"/>
  <c r="O113" i="2"/>
  <c r="P113" i="2"/>
  <c r="H105" i="2"/>
  <c r="I105" i="2"/>
  <c r="K105" i="2"/>
  <c r="J105" i="2"/>
  <c r="M105" i="2"/>
  <c r="N105" i="2"/>
  <c r="L105" i="2"/>
  <c r="O105" i="2"/>
  <c r="H97" i="2"/>
  <c r="I97" i="2"/>
  <c r="J97" i="2"/>
  <c r="K97" i="2"/>
  <c r="M97" i="2"/>
  <c r="N97" i="2"/>
  <c r="L97" i="2"/>
  <c r="O97" i="2"/>
  <c r="P97" i="2"/>
  <c r="Q97" i="2"/>
  <c r="H89" i="2"/>
  <c r="I89" i="2"/>
  <c r="J89" i="2"/>
  <c r="K89" i="2"/>
  <c r="N89" i="2"/>
  <c r="L89" i="2"/>
  <c r="M89" i="2"/>
  <c r="Q89" i="2"/>
  <c r="H81" i="2"/>
  <c r="I81" i="2"/>
  <c r="J81" i="2"/>
  <c r="K81" i="2"/>
  <c r="N81" i="2"/>
  <c r="M81" i="2"/>
  <c r="O81" i="2"/>
  <c r="P81" i="2"/>
  <c r="L81" i="2"/>
  <c r="Q81" i="2"/>
  <c r="H73" i="2"/>
  <c r="I73" i="2"/>
  <c r="J73" i="2"/>
  <c r="K73" i="2"/>
  <c r="N73" i="2"/>
  <c r="L73" i="2"/>
  <c r="M73" i="2"/>
  <c r="P73" i="2"/>
  <c r="O73" i="2"/>
  <c r="Q73" i="2"/>
  <c r="H65" i="2"/>
  <c r="I65" i="2"/>
  <c r="J65" i="2"/>
  <c r="N65" i="2"/>
  <c r="K65" i="2"/>
  <c r="L65" i="2"/>
  <c r="P65" i="2"/>
  <c r="O65" i="2"/>
  <c r="M65" i="2"/>
  <c r="H57" i="2"/>
  <c r="I57" i="2"/>
  <c r="J57" i="2"/>
  <c r="N57" i="2"/>
  <c r="L57" i="2"/>
  <c r="K57" i="2"/>
  <c r="P57" i="2"/>
  <c r="M57" i="2"/>
  <c r="H49" i="2"/>
  <c r="I49" i="2"/>
  <c r="J49" i="2"/>
  <c r="K49" i="2"/>
  <c r="N49" i="2"/>
  <c r="M49" i="2"/>
  <c r="L49" i="2"/>
  <c r="O49" i="2"/>
  <c r="H41" i="2"/>
  <c r="I41" i="2"/>
  <c r="K41" i="2"/>
  <c r="J41" i="2"/>
  <c r="M41" i="2"/>
  <c r="N41" i="2"/>
  <c r="L41" i="2"/>
  <c r="P41" i="2"/>
  <c r="O41" i="2"/>
  <c r="H33" i="2"/>
  <c r="I33" i="2"/>
  <c r="J33" i="2"/>
  <c r="K33" i="2"/>
  <c r="M33" i="2"/>
  <c r="N33" i="2"/>
  <c r="L33" i="2"/>
  <c r="O33" i="2"/>
  <c r="Q33" i="2"/>
  <c r="H25" i="2"/>
  <c r="I25" i="2"/>
  <c r="J25" i="2"/>
  <c r="K25" i="2"/>
  <c r="N25" i="2"/>
  <c r="L25" i="2"/>
  <c r="M25" i="2"/>
  <c r="Q25" i="2"/>
  <c r="P25" i="2"/>
  <c r="H17" i="2"/>
  <c r="I17" i="2"/>
  <c r="J17" i="2"/>
  <c r="K17" i="2"/>
  <c r="N17" i="2"/>
  <c r="M17" i="2"/>
  <c r="O17" i="2"/>
  <c r="P17" i="2"/>
  <c r="L17" i="2"/>
  <c r="Q17" i="2"/>
  <c r="H9" i="2"/>
  <c r="I9" i="2"/>
  <c r="J9" i="2"/>
  <c r="N9" i="2"/>
  <c r="K9" i="2"/>
  <c r="L9" i="2"/>
  <c r="P9" i="2"/>
  <c r="M9" i="2"/>
  <c r="O9" i="2"/>
  <c r="Q9" i="2"/>
  <c r="G1009" i="2"/>
  <c r="G982" i="2"/>
  <c r="G945" i="2"/>
  <c r="G927" i="2"/>
  <c r="G918" i="2"/>
  <c r="G881" i="2"/>
  <c r="G854" i="2"/>
  <c r="G817" i="2"/>
  <c r="G790" i="2"/>
  <c r="G753" i="2"/>
  <c r="G735" i="2"/>
  <c r="G726" i="2"/>
  <c r="G689" i="2"/>
  <c r="G662" i="2"/>
  <c r="G625" i="2"/>
  <c r="G598" i="2"/>
  <c r="G561" i="2"/>
  <c r="G534" i="2"/>
  <c r="G497" i="2"/>
  <c r="G470" i="2"/>
  <c r="G433" i="2"/>
  <c r="G424" i="2"/>
  <c r="G406" i="2"/>
  <c r="G369" i="2"/>
  <c r="G342" i="2"/>
  <c r="G305" i="2"/>
  <c r="G278" i="2"/>
  <c r="G241" i="2"/>
  <c r="G214" i="2"/>
  <c r="G177" i="2"/>
  <c r="G150" i="2"/>
  <c r="G121" i="2"/>
  <c r="G89" i="2"/>
  <c r="G57" i="2"/>
  <c r="G47" i="2"/>
  <c r="G25" i="2"/>
  <c r="Q1993" i="2"/>
  <c r="Q1921" i="2"/>
  <c r="Q1857" i="2"/>
  <c r="Q1793" i="2"/>
  <c r="Q1729" i="2"/>
  <c r="Q889" i="2"/>
  <c r="Q870" i="2"/>
  <c r="Q761" i="2"/>
  <c r="Q742" i="2"/>
  <c r="Q633" i="2"/>
  <c r="Q614" i="2"/>
  <c r="Q505" i="2"/>
  <c r="Q486" i="2"/>
  <c r="Q377" i="2"/>
  <c r="Q358" i="2"/>
  <c r="Q249" i="2"/>
  <c r="Q230" i="2"/>
  <c r="Q121" i="2"/>
  <c r="Q102" i="2"/>
  <c r="P1966" i="2"/>
  <c r="P1945" i="2"/>
  <c r="P1881" i="2"/>
  <c r="P1817" i="2"/>
  <c r="P1753" i="2"/>
  <c r="P1689" i="2"/>
  <c r="P1625" i="2"/>
  <c r="P1561" i="2"/>
  <c r="P1497" i="2"/>
  <c r="P1433" i="2"/>
  <c r="P1369" i="2"/>
  <c r="P1305" i="2"/>
  <c r="P1241" i="2"/>
  <c r="P1177" i="2"/>
  <c r="P1113" i="2"/>
  <c r="P1049" i="2"/>
  <c r="P977" i="2"/>
  <c r="P927" i="2"/>
  <c r="P902" i="2"/>
  <c r="P849" i="2"/>
  <c r="P798" i="2"/>
  <c r="P766" i="2"/>
  <c r="P734" i="2"/>
  <c r="P702" i="2"/>
  <c r="P670" i="2"/>
  <c r="P638" i="2"/>
  <c r="P606" i="2"/>
  <c r="P574" i="2"/>
  <c r="P542" i="2"/>
  <c r="P510" i="2"/>
  <c r="P478" i="2"/>
  <c r="P446" i="2"/>
  <c r="P414" i="2"/>
  <c r="P382" i="2"/>
  <c r="P350" i="2"/>
  <c r="P318" i="2"/>
  <c r="P286" i="2"/>
  <c r="P254" i="2"/>
  <c r="P222" i="2"/>
  <c r="P190" i="2"/>
  <c r="P158" i="2"/>
  <c r="P14" i="2"/>
  <c r="O1878" i="2"/>
  <c r="O1841" i="2"/>
  <c r="O1622" i="2"/>
  <c r="O1585" i="2"/>
  <c r="O1366" i="2"/>
  <c r="O1329" i="2"/>
  <c r="O1206" i="2"/>
  <c r="O1025" i="2"/>
  <c r="O974" i="2"/>
  <c r="O878" i="2"/>
  <c r="O201" i="2"/>
  <c r="O57" i="2"/>
  <c r="N2001" i="2"/>
  <c r="N1633" i="2"/>
  <c r="H2008" i="2"/>
  <c r="I2008" i="2"/>
  <c r="J2008" i="2"/>
  <c r="K2008" i="2"/>
  <c r="L2008" i="2"/>
  <c r="N2008" i="2"/>
  <c r="P2008" i="2"/>
  <c r="M2008" i="2"/>
  <c r="H2000" i="2"/>
  <c r="I2000" i="2"/>
  <c r="J2000" i="2"/>
  <c r="K2000" i="2"/>
  <c r="M2000" i="2"/>
  <c r="N2000" i="2"/>
  <c r="O2000" i="2"/>
  <c r="P2000" i="2"/>
  <c r="L2000" i="2"/>
  <c r="I1992" i="2"/>
  <c r="J1992" i="2"/>
  <c r="H1992" i="2"/>
  <c r="K1992" i="2"/>
  <c r="L1992" i="2"/>
  <c r="M1992" i="2"/>
  <c r="N1992" i="2"/>
  <c r="O1992" i="2"/>
  <c r="H1984" i="2"/>
  <c r="I1984" i="2"/>
  <c r="J1984" i="2"/>
  <c r="K1984" i="2"/>
  <c r="N1984" i="2"/>
  <c r="M1984" i="2"/>
  <c r="O1984" i="2"/>
  <c r="L1984" i="2"/>
  <c r="I1976" i="2"/>
  <c r="J1976" i="2"/>
  <c r="H1976" i="2"/>
  <c r="K1976" i="2"/>
  <c r="N1976" i="2"/>
  <c r="L1976" i="2"/>
  <c r="O1976" i="2"/>
  <c r="M1976" i="2"/>
  <c r="H1968" i="2"/>
  <c r="I1968" i="2"/>
  <c r="J1968" i="2"/>
  <c r="K1968" i="2"/>
  <c r="L1968" i="2"/>
  <c r="M1968" i="2"/>
  <c r="N1968" i="2"/>
  <c r="Q1968" i="2"/>
  <c r="H1960" i="2"/>
  <c r="I1960" i="2"/>
  <c r="J1960" i="2"/>
  <c r="L1960" i="2"/>
  <c r="K1960" i="2"/>
  <c r="M1960" i="2"/>
  <c r="N1960" i="2"/>
  <c r="O1960" i="2"/>
  <c r="Q1960" i="2"/>
  <c r="P1960" i="2"/>
  <c r="H1952" i="2"/>
  <c r="I1952" i="2"/>
  <c r="J1952" i="2"/>
  <c r="L1952" i="2"/>
  <c r="K1952" i="2"/>
  <c r="N1952" i="2"/>
  <c r="P1952" i="2"/>
  <c r="Q1952" i="2"/>
  <c r="M1952" i="2"/>
  <c r="I1944" i="2"/>
  <c r="J1944" i="2"/>
  <c r="H1944" i="2"/>
  <c r="L1944" i="2"/>
  <c r="K1944" i="2"/>
  <c r="N1944" i="2"/>
  <c r="M1944" i="2"/>
  <c r="O1944" i="2"/>
  <c r="Q1944" i="2"/>
  <c r="H1936" i="2"/>
  <c r="I1936" i="2"/>
  <c r="J1936" i="2"/>
  <c r="K1936" i="2"/>
  <c r="L1936" i="2"/>
  <c r="M1936" i="2"/>
  <c r="N1936" i="2"/>
  <c r="O1936" i="2"/>
  <c r="Q1936" i="2"/>
  <c r="H1928" i="2"/>
  <c r="I1928" i="2"/>
  <c r="J1928" i="2"/>
  <c r="K1928" i="2"/>
  <c r="M1928" i="2"/>
  <c r="N1928" i="2"/>
  <c r="O1928" i="2"/>
  <c r="L1928" i="2"/>
  <c r="Q1928" i="2"/>
  <c r="P1928" i="2"/>
  <c r="H1920" i="2"/>
  <c r="I1920" i="2"/>
  <c r="J1920" i="2"/>
  <c r="K1920" i="2"/>
  <c r="L1920" i="2"/>
  <c r="N1920" i="2"/>
  <c r="M1920" i="2"/>
  <c r="O1920" i="2"/>
  <c r="P1920" i="2"/>
  <c r="Q1920" i="2"/>
  <c r="H1912" i="2"/>
  <c r="I1912" i="2"/>
  <c r="J1912" i="2"/>
  <c r="K1912" i="2"/>
  <c r="N1912" i="2"/>
  <c r="L1912" i="2"/>
  <c r="O1912" i="2"/>
  <c r="M1912" i="2"/>
  <c r="Q1912" i="2"/>
  <c r="H1904" i="2"/>
  <c r="I1904" i="2"/>
  <c r="J1904" i="2"/>
  <c r="L1904" i="2"/>
  <c r="M1904" i="2"/>
  <c r="N1904" i="2"/>
  <c r="K1904" i="2"/>
  <c r="Q1904" i="2"/>
  <c r="O1904" i="2"/>
  <c r="H1896" i="2"/>
  <c r="I1896" i="2"/>
  <c r="J1896" i="2"/>
  <c r="L1896" i="2"/>
  <c r="K1896" i="2"/>
  <c r="M1896" i="2"/>
  <c r="N1896" i="2"/>
  <c r="Q1896" i="2"/>
  <c r="P1896" i="2"/>
  <c r="H1888" i="2"/>
  <c r="I1888" i="2"/>
  <c r="J1888" i="2"/>
  <c r="L1888" i="2"/>
  <c r="N1888" i="2"/>
  <c r="K1888" i="2"/>
  <c r="M1888" i="2"/>
  <c r="O1888" i="2"/>
  <c r="P1888" i="2"/>
  <c r="Q1888" i="2"/>
  <c r="H1880" i="2"/>
  <c r="I1880" i="2"/>
  <c r="J1880" i="2"/>
  <c r="L1880" i="2"/>
  <c r="K1880" i="2"/>
  <c r="N1880" i="2"/>
  <c r="Q1880" i="2"/>
  <c r="M1880" i="2"/>
  <c r="H1872" i="2"/>
  <c r="I1872" i="2"/>
  <c r="J1872" i="2"/>
  <c r="K1872" i="2"/>
  <c r="M1872" i="2"/>
  <c r="N1872" i="2"/>
  <c r="L1872" i="2"/>
  <c r="O1872" i="2"/>
  <c r="Q1872" i="2"/>
  <c r="H1864" i="2"/>
  <c r="I1864" i="2"/>
  <c r="J1864" i="2"/>
  <c r="K1864" i="2"/>
  <c r="L1864" i="2"/>
  <c r="M1864" i="2"/>
  <c r="N1864" i="2"/>
  <c r="O1864" i="2"/>
  <c r="Q1864" i="2"/>
  <c r="P1864" i="2"/>
  <c r="H1856" i="2"/>
  <c r="I1856" i="2"/>
  <c r="J1856" i="2"/>
  <c r="K1856" i="2"/>
  <c r="N1856" i="2"/>
  <c r="M1856" i="2"/>
  <c r="O1856" i="2"/>
  <c r="L1856" i="2"/>
  <c r="P1856" i="2"/>
  <c r="Q1856" i="2"/>
  <c r="H1848" i="2"/>
  <c r="I1848" i="2"/>
  <c r="J1848" i="2"/>
  <c r="K1848" i="2"/>
  <c r="N1848" i="2"/>
  <c r="O1848" i="2"/>
  <c r="M1848" i="2"/>
  <c r="L1848" i="2"/>
  <c r="Q1848" i="2"/>
  <c r="H1840" i="2"/>
  <c r="I1840" i="2"/>
  <c r="J1840" i="2"/>
  <c r="K1840" i="2"/>
  <c r="L1840" i="2"/>
  <c r="M1840" i="2"/>
  <c r="N1840" i="2"/>
  <c r="Q1840" i="2"/>
  <c r="H1832" i="2"/>
  <c r="I1832" i="2"/>
  <c r="J1832" i="2"/>
  <c r="L1832" i="2"/>
  <c r="M1832" i="2"/>
  <c r="N1832" i="2"/>
  <c r="K1832" i="2"/>
  <c r="O1832" i="2"/>
  <c r="Q1832" i="2"/>
  <c r="P1832" i="2"/>
  <c r="H1824" i="2"/>
  <c r="I1824" i="2"/>
  <c r="J1824" i="2"/>
  <c r="L1824" i="2"/>
  <c r="K1824" i="2"/>
  <c r="N1824" i="2"/>
  <c r="M1824" i="2"/>
  <c r="P1824" i="2"/>
  <c r="Q1824" i="2"/>
  <c r="H1816" i="2"/>
  <c r="I1816" i="2"/>
  <c r="J1816" i="2"/>
  <c r="L1816" i="2"/>
  <c r="K1816" i="2"/>
  <c r="N1816" i="2"/>
  <c r="M1816" i="2"/>
  <c r="O1816" i="2"/>
  <c r="Q1816" i="2"/>
  <c r="I1808" i="2"/>
  <c r="H1808" i="2"/>
  <c r="J1808" i="2"/>
  <c r="K1808" i="2"/>
  <c r="L1808" i="2"/>
  <c r="M1808" i="2"/>
  <c r="N1808" i="2"/>
  <c r="O1808" i="2"/>
  <c r="Q1808" i="2"/>
  <c r="H1800" i="2"/>
  <c r="I1800" i="2"/>
  <c r="J1800" i="2"/>
  <c r="K1800" i="2"/>
  <c r="M1800" i="2"/>
  <c r="N1800" i="2"/>
  <c r="O1800" i="2"/>
  <c r="L1800" i="2"/>
  <c r="Q1800" i="2"/>
  <c r="P1800" i="2"/>
  <c r="H1792" i="2"/>
  <c r="I1792" i="2"/>
  <c r="J1792" i="2"/>
  <c r="K1792" i="2"/>
  <c r="L1792" i="2"/>
  <c r="N1792" i="2"/>
  <c r="M1792" i="2"/>
  <c r="O1792" i="2"/>
  <c r="P1792" i="2"/>
  <c r="Q1792" i="2"/>
  <c r="I1784" i="2"/>
  <c r="J1784" i="2"/>
  <c r="H1784" i="2"/>
  <c r="K1784" i="2"/>
  <c r="N1784" i="2"/>
  <c r="L1784" i="2"/>
  <c r="O1784" i="2"/>
  <c r="M1784" i="2"/>
  <c r="Q1784" i="2"/>
  <c r="H1776" i="2"/>
  <c r="I1776" i="2"/>
  <c r="J1776" i="2"/>
  <c r="L1776" i="2"/>
  <c r="M1776" i="2"/>
  <c r="K1776" i="2"/>
  <c r="N1776" i="2"/>
  <c r="Q1776" i="2"/>
  <c r="O1776" i="2"/>
  <c r="H1768" i="2"/>
  <c r="I1768" i="2"/>
  <c r="J1768" i="2"/>
  <c r="L1768" i="2"/>
  <c r="K1768" i="2"/>
  <c r="M1768" i="2"/>
  <c r="N1768" i="2"/>
  <c r="Q1768" i="2"/>
  <c r="P1768" i="2"/>
  <c r="H1760" i="2"/>
  <c r="I1760" i="2"/>
  <c r="J1760" i="2"/>
  <c r="L1760" i="2"/>
  <c r="N1760" i="2"/>
  <c r="K1760" i="2"/>
  <c r="M1760" i="2"/>
  <c r="O1760" i="2"/>
  <c r="P1760" i="2"/>
  <c r="Q1760" i="2"/>
  <c r="H1752" i="2"/>
  <c r="I1752" i="2"/>
  <c r="J1752" i="2"/>
  <c r="L1752" i="2"/>
  <c r="N1752" i="2"/>
  <c r="M1752" i="2"/>
  <c r="Q1752" i="2"/>
  <c r="K1752" i="2"/>
  <c r="H1744" i="2"/>
  <c r="I1744" i="2"/>
  <c r="J1744" i="2"/>
  <c r="K1744" i="2"/>
  <c r="M1744" i="2"/>
  <c r="N1744" i="2"/>
  <c r="O1744" i="2"/>
  <c r="L1744" i="2"/>
  <c r="Q1744" i="2"/>
  <c r="H1736" i="2"/>
  <c r="I1736" i="2"/>
  <c r="J1736" i="2"/>
  <c r="K1736" i="2"/>
  <c r="L1736" i="2"/>
  <c r="M1736" i="2"/>
  <c r="N1736" i="2"/>
  <c r="O1736" i="2"/>
  <c r="Q1736" i="2"/>
  <c r="P1736" i="2"/>
  <c r="H1728" i="2"/>
  <c r="I1728" i="2"/>
  <c r="J1728" i="2"/>
  <c r="K1728" i="2"/>
  <c r="N1728" i="2"/>
  <c r="M1728" i="2"/>
  <c r="O1728" i="2"/>
  <c r="P1728" i="2"/>
  <c r="Q1728" i="2"/>
  <c r="L1728" i="2"/>
  <c r="I1720" i="2"/>
  <c r="J1720" i="2"/>
  <c r="H1720" i="2"/>
  <c r="K1720" i="2"/>
  <c r="N1720" i="2"/>
  <c r="L1720" i="2"/>
  <c r="O1720" i="2"/>
  <c r="M1720" i="2"/>
  <c r="Q1720" i="2"/>
  <c r="H1712" i="2"/>
  <c r="I1712" i="2"/>
  <c r="J1712" i="2"/>
  <c r="K1712" i="2"/>
  <c r="L1712" i="2"/>
  <c r="M1712" i="2"/>
  <c r="N1712" i="2"/>
  <c r="Q1712" i="2"/>
  <c r="H1704" i="2"/>
  <c r="I1704" i="2"/>
  <c r="J1704" i="2"/>
  <c r="L1704" i="2"/>
  <c r="K1704" i="2"/>
  <c r="M1704" i="2"/>
  <c r="N1704" i="2"/>
  <c r="O1704" i="2"/>
  <c r="Q1704" i="2"/>
  <c r="P1704" i="2"/>
  <c r="H1696" i="2"/>
  <c r="I1696" i="2"/>
  <c r="J1696" i="2"/>
  <c r="L1696" i="2"/>
  <c r="K1696" i="2"/>
  <c r="N1696" i="2"/>
  <c r="P1696" i="2"/>
  <c r="Q1696" i="2"/>
  <c r="M1696" i="2"/>
  <c r="H1688" i="2"/>
  <c r="I1688" i="2"/>
  <c r="J1688" i="2"/>
  <c r="L1688" i="2"/>
  <c r="K1688" i="2"/>
  <c r="N1688" i="2"/>
  <c r="M1688" i="2"/>
  <c r="O1688" i="2"/>
  <c r="Q1688" i="2"/>
  <c r="H1680" i="2"/>
  <c r="I1680" i="2"/>
  <c r="J1680" i="2"/>
  <c r="K1680" i="2"/>
  <c r="L1680" i="2"/>
  <c r="M1680" i="2"/>
  <c r="N1680" i="2"/>
  <c r="O1680" i="2"/>
  <c r="Q1680" i="2"/>
  <c r="H1672" i="2"/>
  <c r="I1672" i="2"/>
  <c r="J1672" i="2"/>
  <c r="K1672" i="2"/>
  <c r="M1672" i="2"/>
  <c r="N1672" i="2"/>
  <c r="O1672" i="2"/>
  <c r="Q1672" i="2"/>
  <c r="L1672" i="2"/>
  <c r="P1672" i="2"/>
  <c r="H1664" i="2"/>
  <c r="I1664" i="2"/>
  <c r="J1664" i="2"/>
  <c r="K1664" i="2"/>
  <c r="L1664" i="2"/>
  <c r="N1664" i="2"/>
  <c r="M1664" i="2"/>
  <c r="O1664" i="2"/>
  <c r="P1664" i="2"/>
  <c r="Q1664" i="2"/>
  <c r="H1656" i="2"/>
  <c r="I1656" i="2"/>
  <c r="J1656" i="2"/>
  <c r="K1656" i="2"/>
  <c r="N1656" i="2"/>
  <c r="L1656" i="2"/>
  <c r="O1656" i="2"/>
  <c r="M1656" i="2"/>
  <c r="Q1656" i="2"/>
  <c r="H1648" i="2"/>
  <c r="I1648" i="2"/>
  <c r="J1648" i="2"/>
  <c r="L1648" i="2"/>
  <c r="M1648" i="2"/>
  <c r="N1648" i="2"/>
  <c r="K1648" i="2"/>
  <c r="Q1648" i="2"/>
  <c r="O1648" i="2"/>
  <c r="H1640" i="2"/>
  <c r="I1640" i="2"/>
  <c r="J1640" i="2"/>
  <c r="L1640" i="2"/>
  <c r="K1640" i="2"/>
  <c r="M1640" i="2"/>
  <c r="N1640" i="2"/>
  <c r="Q1640" i="2"/>
  <c r="P1640" i="2"/>
  <c r="H1632" i="2"/>
  <c r="I1632" i="2"/>
  <c r="J1632" i="2"/>
  <c r="L1632" i="2"/>
  <c r="N1632" i="2"/>
  <c r="K1632" i="2"/>
  <c r="M1632" i="2"/>
  <c r="O1632" i="2"/>
  <c r="P1632" i="2"/>
  <c r="Q1632" i="2"/>
  <c r="H1624" i="2"/>
  <c r="I1624" i="2"/>
  <c r="J1624" i="2"/>
  <c r="L1624" i="2"/>
  <c r="K1624" i="2"/>
  <c r="N1624" i="2"/>
  <c r="Q1624" i="2"/>
  <c r="M1624" i="2"/>
  <c r="H1616" i="2"/>
  <c r="I1616" i="2"/>
  <c r="J1616" i="2"/>
  <c r="K1616" i="2"/>
  <c r="M1616" i="2"/>
  <c r="N1616" i="2"/>
  <c r="L1616" i="2"/>
  <c r="O1616" i="2"/>
  <c r="Q1616" i="2"/>
  <c r="H1608" i="2"/>
  <c r="I1608" i="2"/>
  <c r="J1608" i="2"/>
  <c r="K1608" i="2"/>
  <c r="L1608" i="2"/>
  <c r="M1608" i="2"/>
  <c r="N1608" i="2"/>
  <c r="O1608" i="2"/>
  <c r="Q1608" i="2"/>
  <c r="P1608" i="2"/>
  <c r="H1600" i="2"/>
  <c r="I1600" i="2"/>
  <c r="J1600" i="2"/>
  <c r="K1600" i="2"/>
  <c r="N1600" i="2"/>
  <c r="M1600" i="2"/>
  <c r="O1600" i="2"/>
  <c r="L1600" i="2"/>
  <c r="P1600" i="2"/>
  <c r="Q1600" i="2"/>
  <c r="H1592" i="2"/>
  <c r="I1592" i="2"/>
  <c r="J1592" i="2"/>
  <c r="K1592" i="2"/>
  <c r="N1592" i="2"/>
  <c r="O1592" i="2"/>
  <c r="M1592" i="2"/>
  <c r="L1592" i="2"/>
  <c r="Q1592" i="2"/>
  <c r="H1584" i="2"/>
  <c r="I1584" i="2"/>
  <c r="J1584" i="2"/>
  <c r="K1584" i="2"/>
  <c r="L1584" i="2"/>
  <c r="M1584" i="2"/>
  <c r="N1584" i="2"/>
  <c r="Q1584" i="2"/>
  <c r="H1576" i="2"/>
  <c r="I1576" i="2"/>
  <c r="J1576" i="2"/>
  <c r="L1576" i="2"/>
  <c r="M1576" i="2"/>
  <c r="N1576" i="2"/>
  <c r="K1576" i="2"/>
  <c r="O1576" i="2"/>
  <c r="Q1576" i="2"/>
  <c r="P1576" i="2"/>
  <c r="H1568" i="2"/>
  <c r="I1568" i="2"/>
  <c r="J1568" i="2"/>
  <c r="L1568" i="2"/>
  <c r="K1568" i="2"/>
  <c r="N1568" i="2"/>
  <c r="M1568" i="2"/>
  <c r="P1568" i="2"/>
  <c r="Q1568" i="2"/>
  <c r="H1560" i="2"/>
  <c r="I1560" i="2"/>
  <c r="J1560" i="2"/>
  <c r="L1560" i="2"/>
  <c r="K1560" i="2"/>
  <c r="N1560" i="2"/>
  <c r="M1560" i="2"/>
  <c r="O1560" i="2"/>
  <c r="Q1560" i="2"/>
  <c r="H1552" i="2"/>
  <c r="I1552" i="2"/>
  <c r="J1552" i="2"/>
  <c r="K1552" i="2"/>
  <c r="L1552" i="2"/>
  <c r="M1552" i="2"/>
  <c r="N1552" i="2"/>
  <c r="O1552" i="2"/>
  <c r="Q1552" i="2"/>
  <c r="H1544" i="2"/>
  <c r="I1544" i="2"/>
  <c r="J1544" i="2"/>
  <c r="K1544" i="2"/>
  <c r="M1544" i="2"/>
  <c r="N1544" i="2"/>
  <c r="O1544" i="2"/>
  <c r="L1544" i="2"/>
  <c r="Q1544" i="2"/>
  <c r="P1544" i="2"/>
  <c r="H1536" i="2"/>
  <c r="I1536" i="2"/>
  <c r="J1536" i="2"/>
  <c r="K1536" i="2"/>
  <c r="L1536" i="2"/>
  <c r="N1536" i="2"/>
  <c r="M1536" i="2"/>
  <c r="O1536" i="2"/>
  <c r="P1536" i="2"/>
  <c r="Q1536" i="2"/>
  <c r="H1528" i="2"/>
  <c r="I1528" i="2"/>
  <c r="J1528" i="2"/>
  <c r="K1528" i="2"/>
  <c r="N1528" i="2"/>
  <c r="L1528" i="2"/>
  <c r="O1528" i="2"/>
  <c r="M1528" i="2"/>
  <c r="Q1528" i="2"/>
  <c r="H1520" i="2"/>
  <c r="I1520" i="2"/>
  <c r="J1520" i="2"/>
  <c r="L1520" i="2"/>
  <c r="M1520" i="2"/>
  <c r="K1520" i="2"/>
  <c r="N1520" i="2"/>
  <c r="Q1520" i="2"/>
  <c r="O1520" i="2"/>
  <c r="H1512" i="2"/>
  <c r="I1512" i="2"/>
  <c r="J1512" i="2"/>
  <c r="L1512" i="2"/>
  <c r="K1512" i="2"/>
  <c r="M1512" i="2"/>
  <c r="N1512" i="2"/>
  <c r="Q1512" i="2"/>
  <c r="P1512" i="2"/>
  <c r="H1504" i="2"/>
  <c r="I1504" i="2"/>
  <c r="J1504" i="2"/>
  <c r="L1504" i="2"/>
  <c r="N1504" i="2"/>
  <c r="K1504" i="2"/>
  <c r="M1504" i="2"/>
  <c r="O1504" i="2"/>
  <c r="P1504" i="2"/>
  <c r="Q1504" i="2"/>
  <c r="H1496" i="2"/>
  <c r="I1496" i="2"/>
  <c r="J1496" i="2"/>
  <c r="L1496" i="2"/>
  <c r="N1496" i="2"/>
  <c r="K1496" i="2"/>
  <c r="M1496" i="2"/>
  <c r="Q1496" i="2"/>
  <c r="H1488" i="2"/>
  <c r="I1488" i="2"/>
  <c r="J1488" i="2"/>
  <c r="K1488" i="2"/>
  <c r="M1488" i="2"/>
  <c r="N1488" i="2"/>
  <c r="O1488" i="2"/>
  <c r="L1488" i="2"/>
  <c r="Q1488" i="2"/>
  <c r="H1480" i="2"/>
  <c r="I1480" i="2"/>
  <c r="J1480" i="2"/>
  <c r="K1480" i="2"/>
  <c r="L1480" i="2"/>
  <c r="M1480" i="2"/>
  <c r="N1480" i="2"/>
  <c r="O1480" i="2"/>
  <c r="Q1480" i="2"/>
  <c r="P1480" i="2"/>
  <c r="H1472" i="2"/>
  <c r="I1472" i="2"/>
  <c r="J1472" i="2"/>
  <c r="K1472" i="2"/>
  <c r="N1472" i="2"/>
  <c r="M1472" i="2"/>
  <c r="O1472" i="2"/>
  <c r="L1472" i="2"/>
  <c r="P1472" i="2"/>
  <c r="Q1472" i="2"/>
  <c r="H1464" i="2"/>
  <c r="I1464" i="2"/>
  <c r="J1464" i="2"/>
  <c r="K1464" i="2"/>
  <c r="N1464" i="2"/>
  <c r="L1464" i="2"/>
  <c r="O1464" i="2"/>
  <c r="M1464" i="2"/>
  <c r="Q1464" i="2"/>
  <c r="H1456" i="2"/>
  <c r="I1456" i="2"/>
  <c r="J1456" i="2"/>
  <c r="K1456" i="2"/>
  <c r="L1456" i="2"/>
  <c r="M1456" i="2"/>
  <c r="N1456" i="2"/>
  <c r="Q1456" i="2"/>
  <c r="H1448" i="2"/>
  <c r="I1448" i="2"/>
  <c r="J1448" i="2"/>
  <c r="L1448" i="2"/>
  <c r="K1448" i="2"/>
  <c r="M1448" i="2"/>
  <c r="N1448" i="2"/>
  <c r="O1448" i="2"/>
  <c r="Q1448" i="2"/>
  <c r="P1448" i="2"/>
  <c r="H1440" i="2"/>
  <c r="I1440" i="2"/>
  <c r="J1440" i="2"/>
  <c r="L1440" i="2"/>
  <c r="K1440" i="2"/>
  <c r="N1440" i="2"/>
  <c r="P1440" i="2"/>
  <c r="Q1440" i="2"/>
  <c r="M1440" i="2"/>
  <c r="H1432" i="2"/>
  <c r="I1432" i="2"/>
  <c r="J1432" i="2"/>
  <c r="L1432" i="2"/>
  <c r="K1432" i="2"/>
  <c r="N1432" i="2"/>
  <c r="M1432" i="2"/>
  <c r="O1432" i="2"/>
  <c r="Q1432" i="2"/>
  <c r="H1424" i="2"/>
  <c r="I1424" i="2"/>
  <c r="J1424" i="2"/>
  <c r="K1424" i="2"/>
  <c r="L1424" i="2"/>
  <c r="M1424" i="2"/>
  <c r="N1424" i="2"/>
  <c r="O1424" i="2"/>
  <c r="Q1424" i="2"/>
  <c r="H1416" i="2"/>
  <c r="I1416" i="2"/>
  <c r="J1416" i="2"/>
  <c r="K1416" i="2"/>
  <c r="M1416" i="2"/>
  <c r="N1416" i="2"/>
  <c r="O1416" i="2"/>
  <c r="Q1416" i="2"/>
  <c r="L1416" i="2"/>
  <c r="P1416" i="2"/>
  <c r="H1408" i="2"/>
  <c r="I1408" i="2"/>
  <c r="J1408" i="2"/>
  <c r="K1408" i="2"/>
  <c r="L1408" i="2"/>
  <c r="N1408" i="2"/>
  <c r="M1408" i="2"/>
  <c r="O1408" i="2"/>
  <c r="P1408" i="2"/>
  <c r="Q1408" i="2"/>
  <c r="H1400" i="2"/>
  <c r="I1400" i="2"/>
  <c r="J1400" i="2"/>
  <c r="K1400" i="2"/>
  <c r="N1400" i="2"/>
  <c r="L1400" i="2"/>
  <c r="O1400" i="2"/>
  <c r="M1400" i="2"/>
  <c r="Q1400" i="2"/>
  <c r="H1392" i="2"/>
  <c r="I1392" i="2"/>
  <c r="J1392" i="2"/>
  <c r="L1392" i="2"/>
  <c r="M1392" i="2"/>
  <c r="N1392" i="2"/>
  <c r="K1392" i="2"/>
  <c r="Q1392" i="2"/>
  <c r="O1392" i="2"/>
  <c r="H1384" i="2"/>
  <c r="I1384" i="2"/>
  <c r="J1384" i="2"/>
  <c r="L1384" i="2"/>
  <c r="K1384" i="2"/>
  <c r="M1384" i="2"/>
  <c r="N1384" i="2"/>
  <c r="Q1384" i="2"/>
  <c r="P1384" i="2"/>
  <c r="H1376" i="2"/>
  <c r="I1376" i="2"/>
  <c r="J1376" i="2"/>
  <c r="L1376" i="2"/>
  <c r="N1376" i="2"/>
  <c r="K1376" i="2"/>
  <c r="M1376" i="2"/>
  <c r="O1376" i="2"/>
  <c r="P1376" i="2"/>
  <c r="Q1376" i="2"/>
  <c r="H1368" i="2"/>
  <c r="I1368" i="2"/>
  <c r="J1368" i="2"/>
  <c r="L1368" i="2"/>
  <c r="K1368" i="2"/>
  <c r="N1368" i="2"/>
  <c r="Q1368" i="2"/>
  <c r="M1368" i="2"/>
  <c r="H1360" i="2"/>
  <c r="I1360" i="2"/>
  <c r="J1360" i="2"/>
  <c r="K1360" i="2"/>
  <c r="M1360" i="2"/>
  <c r="N1360" i="2"/>
  <c r="L1360" i="2"/>
  <c r="O1360" i="2"/>
  <c r="Q1360" i="2"/>
  <c r="H1352" i="2"/>
  <c r="I1352" i="2"/>
  <c r="J1352" i="2"/>
  <c r="K1352" i="2"/>
  <c r="L1352" i="2"/>
  <c r="M1352" i="2"/>
  <c r="N1352" i="2"/>
  <c r="O1352" i="2"/>
  <c r="Q1352" i="2"/>
  <c r="P1352" i="2"/>
  <c r="H1344" i="2"/>
  <c r="I1344" i="2"/>
  <c r="J1344" i="2"/>
  <c r="K1344" i="2"/>
  <c r="N1344" i="2"/>
  <c r="M1344" i="2"/>
  <c r="O1344" i="2"/>
  <c r="L1344" i="2"/>
  <c r="P1344" i="2"/>
  <c r="Q1344" i="2"/>
  <c r="H1336" i="2"/>
  <c r="I1336" i="2"/>
  <c r="J1336" i="2"/>
  <c r="K1336" i="2"/>
  <c r="N1336" i="2"/>
  <c r="O1336" i="2"/>
  <c r="M1336" i="2"/>
  <c r="L1336" i="2"/>
  <c r="Q1336" i="2"/>
  <c r="H1328" i="2"/>
  <c r="I1328" i="2"/>
  <c r="J1328" i="2"/>
  <c r="K1328" i="2"/>
  <c r="L1328" i="2"/>
  <c r="M1328" i="2"/>
  <c r="N1328" i="2"/>
  <c r="Q1328" i="2"/>
  <c r="H1320" i="2"/>
  <c r="I1320" i="2"/>
  <c r="J1320" i="2"/>
  <c r="L1320" i="2"/>
  <c r="M1320" i="2"/>
  <c r="N1320" i="2"/>
  <c r="K1320" i="2"/>
  <c r="O1320" i="2"/>
  <c r="Q1320" i="2"/>
  <c r="P1320" i="2"/>
  <c r="H1312" i="2"/>
  <c r="I1312" i="2"/>
  <c r="J1312" i="2"/>
  <c r="L1312" i="2"/>
  <c r="K1312" i="2"/>
  <c r="N1312" i="2"/>
  <c r="M1312" i="2"/>
  <c r="P1312" i="2"/>
  <c r="Q1312" i="2"/>
  <c r="H1304" i="2"/>
  <c r="I1304" i="2"/>
  <c r="J1304" i="2"/>
  <c r="L1304" i="2"/>
  <c r="K1304" i="2"/>
  <c r="N1304" i="2"/>
  <c r="M1304" i="2"/>
  <c r="O1304" i="2"/>
  <c r="Q1304" i="2"/>
  <c r="H1296" i="2"/>
  <c r="I1296" i="2"/>
  <c r="J1296" i="2"/>
  <c r="K1296" i="2"/>
  <c r="L1296" i="2"/>
  <c r="M1296" i="2"/>
  <c r="N1296" i="2"/>
  <c r="O1296" i="2"/>
  <c r="Q1296" i="2"/>
  <c r="H1288" i="2"/>
  <c r="I1288" i="2"/>
  <c r="J1288" i="2"/>
  <c r="K1288" i="2"/>
  <c r="M1288" i="2"/>
  <c r="N1288" i="2"/>
  <c r="L1288" i="2"/>
  <c r="O1288" i="2"/>
  <c r="Q1288" i="2"/>
  <c r="P1288" i="2"/>
  <c r="H1280" i="2"/>
  <c r="I1280" i="2"/>
  <c r="J1280" i="2"/>
  <c r="K1280" i="2"/>
  <c r="L1280" i="2"/>
  <c r="N1280" i="2"/>
  <c r="M1280" i="2"/>
  <c r="O1280" i="2"/>
  <c r="P1280" i="2"/>
  <c r="Q1280" i="2"/>
  <c r="H1272" i="2"/>
  <c r="I1272" i="2"/>
  <c r="J1272" i="2"/>
  <c r="K1272" i="2"/>
  <c r="N1272" i="2"/>
  <c r="L1272" i="2"/>
  <c r="M1272" i="2"/>
  <c r="Q1272" i="2"/>
  <c r="H1264" i="2"/>
  <c r="I1264" i="2"/>
  <c r="J1264" i="2"/>
  <c r="L1264" i="2"/>
  <c r="M1264" i="2"/>
  <c r="K1264" i="2"/>
  <c r="N1264" i="2"/>
  <c r="O1264" i="2"/>
  <c r="Q1264" i="2"/>
  <c r="H1256" i="2"/>
  <c r="I1256" i="2"/>
  <c r="J1256" i="2"/>
  <c r="L1256" i="2"/>
  <c r="K1256" i="2"/>
  <c r="M1256" i="2"/>
  <c r="N1256" i="2"/>
  <c r="O1256" i="2"/>
  <c r="Q1256" i="2"/>
  <c r="P1256" i="2"/>
  <c r="H1248" i="2"/>
  <c r="I1248" i="2"/>
  <c r="J1248" i="2"/>
  <c r="L1248" i="2"/>
  <c r="N1248" i="2"/>
  <c r="K1248" i="2"/>
  <c r="M1248" i="2"/>
  <c r="P1248" i="2"/>
  <c r="Q1248" i="2"/>
  <c r="H1240" i="2"/>
  <c r="I1240" i="2"/>
  <c r="J1240" i="2"/>
  <c r="L1240" i="2"/>
  <c r="N1240" i="2"/>
  <c r="K1240" i="2"/>
  <c r="M1240" i="2"/>
  <c r="O1240" i="2"/>
  <c r="Q1240" i="2"/>
  <c r="H1232" i="2"/>
  <c r="I1232" i="2"/>
  <c r="J1232" i="2"/>
  <c r="K1232" i="2"/>
  <c r="M1232" i="2"/>
  <c r="N1232" i="2"/>
  <c r="O1232" i="2"/>
  <c r="L1232" i="2"/>
  <c r="Q1232" i="2"/>
  <c r="H1224" i="2"/>
  <c r="I1224" i="2"/>
  <c r="J1224" i="2"/>
  <c r="L1224" i="2"/>
  <c r="K1224" i="2"/>
  <c r="M1224" i="2"/>
  <c r="N1224" i="2"/>
  <c r="O1224" i="2"/>
  <c r="Q1224" i="2"/>
  <c r="P1224" i="2"/>
  <c r="H1216" i="2"/>
  <c r="I1216" i="2"/>
  <c r="J1216" i="2"/>
  <c r="K1216" i="2"/>
  <c r="N1216" i="2"/>
  <c r="M1216" i="2"/>
  <c r="O1216" i="2"/>
  <c r="P1216" i="2"/>
  <c r="L1216" i="2"/>
  <c r="Q1216" i="2"/>
  <c r="H1208" i="2"/>
  <c r="I1208" i="2"/>
  <c r="J1208" i="2"/>
  <c r="K1208" i="2"/>
  <c r="N1208" i="2"/>
  <c r="L1208" i="2"/>
  <c r="M1208" i="2"/>
  <c r="Q1208" i="2"/>
  <c r="H1200" i="2"/>
  <c r="I1200" i="2"/>
  <c r="J1200" i="2"/>
  <c r="L1200" i="2"/>
  <c r="M1200" i="2"/>
  <c r="N1200" i="2"/>
  <c r="K1200" i="2"/>
  <c r="O1200" i="2"/>
  <c r="Q1200" i="2"/>
  <c r="H1192" i="2"/>
  <c r="I1192" i="2"/>
  <c r="J1192" i="2"/>
  <c r="K1192" i="2"/>
  <c r="L1192" i="2"/>
  <c r="M1192" i="2"/>
  <c r="N1192" i="2"/>
  <c r="O1192" i="2"/>
  <c r="Q1192" i="2"/>
  <c r="P1192" i="2"/>
  <c r="H1184" i="2"/>
  <c r="I1184" i="2"/>
  <c r="J1184" i="2"/>
  <c r="K1184" i="2"/>
  <c r="L1184" i="2"/>
  <c r="N1184" i="2"/>
  <c r="P1184" i="2"/>
  <c r="Q1184" i="2"/>
  <c r="M1184" i="2"/>
  <c r="H1176" i="2"/>
  <c r="I1176" i="2"/>
  <c r="J1176" i="2"/>
  <c r="K1176" i="2"/>
  <c r="L1176" i="2"/>
  <c r="N1176" i="2"/>
  <c r="M1176" i="2"/>
  <c r="O1176" i="2"/>
  <c r="Q1176" i="2"/>
  <c r="H1168" i="2"/>
  <c r="I1168" i="2"/>
  <c r="J1168" i="2"/>
  <c r="L1168" i="2"/>
  <c r="M1168" i="2"/>
  <c r="K1168" i="2"/>
  <c r="N1168" i="2"/>
  <c r="O1168" i="2"/>
  <c r="Q1168" i="2"/>
  <c r="H1160" i="2"/>
  <c r="I1160" i="2"/>
  <c r="J1160" i="2"/>
  <c r="K1160" i="2"/>
  <c r="M1160" i="2"/>
  <c r="N1160" i="2"/>
  <c r="O1160" i="2"/>
  <c r="Q1160" i="2"/>
  <c r="L1160" i="2"/>
  <c r="P1160" i="2"/>
  <c r="H1152" i="2"/>
  <c r="I1152" i="2"/>
  <c r="J1152" i="2"/>
  <c r="N1152" i="2"/>
  <c r="K1152" i="2"/>
  <c r="L1152" i="2"/>
  <c r="M1152" i="2"/>
  <c r="O1152" i="2"/>
  <c r="P1152" i="2"/>
  <c r="Q1152" i="2"/>
  <c r="H1144" i="2"/>
  <c r="I1144" i="2"/>
  <c r="J1144" i="2"/>
  <c r="K1144" i="2"/>
  <c r="N1144" i="2"/>
  <c r="L1144" i="2"/>
  <c r="M1144" i="2"/>
  <c r="Q1144" i="2"/>
  <c r="H1136" i="2"/>
  <c r="I1136" i="2"/>
  <c r="J1136" i="2"/>
  <c r="N1136" i="2"/>
  <c r="L1136" i="2"/>
  <c r="M1136" i="2"/>
  <c r="O1136" i="2"/>
  <c r="K1136" i="2"/>
  <c r="Q1136" i="2"/>
  <c r="H1128" i="2"/>
  <c r="I1128" i="2"/>
  <c r="J1128" i="2"/>
  <c r="K1128" i="2"/>
  <c r="L1128" i="2"/>
  <c r="N1128" i="2"/>
  <c r="M1128" i="2"/>
  <c r="O1128" i="2"/>
  <c r="Q1128" i="2"/>
  <c r="P1128" i="2"/>
  <c r="H1120" i="2"/>
  <c r="I1120" i="2"/>
  <c r="J1120" i="2"/>
  <c r="N1120" i="2"/>
  <c r="K1120" i="2"/>
  <c r="L1120" i="2"/>
  <c r="M1120" i="2"/>
  <c r="P1120" i="2"/>
  <c r="Q1120" i="2"/>
  <c r="H1112" i="2"/>
  <c r="I1112" i="2"/>
  <c r="J1112" i="2"/>
  <c r="K1112" i="2"/>
  <c r="N1112" i="2"/>
  <c r="L1112" i="2"/>
  <c r="M1112" i="2"/>
  <c r="O1112" i="2"/>
  <c r="Q1112" i="2"/>
  <c r="H1104" i="2"/>
  <c r="I1104" i="2"/>
  <c r="J1104" i="2"/>
  <c r="N1104" i="2"/>
  <c r="K1104" i="2"/>
  <c r="M1104" i="2"/>
  <c r="O1104" i="2"/>
  <c r="L1104" i="2"/>
  <c r="Q1104" i="2"/>
  <c r="H1096" i="2"/>
  <c r="I1096" i="2"/>
  <c r="J1096" i="2"/>
  <c r="K1096" i="2"/>
  <c r="N1096" i="2"/>
  <c r="L1096" i="2"/>
  <c r="M1096" i="2"/>
  <c r="O1096" i="2"/>
  <c r="Q1096" i="2"/>
  <c r="P1096" i="2"/>
  <c r="H1088" i="2"/>
  <c r="I1088" i="2"/>
  <c r="J1088" i="2"/>
  <c r="N1088" i="2"/>
  <c r="K1088" i="2"/>
  <c r="M1088" i="2"/>
  <c r="L1088" i="2"/>
  <c r="O1088" i="2"/>
  <c r="P1088" i="2"/>
  <c r="Q1088" i="2"/>
  <c r="H1080" i="2"/>
  <c r="I1080" i="2"/>
  <c r="J1080" i="2"/>
  <c r="K1080" i="2"/>
  <c r="N1080" i="2"/>
  <c r="M1080" i="2"/>
  <c r="L1080" i="2"/>
  <c r="Q1080" i="2"/>
  <c r="O1080" i="2"/>
  <c r="H1072" i="2"/>
  <c r="I1072" i="2"/>
  <c r="J1072" i="2"/>
  <c r="N1072" i="2"/>
  <c r="L1072" i="2"/>
  <c r="M1072" i="2"/>
  <c r="O1072" i="2"/>
  <c r="K1072" i="2"/>
  <c r="Q1072" i="2"/>
  <c r="H1064" i="2"/>
  <c r="I1064" i="2"/>
  <c r="J1064" i="2"/>
  <c r="K1064" i="2"/>
  <c r="L1064" i="2"/>
  <c r="N1064" i="2"/>
  <c r="M1064" i="2"/>
  <c r="O1064" i="2"/>
  <c r="Q1064" i="2"/>
  <c r="P1064" i="2"/>
  <c r="H1056" i="2"/>
  <c r="I1056" i="2"/>
  <c r="J1056" i="2"/>
  <c r="N1056" i="2"/>
  <c r="K1056" i="2"/>
  <c r="L1056" i="2"/>
  <c r="M1056" i="2"/>
  <c r="P1056" i="2"/>
  <c r="Q1056" i="2"/>
  <c r="H1048" i="2"/>
  <c r="I1048" i="2"/>
  <c r="J1048" i="2"/>
  <c r="K1048" i="2"/>
  <c r="N1048" i="2"/>
  <c r="L1048" i="2"/>
  <c r="M1048" i="2"/>
  <c r="Q1048" i="2"/>
  <c r="H1040" i="2"/>
  <c r="I1040" i="2"/>
  <c r="J1040" i="2"/>
  <c r="N1040" i="2"/>
  <c r="L1040" i="2"/>
  <c r="K1040" i="2"/>
  <c r="M1040" i="2"/>
  <c r="O1040" i="2"/>
  <c r="Q1040" i="2"/>
  <c r="H1032" i="2"/>
  <c r="I1032" i="2"/>
  <c r="J1032" i="2"/>
  <c r="K1032" i="2"/>
  <c r="N1032" i="2"/>
  <c r="M1032" i="2"/>
  <c r="L1032" i="2"/>
  <c r="O1032" i="2"/>
  <c r="Q1032" i="2"/>
  <c r="P1032" i="2"/>
  <c r="H1024" i="2"/>
  <c r="I1024" i="2"/>
  <c r="J1024" i="2"/>
  <c r="N1024" i="2"/>
  <c r="K1024" i="2"/>
  <c r="L1024" i="2"/>
  <c r="M1024" i="2"/>
  <c r="P1024" i="2"/>
  <c r="Q1024" i="2"/>
  <c r="H1016" i="2"/>
  <c r="I1016" i="2"/>
  <c r="J1016" i="2"/>
  <c r="K1016" i="2"/>
  <c r="N1016" i="2"/>
  <c r="L1016" i="2"/>
  <c r="M1016" i="2"/>
  <c r="O1016" i="2"/>
  <c r="Q1016" i="2"/>
  <c r="H1008" i="2"/>
  <c r="I1008" i="2"/>
  <c r="J1008" i="2"/>
  <c r="N1008" i="2"/>
  <c r="L1008" i="2"/>
  <c r="M1008" i="2"/>
  <c r="O1008" i="2"/>
  <c r="K1008" i="2"/>
  <c r="Q1008" i="2"/>
  <c r="P1008" i="2"/>
  <c r="H1000" i="2"/>
  <c r="I1000" i="2"/>
  <c r="J1000" i="2"/>
  <c r="K1000" i="2"/>
  <c r="L1000" i="2"/>
  <c r="N1000" i="2"/>
  <c r="M1000" i="2"/>
  <c r="O1000" i="2"/>
  <c r="P1000" i="2"/>
  <c r="Q1000" i="2"/>
  <c r="H992" i="2"/>
  <c r="I992" i="2"/>
  <c r="J992" i="2"/>
  <c r="N992" i="2"/>
  <c r="K992" i="2"/>
  <c r="L992" i="2"/>
  <c r="M992" i="2"/>
  <c r="O992" i="2"/>
  <c r="Q992" i="2"/>
  <c r="H984" i="2"/>
  <c r="I984" i="2"/>
  <c r="J984" i="2"/>
  <c r="K984" i="2"/>
  <c r="N984" i="2"/>
  <c r="L984" i="2"/>
  <c r="M984" i="2"/>
  <c r="P984" i="2"/>
  <c r="Q984" i="2"/>
  <c r="O984" i="2"/>
  <c r="H976" i="2"/>
  <c r="I976" i="2"/>
  <c r="J976" i="2"/>
  <c r="N976" i="2"/>
  <c r="K976" i="2"/>
  <c r="M976" i="2"/>
  <c r="O976" i="2"/>
  <c r="Q976" i="2"/>
  <c r="L976" i="2"/>
  <c r="H968" i="2"/>
  <c r="I968" i="2"/>
  <c r="J968" i="2"/>
  <c r="K968" i="2"/>
  <c r="N968" i="2"/>
  <c r="L968" i="2"/>
  <c r="M968" i="2"/>
  <c r="O968" i="2"/>
  <c r="Q968" i="2"/>
  <c r="H960" i="2"/>
  <c r="I960" i="2"/>
  <c r="J960" i="2"/>
  <c r="N960" i="2"/>
  <c r="K960" i="2"/>
  <c r="M960" i="2"/>
  <c r="L960" i="2"/>
  <c r="P960" i="2"/>
  <c r="Q960" i="2"/>
  <c r="H952" i="2"/>
  <c r="I952" i="2"/>
  <c r="J952" i="2"/>
  <c r="K952" i="2"/>
  <c r="N952" i="2"/>
  <c r="L952" i="2"/>
  <c r="M952" i="2"/>
  <c r="Q952" i="2"/>
  <c r="H944" i="2"/>
  <c r="I944" i="2"/>
  <c r="J944" i="2"/>
  <c r="N944" i="2"/>
  <c r="L944" i="2"/>
  <c r="M944" i="2"/>
  <c r="O944" i="2"/>
  <c r="K944" i="2"/>
  <c r="Q944" i="2"/>
  <c r="P944" i="2"/>
  <c r="H936" i="2"/>
  <c r="I936" i="2"/>
  <c r="J936" i="2"/>
  <c r="K936" i="2"/>
  <c r="L936" i="2"/>
  <c r="N936" i="2"/>
  <c r="M936" i="2"/>
  <c r="O936" i="2"/>
  <c r="P936" i="2"/>
  <c r="Q936" i="2"/>
  <c r="H928" i="2"/>
  <c r="I928" i="2"/>
  <c r="J928" i="2"/>
  <c r="N928" i="2"/>
  <c r="K928" i="2"/>
  <c r="L928" i="2"/>
  <c r="M928" i="2"/>
  <c r="Q928" i="2"/>
  <c r="H920" i="2"/>
  <c r="I920" i="2"/>
  <c r="J920" i="2"/>
  <c r="K920" i="2"/>
  <c r="N920" i="2"/>
  <c r="L920" i="2"/>
  <c r="M920" i="2"/>
  <c r="P920" i="2"/>
  <c r="O920" i="2"/>
  <c r="Q920" i="2"/>
  <c r="H912" i="2"/>
  <c r="I912" i="2"/>
  <c r="J912" i="2"/>
  <c r="N912" i="2"/>
  <c r="L912" i="2"/>
  <c r="K912" i="2"/>
  <c r="M912" i="2"/>
  <c r="O912" i="2"/>
  <c r="Q912" i="2"/>
  <c r="H904" i="2"/>
  <c r="I904" i="2"/>
  <c r="J904" i="2"/>
  <c r="K904" i="2"/>
  <c r="N904" i="2"/>
  <c r="M904" i="2"/>
  <c r="O904" i="2"/>
  <c r="L904" i="2"/>
  <c r="Q904" i="2"/>
  <c r="H896" i="2"/>
  <c r="I896" i="2"/>
  <c r="J896" i="2"/>
  <c r="N896" i="2"/>
  <c r="K896" i="2"/>
  <c r="L896" i="2"/>
  <c r="M896" i="2"/>
  <c r="Q896" i="2"/>
  <c r="O896" i="2"/>
  <c r="P896" i="2"/>
  <c r="H888" i="2"/>
  <c r="I888" i="2"/>
  <c r="K888" i="2"/>
  <c r="N888" i="2"/>
  <c r="J888" i="2"/>
  <c r="L888" i="2"/>
  <c r="Q888" i="2"/>
  <c r="M888" i="2"/>
  <c r="O888" i="2"/>
  <c r="H880" i="2"/>
  <c r="I880" i="2"/>
  <c r="J880" i="2"/>
  <c r="N880" i="2"/>
  <c r="L880" i="2"/>
  <c r="M880" i="2"/>
  <c r="O880" i="2"/>
  <c r="Q880" i="2"/>
  <c r="K880" i="2"/>
  <c r="P880" i="2"/>
  <c r="H872" i="2"/>
  <c r="I872" i="2"/>
  <c r="K872" i="2"/>
  <c r="N872" i="2"/>
  <c r="L872" i="2"/>
  <c r="J872" i="2"/>
  <c r="M872" i="2"/>
  <c r="Q872" i="2"/>
  <c r="O872" i="2"/>
  <c r="P872" i="2"/>
  <c r="H864" i="2"/>
  <c r="I864" i="2"/>
  <c r="J864" i="2"/>
  <c r="N864" i="2"/>
  <c r="K864" i="2"/>
  <c r="M864" i="2"/>
  <c r="Q864" i="2"/>
  <c r="L864" i="2"/>
  <c r="O864" i="2"/>
  <c r="H856" i="2"/>
  <c r="I856" i="2"/>
  <c r="J856" i="2"/>
  <c r="K856" i="2"/>
  <c r="N856" i="2"/>
  <c r="L856" i="2"/>
  <c r="Q856" i="2"/>
  <c r="M856" i="2"/>
  <c r="P856" i="2"/>
  <c r="H848" i="2"/>
  <c r="I848" i="2"/>
  <c r="J848" i="2"/>
  <c r="N848" i="2"/>
  <c r="K848" i="2"/>
  <c r="L848" i="2"/>
  <c r="M848" i="2"/>
  <c r="O848" i="2"/>
  <c r="Q848" i="2"/>
  <c r="H840" i="2"/>
  <c r="I840" i="2"/>
  <c r="J840" i="2"/>
  <c r="K840" i="2"/>
  <c r="N840" i="2"/>
  <c r="L840" i="2"/>
  <c r="M840" i="2"/>
  <c r="Q840" i="2"/>
  <c r="O840" i="2"/>
  <c r="H832" i="2"/>
  <c r="I832" i="2"/>
  <c r="J832" i="2"/>
  <c r="N832" i="2"/>
  <c r="K832" i="2"/>
  <c r="M832" i="2"/>
  <c r="Q832" i="2"/>
  <c r="P832" i="2"/>
  <c r="L832" i="2"/>
  <c r="H824" i="2"/>
  <c r="I824" i="2"/>
  <c r="J824" i="2"/>
  <c r="K824" i="2"/>
  <c r="N824" i="2"/>
  <c r="L824" i="2"/>
  <c r="Q824" i="2"/>
  <c r="M824" i="2"/>
  <c r="H816" i="2"/>
  <c r="I816" i="2"/>
  <c r="N816" i="2"/>
  <c r="J816" i="2"/>
  <c r="L816" i="2"/>
  <c r="M816" i="2"/>
  <c r="O816" i="2"/>
  <c r="Q816" i="2"/>
  <c r="K816" i="2"/>
  <c r="P816" i="2"/>
  <c r="H808" i="2"/>
  <c r="I808" i="2"/>
  <c r="J808" i="2"/>
  <c r="K808" i="2"/>
  <c r="N808" i="2"/>
  <c r="L808" i="2"/>
  <c r="M808" i="2"/>
  <c r="Q808" i="2"/>
  <c r="O808" i="2"/>
  <c r="P808" i="2"/>
  <c r="H800" i="2"/>
  <c r="I800" i="2"/>
  <c r="J800" i="2"/>
  <c r="N800" i="2"/>
  <c r="K800" i="2"/>
  <c r="M800" i="2"/>
  <c r="Q800" i="2"/>
  <c r="L800" i="2"/>
  <c r="O800" i="2"/>
  <c r="H792" i="2"/>
  <c r="I792" i="2"/>
  <c r="J792" i="2"/>
  <c r="K792" i="2"/>
  <c r="N792" i="2"/>
  <c r="L792" i="2"/>
  <c r="Q792" i="2"/>
  <c r="M792" i="2"/>
  <c r="O792" i="2"/>
  <c r="P792" i="2"/>
  <c r="H784" i="2"/>
  <c r="J784" i="2"/>
  <c r="I784" i="2"/>
  <c r="N784" i="2"/>
  <c r="K784" i="2"/>
  <c r="L784" i="2"/>
  <c r="M784" i="2"/>
  <c r="O784" i="2"/>
  <c r="Q784" i="2"/>
  <c r="H776" i="2"/>
  <c r="I776" i="2"/>
  <c r="J776" i="2"/>
  <c r="K776" i="2"/>
  <c r="N776" i="2"/>
  <c r="L776" i="2"/>
  <c r="M776" i="2"/>
  <c r="Q776" i="2"/>
  <c r="O776" i="2"/>
  <c r="P776" i="2"/>
  <c r="H768" i="2"/>
  <c r="J768" i="2"/>
  <c r="I768" i="2"/>
  <c r="N768" i="2"/>
  <c r="K768" i="2"/>
  <c r="M768" i="2"/>
  <c r="Q768" i="2"/>
  <c r="L768" i="2"/>
  <c r="O768" i="2"/>
  <c r="H760" i="2"/>
  <c r="I760" i="2"/>
  <c r="K760" i="2"/>
  <c r="J760" i="2"/>
  <c r="N760" i="2"/>
  <c r="L760" i="2"/>
  <c r="Q760" i="2"/>
  <c r="M760" i="2"/>
  <c r="P760" i="2"/>
  <c r="H752" i="2"/>
  <c r="I752" i="2"/>
  <c r="J752" i="2"/>
  <c r="N752" i="2"/>
  <c r="L752" i="2"/>
  <c r="M752" i="2"/>
  <c r="O752" i="2"/>
  <c r="Q752" i="2"/>
  <c r="K752" i="2"/>
  <c r="H744" i="2"/>
  <c r="I744" i="2"/>
  <c r="K744" i="2"/>
  <c r="J744" i="2"/>
  <c r="N744" i="2"/>
  <c r="L744" i="2"/>
  <c r="M744" i="2"/>
  <c r="Q744" i="2"/>
  <c r="O744" i="2"/>
  <c r="P744" i="2"/>
  <c r="H736" i="2"/>
  <c r="I736" i="2"/>
  <c r="N736" i="2"/>
  <c r="K736" i="2"/>
  <c r="J736" i="2"/>
  <c r="M736" i="2"/>
  <c r="Q736" i="2"/>
  <c r="L736" i="2"/>
  <c r="H728" i="2"/>
  <c r="I728" i="2"/>
  <c r="J728" i="2"/>
  <c r="K728" i="2"/>
  <c r="N728" i="2"/>
  <c r="L728" i="2"/>
  <c r="Q728" i="2"/>
  <c r="M728" i="2"/>
  <c r="P728" i="2"/>
  <c r="H720" i="2"/>
  <c r="I720" i="2"/>
  <c r="J720" i="2"/>
  <c r="N720" i="2"/>
  <c r="K720" i="2"/>
  <c r="L720" i="2"/>
  <c r="M720" i="2"/>
  <c r="O720" i="2"/>
  <c r="Q720" i="2"/>
  <c r="H712" i="2"/>
  <c r="I712" i="2"/>
  <c r="J712" i="2"/>
  <c r="K712" i="2"/>
  <c r="N712" i="2"/>
  <c r="L712" i="2"/>
  <c r="M712" i="2"/>
  <c r="Q712" i="2"/>
  <c r="O712" i="2"/>
  <c r="P712" i="2"/>
  <c r="H704" i="2"/>
  <c r="I704" i="2"/>
  <c r="J704" i="2"/>
  <c r="N704" i="2"/>
  <c r="K704" i="2"/>
  <c r="M704" i="2"/>
  <c r="Q704" i="2"/>
  <c r="L704" i="2"/>
  <c r="O704" i="2"/>
  <c r="H696" i="2"/>
  <c r="I696" i="2"/>
  <c r="J696" i="2"/>
  <c r="K696" i="2"/>
  <c r="N696" i="2"/>
  <c r="L696" i="2"/>
  <c r="Q696" i="2"/>
  <c r="M696" i="2"/>
  <c r="O696" i="2"/>
  <c r="P696" i="2"/>
  <c r="H688" i="2"/>
  <c r="I688" i="2"/>
  <c r="J688" i="2"/>
  <c r="N688" i="2"/>
  <c r="L688" i="2"/>
  <c r="M688" i="2"/>
  <c r="O688" i="2"/>
  <c r="Q688" i="2"/>
  <c r="K688" i="2"/>
  <c r="H680" i="2"/>
  <c r="I680" i="2"/>
  <c r="J680" i="2"/>
  <c r="K680" i="2"/>
  <c r="N680" i="2"/>
  <c r="L680" i="2"/>
  <c r="M680" i="2"/>
  <c r="Q680" i="2"/>
  <c r="O680" i="2"/>
  <c r="P680" i="2"/>
  <c r="H672" i="2"/>
  <c r="I672" i="2"/>
  <c r="J672" i="2"/>
  <c r="N672" i="2"/>
  <c r="K672" i="2"/>
  <c r="M672" i="2"/>
  <c r="Q672" i="2"/>
  <c r="L672" i="2"/>
  <c r="O672" i="2"/>
  <c r="H664" i="2"/>
  <c r="I664" i="2"/>
  <c r="J664" i="2"/>
  <c r="K664" i="2"/>
  <c r="N664" i="2"/>
  <c r="L664" i="2"/>
  <c r="Q664" i="2"/>
  <c r="M664" i="2"/>
  <c r="P664" i="2"/>
  <c r="H656" i="2"/>
  <c r="I656" i="2"/>
  <c r="J656" i="2"/>
  <c r="N656" i="2"/>
  <c r="K656" i="2"/>
  <c r="L656" i="2"/>
  <c r="M656" i="2"/>
  <c r="O656" i="2"/>
  <c r="Q656" i="2"/>
  <c r="H648" i="2"/>
  <c r="I648" i="2"/>
  <c r="J648" i="2"/>
  <c r="K648" i="2"/>
  <c r="N648" i="2"/>
  <c r="L648" i="2"/>
  <c r="M648" i="2"/>
  <c r="Q648" i="2"/>
  <c r="O648" i="2"/>
  <c r="P648" i="2"/>
  <c r="H640" i="2"/>
  <c r="I640" i="2"/>
  <c r="J640" i="2"/>
  <c r="N640" i="2"/>
  <c r="K640" i="2"/>
  <c r="M640" i="2"/>
  <c r="Q640" i="2"/>
  <c r="L640" i="2"/>
  <c r="H632" i="2"/>
  <c r="I632" i="2"/>
  <c r="K632" i="2"/>
  <c r="N632" i="2"/>
  <c r="L632" i="2"/>
  <c r="J632" i="2"/>
  <c r="Q632" i="2"/>
  <c r="M632" i="2"/>
  <c r="P632" i="2"/>
  <c r="H624" i="2"/>
  <c r="I624" i="2"/>
  <c r="J624" i="2"/>
  <c r="N624" i="2"/>
  <c r="L624" i="2"/>
  <c r="M624" i="2"/>
  <c r="O624" i="2"/>
  <c r="Q624" i="2"/>
  <c r="K624" i="2"/>
  <c r="H616" i="2"/>
  <c r="I616" i="2"/>
  <c r="K616" i="2"/>
  <c r="J616" i="2"/>
  <c r="N616" i="2"/>
  <c r="L616" i="2"/>
  <c r="M616" i="2"/>
  <c r="Q616" i="2"/>
  <c r="O616" i="2"/>
  <c r="P616" i="2"/>
  <c r="H608" i="2"/>
  <c r="I608" i="2"/>
  <c r="J608" i="2"/>
  <c r="N608" i="2"/>
  <c r="K608" i="2"/>
  <c r="M608" i="2"/>
  <c r="Q608" i="2"/>
  <c r="L608" i="2"/>
  <c r="I600" i="2"/>
  <c r="H600" i="2"/>
  <c r="J600" i="2"/>
  <c r="K600" i="2"/>
  <c r="N600" i="2"/>
  <c r="L600" i="2"/>
  <c r="Q600" i="2"/>
  <c r="M600" i="2"/>
  <c r="O600" i="2"/>
  <c r="P600" i="2"/>
  <c r="H592" i="2"/>
  <c r="I592" i="2"/>
  <c r="J592" i="2"/>
  <c r="N592" i="2"/>
  <c r="K592" i="2"/>
  <c r="L592" i="2"/>
  <c r="M592" i="2"/>
  <c r="O592" i="2"/>
  <c r="Q592" i="2"/>
  <c r="H584" i="2"/>
  <c r="I584" i="2"/>
  <c r="J584" i="2"/>
  <c r="K584" i="2"/>
  <c r="N584" i="2"/>
  <c r="L584" i="2"/>
  <c r="M584" i="2"/>
  <c r="Q584" i="2"/>
  <c r="O584" i="2"/>
  <c r="P584" i="2"/>
  <c r="I576" i="2"/>
  <c r="H576" i="2"/>
  <c r="J576" i="2"/>
  <c r="N576" i="2"/>
  <c r="K576" i="2"/>
  <c r="M576" i="2"/>
  <c r="Q576" i="2"/>
  <c r="O576" i="2"/>
  <c r="L576" i="2"/>
  <c r="H568" i="2"/>
  <c r="I568" i="2"/>
  <c r="J568" i="2"/>
  <c r="K568" i="2"/>
  <c r="N568" i="2"/>
  <c r="L568" i="2"/>
  <c r="Q568" i="2"/>
  <c r="M568" i="2"/>
  <c r="P568" i="2"/>
  <c r="O568" i="2"/>
  <c r="H560" i="2"/>
  <c r="I560" i="2"/>
  <c r="N560" i="2"/>
  <c r="L560" i="2"/>
  <c r="J560" i="2"/>
  <c r="M560" i="2"/>
  <c r="O560" i="2"/>
  <c r="Q560" i="2"/>
  <c r="K560" i="2"/>
  <c r="H552" i="2"/>
  <c r="I552" i="2"/>
  <c r="J552" i="2"/>
  <c r="K552" i="2"/>
  <c r="N552" i="2"/>
  <c r="L552" i="2"/>
  <c r="M552" i="2"/>
  <c r="Q552" i="2"/>
  <c r="O552" i="2"/>
  <c r="P552" i="2"/>
  <c r="H544" i="2"/>
  <c r="I544" i="2"/>
  <c r="J544" i="2"/>
  <c r="M544" i="2"/>
  <c r="N544" i="2"/>
  <c r="K544" i="2"/>
  <c r="Q544" i="2"/>
  <c r="L544" i="2"/>
  <c r="H536" i="2"/>
  <c r="I536" i="2"/>
  <c r="J536" i="2"/>
  <c r="K536" i="2"/>
  <c r="N536" i="2"/>
  <c r="L536" i="2"/>
  <c r="M536" i="2"/>
  <c r="Q536" i="2"/>
  <c r="P536" i="2"/>
  <c r="H528" i="2"/>
  <c r="I528" i="2"/>
  <c r="J528" i="2"/>
  <c r="N528" i="2"/>
  <c r="M528" i="2"/>
  <c r="K528" i="2"/>
  <c r="L528" i="2"/>
  <c r="O528" i="2"/>
  <c r="Q528" i="2"/>
  <c r="H520" i="2"/>
  <c r="I520" i="2"/>
  <c r="J520" i="2"/>
  <c r="K520" i="2"/>
  <c r="N520" i="2"/>
  <c r="L520" i="2"/>
  <c r="Q520" i="2"/>
  <c r="M520" i="2"/>
  <c r="O520" i="2"/>
  <c r="P520" i="2"/>
  <c r="H512" i="2"/>
  <c r="I512" i="2"/>
  <c r="J512" i="2"/>
  <c r="N512" i="2"/>
  <c r="K512" i="2"/>
  <c r="M512" i="2"/>
  <c r="Q512" i="2"/>
  <c r="L512" i="2"/>
  <c r="I504" i="2"/>
  <c r="H504" i="2"/>
  <c r="K504" i="2"/>
  <c r="J504" i="2"/>
  <c r="N504" i="2"/>
  <c r="L504" i="2"/>
  <c r="Q504" i="2"/>
  <c r="M504" i="2"/>
  <c r="O504" i="2"/>
  <c r="P504" i="2"/>
  <c r="H496" i="2"/>
  <c r="I496" i="2"/>
  <c r="J496" i="2"/>
  <c r="N496" i="2"/>
  <c r="L496" i="2"/>
  <c r="O496" i="2"/>
  <c r="Q496" i="2"/>
  <c r="K496" i="2"/>
  <c r="M496" i="2"/>
  <c r="H488" i="2"/>
  <c r="I488" i="2"/>
  <c r="K488" i="2"/>
  <c r="J488" i="2"/>
  <c r="N488" i="2"/>
  <c r="L488" i="2"/>
  <c r="M488" i="2"/>
  <c r="Q488" i="2"/>
  <c r="O488" i="2"/>
  <c r="P488" i="2"/>
  <c r="H480" i="2"/>
  <c r="I480" i="2"/>
  <c r="M480" i="2"/>
  <c r="N480" i="2"/>
  <c r="J480" i="2"/>
  <c r="K480" i="2"/>
  <c r="Q480" i="2"/>
  <c r="L480" i="2"/>
  <c r="O480" i="2"/>
  <c r="H472" i="2"/>
  <c r="I472" i="2"/>
  <c r="J472" i="2"/>
  <c r="K472" i="2"/>
  <c r="N472" i="2"/>
  <c r="L472" i="2"/>
  <c r="M472" i="2"/>
  <c r="Q472" i="2"/>
  <c r="P472" i="2"/>
  <c r="O472" i="2"/>
  <c r="H464" i="2"/>
  <c r="I464" i="2"/>
  <c r="J464" i="2"/>
  <c r="N464" i="2"/>
  <c r="M464" i="2"/>
  <c r="K464" i="2"/>
  <c r="L464" i="2"/>
  <c r="Q464" i="2"/>
  <c r="O464" i="2"/>
  <c r="H456" i="2"/>
  <c r="I456" i="2"/>
  <c r="J456" i="2"/>
  <c r="K456" i="2"/>
  <c r="N456" i="2"/>
  <c r="L456" i="2"/>
  <c r="M456" i="2"/>
  <c r="Q456" i="2"/>
  <c r="P456" i="2"/>
  <c r="H448" i="2"/>
  <c r="I448" i="2"/>
  <c r="J448" i="2"/>
  <c r="N448" i="2"/>
  <c r="K448" i="2"/>
  <c r="Q448" i="2"/>
  <c r="O448" i="2"/>
  <c r="M448" i="2"/>
  <c r="L448" i="2"/>
  <c r="H440" i="2"/>
  <c r="I440" i="2"/>
  <c r="J440" i="2"/>
  <c r="K440" i="2"/>
  <c r="N440" i="2"/>
  <c r="L440" i="2"/>
  <c r="M440" i="2"/>
  <c r="Q440" i="2"/>
  <c r="P440" i="2"/>
  <c r="O440" i="2"/>
  <c r="H432" i="2"/>
  <c r="I432" i="2"/>
  <c r="J432" i="2"/>
  <c r="N432" i="2"/>
  <c r="L432" i="2"/>
  <c r="M432" i="2"/>
  <c r="Q432" i="2"/>
  <c r="O432" i="2"/>
  <c r="K432" i="2"/>
  <c r="H424" i="2"/>
  <c r="I424" i="2"/>
  <c r="J424" i="2"/>
  <c r="K424" i="2"/>
  <c r="N424" i="2"/>
  <c r="L424" i="2"/>
  <c r="M424" i="2"/>
  <c r="Q424" i="2"/>
  <c r="P424" i="2"/>
  <c r="H416" i="2"/>
  <c r="I416" i="2"/>
  <c r="J416" i="2"/>
  <c r="M416" i="2"/>
  <c r="N416" i="2"/>
  <c r="K416" i="2"/>
  <c r="Q416" i="2"/>
  <c r="O416" i="2"/>
  <c r="L416" i="2"/>
  <c r="H408" i="2"/>
  <c r="I408" i="2"/>
  <c r="J408" i="2"/>
  <c r="K408" i="2"/>
  <c r="N408" i="2"/>
  <c r="L408" i="2"/>
  <c r="M408" i="2"/>
  <c r="Q408" i="2"/>
  <c r="O408" i="2"/>
  <c r="P408" i="2"/>
  <c r="H400" i="2"/>
  <c r="I400" i="2"/>
  <c r="J400" i="2"/>
  <c r="N400" i="2"/>
  <c r="M400" i="2"/>
  <c r="K400" i="2"/>
  <c r="L400" i="2"/>
  <c r="Q400" i="2"/>
  <c r="O400" i="2"/>
  <c r="H392" i="2"/>
  <c r="I392" i="2"/>
  <c r="J392" i="2"/>
  <c r="K392" i="2"/>
  <c r="N392" i="2"/>
  <c r="L392" i="2"/>
  <c r="Q392" i="2"/>
  <c r="M392" i="2"/>
  <c r="P392" i="2"/>
  <c r="H384" i="2"/>
  <c r="I384" i="2"/>
  <c r="J384" i="2"/>
  <c r="N384" i="2"/>
  <c r="K384" i="2"/>
  <c r="M384" i="2"/>
  <c r="Q384" i="2"/>
  <c r="O384" i="2"/>
  <c r="L384" i="2"/>
  <c r="H376" i="2"/>
  <c r="I376" i="2"/>
  <c r="K376" i="2"/>
  <c r="N376" i="2"/>
  <c r="L376" i="2"/>
  <c r="J376" i="2"/>
  <c r="Q376" i="2"/>
  <c r="O376" i="2"/>
  <c r="M376" i="2"/>
  <c r="P376" i="2"/>
  <c r="H368" i="2"/>
  <c r="I368" i="2"/>
  <c r="J368" i="2"/>
  <c r="N368" i="2"/>
  <c r="L368" i="2"/>
  <c r="M368" i="2"/>
  <c r="Q368" i="2"/>
  <c r="O368" i="2"/>
  <c r="K368" i="2"/>
  <c r="H360" i="2"/>
  <c r="I360" i="2"/>
  <c r="K360" i="2"/>
  <c r="N360" i="2"/>
  <c r="L360" i="2"/>
  <c r="M360" i="2"/>
  <c r="J360" i="2"/>
  <c r="Q360" i="2"/>
  <c r="P360" i="2"/>
  <c r="H352" i="2"/>
  <c r="I352" i="2"/>
  <c r="J352" i="2"/>
  <c r="M352" i="2"/>
  <c r="N352" i="2"/>
  <c r="K352" i="2"/>
  <c r="Q352" i="2"/>
  <c r="O352" i="2"/>
  <c r="L352" i="2"/>
  <c r="H344" i="2"/>
  <c r="I344" i="2"/>
  <c r="J344" i="2"/>
  <c r="K344" i="2"/>
  <c r="N344" i="2"/>
  <c r="L344" i="2"/>
  <c r="M344" i="2"/>
  <c r="Q344" i="2"/>
  <c r="O344" i="2"/>
  <c r="P344" i="2"/>
  <c r="H336" i="2"/>
  <c r="I336" i="2"/>
  <c r="J336" i="2"/>
  <c r="N336" i="2"/>
  <c r="M336" i="2"/>
  <c r="K336" i="2"/>
  <c r="L336" i="2"/>
  <c r="Q336" i="2"/>
  <c r="O336" i="2"/>
  <c r="H328" i="2"/>
  <c r="I328" i="2"/>
  <c r="J328" i="2"/>
  <c r="K328" i="2"/>
  <c r="N328" i="2"/>
  <c r="L328" i="2"/>
  <c r="M328" i="2"/>
  <c r="Q328" i="2"/>
  <c r="P328" i="2"/>
  <c r="O328" i="2"/>
  <c r="H320" i="2"/>
  <c r="I320" i="2"/>
  <c r="J320" i="2"/>
  <c r="N320" i="2"/>
  <c r="K320" i="2"/>
  <c r="Q320" i="2"/>
  <c r="O320" i="2"/>
  <c r="L320" i="2"/>
  <c r="M320" i="2"/>
  <c r="H312" i="2"/>
  <c r="I312" i="2"/>
  <c r="J312" i="2"/>
  <c r="K312" i="2"/>
  <c r="N312" i="2"/>
  <c r="L312" i="2"/>
  <c r="M312" i="2"/>
  <c r="Q312" i="2"/>
  <c r="P312" i="2"/>
  <c r="H304" i="2"/>
  <c r="I304" i="2"/>
  <c r="N304" i="2"/>
  <c r="J304" i="2"/>
  <c r="L304" i="2"/>
  <c r="M304" i="2"/>
  <c r="Q304" i="2"/>
  <c r="O304" i="2"/>
  <c r="K304" i="2"/>
  <c r="H296" i="2"/>
  <c r="I296" i="2"/>
  <c r="J296" i="2"/>
  <c r="K296" i="2"/>
  <c r="N296" i="2"/>
  <c r="L296" i="2"/>
  <c r="M296" i="2"/>
  <c r="Q296" i="2"/>
  <c r="O296" i="2"/>
  <c r="P296" i="2"/>
  <c r="H288" i="2"/>
  <c r="I288" i="2"/>
  <c r="J288" i="2"/>
  <c r="M288" i="2"/>
  <c r="N288" i="2"/>
  <c r="K288" i="2"/>
  <c r="Q288" i="2"/>
  <c r="O288" i="2"/>
  <c r="L288" i="2"/>
  <c r="H280" i="2"/>
  <c r="I280" i="2"/>
  <c r="J280" i="2"/>
  <c r="K280" i="2"/>
  <c r="N280" i="2"/>
  <c r="L280" i="2"/>
  <c r="M280" i="2"/>
  <c r="Q280" i="2"/>
  <c r="P280" i="2"/>
  <c r="I272" i="2"/>
  <c r="H272" i="2"/>
  <c r="J272" i="2"/>
  <c r="N272" i="2"/>
  <c r="M272" i="2"/>
  <c r="K272" i="2"/>
  <c r="L272" i="2"/>
  <c r="Q272" i="2"/>
  <c r="O272" i="2"/>
  <c r="H264" i="2"/>
  <c r="I264" i="2"/>
  <c r="J264" i="2"/>
  <c r="K264" i="2"/>
  <c r="N264" i="2"/>
  <c r="L264" i="2"/>
  <c r="Q264" i="2"/>
  <c r="M264" i="2"/>
  <c r="O264" i="2"/>
  <c r="P264" i="2"/>
  <c r="H256" i="2"/>
  <c r="J256" i="2"/>
  <c r="I256" i="2"/>
  <c r="N256" i="2"/>
  <c r="K256" i="2"/>
  <c r="M256" i="2"/>
  <c r="Q256" i="2"/>
  <c r="O256" i="2"/>
  <c r="L256" i="2"/>
  <c r="H248" i="2"/>
  <c r="I248" i="2"/>
  <c r="K248" i="2"/>
  <c r="J248" i="2"/>
  <c r="N248" i="2"/>
  <c r="L248" i="2"/>
  <c r="Q248" i="2"/>
  <c r="M248" i="2"/>
  <c r="P248" i="2"/>
  <c r="H240" i="2"/>
  <c r="I240" i="2"/>
  <c r="J240" i="2"/>
  <c r="N240" i="2"/>
  <c r="L240" i="2"/>
  <c r="Q240" i="2"/>
  <c r="O240" i="2"/>
  <c r="K240" i="2"/>
  <c r="M240" i="2"/>
  <c r="H232" i="2"/>
  <c r="I232" i="2"/>
  <c r="K232" i="2"/>
  <c r="J232" i="2"/>
  <c r="N232" i="2"/>
  <c r="L232" i="2"/>
  <c r="M232" i="2"/>
  <c r="Q232" i="2"/>
  <c r="O232" i="2"/>
  <c r="P232" i="2"/>
  <c r="H224" i="2"/>
  <c r="I224" i="2"/>
  <c r="M224" i="2"/>
  <c r="N224" i="2"/>
  <c r="K224" i="2"/>
  <c r="J224" i="2"/>
  <c r="Q224" i="2"/>
  <c r="O224" i="2"/>
  <c r="L224" i="2"/>
  <c r="I216" i="2"/>
  <c r="H216" i="2"/>
  <c r="J216" i="2"/>
  <c r="K216" i="2"/>
  <c r="N216" i="2"/>
  <c r="L216" i="2"/>
  <c r="M216" i="2"/>
  <c r="Q216" i="2"/>
  <c r="P216" i="2"/>
  <c r="H208" i="2"/>
  <c r="I208" i="2"/>
  <c r="J208" i="2"/>
  <c r="N208" i="2"/>
  <c r="M208" i="2"/>
  <c r="K208" i="2"/>
  <c r="L208" i="2"/>
  <c r="Q208" i="2"/>
  <c r="O208" i="2"/>
  <c r="H200" i="2"/>
  <c r="I200" i="2"/>
  <c r="J200" i="2"/>
  <c r="K200" i="2"/>
  <c r="N200" i="2"/>
  <c r="L200" i="2"/>
  <c r="M200" i="2"/>
  <c r="Q200" i="2"/>
  <c r="P200" i="2"/>
  <c r="H192" i="2"/>
  <c r="I192" i="2"/>
  <c r="J192" i="2"/>
  <c r="N192" i="2"/>
  <c r="K192" i="2"/>
  <c r="Q192" i="2"/>
  <c r="O192" i="2"/>
  <c r="M192" i="2"/>
  <c r="L192" i="2"/>
  <c r="H184" i="2"/>
  <c r="I184" i="2"/>
  <c r="J184" i="2"/>
  <c r="K184" i="2"/>
  <c r="N184" i="2"/>
  <c r="L184" i="2"/>
  <c r="M184" i="2"/>
  <c r="Q184" i="2"/>
  <c r="P184" i="2"/>
  <c r="O184" i="2"/>
  <c r="H176" i="2"/>
  <c r="I176" i="2"/>
  <c r="J176" i="2"/>
  <c r="K176" i="2"/>
  <c r="N176" i="2"/>
  <c r="L176" i="2"/>
  <c r="M176" i="2"/>
  <c r="Q176" i="2"/>
  <c r="O176" i="2"/>
  <c r="H168" i="2"/>
  <c r="I168" i="2"/>
  <c r="J168" i="2"/>
  <c r="K168" i="2"/>
  <c r="N168" i="2"/>
  <c r="L168" i="2"/>
  <c r="M168" i="2"/>
  <c r="Q168" i="2"/>
  <c r="P168" i="2"/>
  <c r="H160" i="2"/>
  <c r="I160" i="2"/>
  <c r="K160" i="2"/>
  <c r="J160" i="2"/>
  <c r="M160" i="2"/>
  <c r="N160" i="2"/>
  <c r="Q160" i="2"/>
  <c r="O160" i="2"/>
  <c r="L160" i="2"/>
  <c r="H152" i="2"/>
  <c r="I152" i="2"/>
  <c r="J152" i="2"/>
  <c r="K152" i="2"/>
  <c r="N152" i="2"/>
  <c r="L152" i="2"/>
  <c r="M152" i="2"/>
  <c r="Q152" i="2"/>
  <c r="O152" i="2"/>
  <c r="P152" i="2"/>
  <c r="H144" i="2"/>
  <c r="I144" i="2"/>
  <c r="J144" i="2"/>
  <c r="K144" i="2"/>
  <c r="N144" i="2"/>
  <c r="M144" i="2"/>
  <c r="L144" i="2"/>
  <c r="Q144" i="2"/>
  <c r="O144" i="2"/>
  <c r="H136" i="2"/>
  <c r="I136" i="2"/>
  <c r="J136" i="2"/>
  <c r="N136" i="2"/>
  <c r="L136" i="2"/>
  <c r="K136" i="2"/>
  <c r="Q136" i="2"/>
  <c r="P136" i="2"/>
  <c r="M136" i="2"/>
  <c r="H128" i="2"/>
  <c r="I128" i="2"/>
  <c r="J128" i="2"/>
  <c r="K128" i="2"/>
  <c r="N128" i="2"/>
  <c r="M128" i="2"/>
  <c r="P128" i="2"/>
  <c r="Q128" i="2"/>
  <c r="O128" i="2"/>
  <c r="L128" i="2"/>
  <c r="H120" i="2"/>
  <c r="I120" i="2"/>
  <c r="J120" i="2"/>
  <c r="N120" i="2"/>
  <c r="L120" i="2"/>
  <c r="K120" i="2"/>
  <c r="Q120" i="2"/>
  <c r="P120" i="2"/>
  <c r="M120" i="2"/>
  <c r="O120" i="2"/>
  <c r="H112" i="2"/>
  <c r="I112" i="2"/>
  <c r="J112" i="2"/>
  <c r="K112" i="2"/>
  <c r="N112" i="2"/>
  <c r="L112" i="2"/>
  <c r="M112" i="2"/>
  <c r="Q112" i="2"/>
  <c r="O112" i="2"/>
  <c r="P112" i="2"/>
  <c r="H104" i="2"/>
  <c r="I104" i="2"/>
  <c r="J104" i="2"/>
  <c r="K104" i="2"/>
  <c r="N104" i="2"/>
  <c r="L104" i="2"/>
  <c r="M104" i="2"/>
  <c r="Q104" i="2"/>
  <c r="H96" i="2"/>
  <c r="I96" i="2"/>
  <c r="K96" i="2"/>
  <c r="J96" i="2"/>
  <c r="M96" i="2"/>
  <c r="N96" i="2"/>
  <c r="Q96" i="2"/>
  <c r="O96" i="2"/>
  <c r="L96" i="2"/>
  <c r="P96" i="2"/>
  <c r="H88" i="2"/>
  <c r="I88" i="2"/>
  <c r="J88" i="2"/>
  <c r="K88" i="2"/>
  <c r="N88" i="2"/>
  <c r="L88" i="2"/>
  <c r="M88" i="2"/>
  <c r="Q88" i="2"/>
  <c r="O88" i="2"/>
  <c r="H80" i="2"/>
  <c r="I80" i="2"/>
  <c r="J80" i="2"/>
  <c r="K80" i="2"/>
  <c r="N80" i="2"/>
  <c r="M80" i="2"/>
  <c r="L80" i="2"/>
  <c r="Q80" i="2"/>
  <c r="O80" i="2"/>
  <c r="P80" i="2"/>
  <c r="H72" i="2"/>
  <c r="I72" i="2"/>
  <c r="J72" i="2"/>
  <c r="K72" i="2"/>
  <c r="N72" i="2"/>
  <c r="L72" i="2"/>
  <c r="M72" i="2"/>
  <c r="Q72" i="2"/>
  <c r="P72" i="2"/>
  <c r="O72" i="2"/>
  <c r="H64" i="2"/>
  <c r="I64" i="2"/>
  <c r="J64" i="2"/>
  <c r="N64" i="2"/>
  <c r="P64" i="2"/>
  <c r="Q64" i="2"/>
  <c r="O64" i="2"/>
  <c r="K64" i="2"/>
  <c r="M64" i="2"/>
  <c r="L64" i="2"/>
  <c r="H56" i="2"/>
  <c r="I56" i="2"/>
  <c r="J56" i="2"/>
  <c r="K56" i="2"/>
  <c r="N56" i="2"/>
  <c r="L56" i="2"/>
  <c r="M56" i="2"/>
  <c r="Q56" i="2"/>
  <c r="P56" i="2"/>
  <c r="H48" i="2"/>
  <c r="I48" i="2"/>
  <c r="J48" i="2"/>
  <c r="K48" i="2"/>
  <c r="N48" i="2"/>
  <c r="L48" i="2"/>
  <c r="M48" i="2"/>
  <c r="Q48" i="2"/>
  <c r="O48" i="2"/>
  <c r="P48" i="2"/>
  <c r="H40" i="2"/>
  <c r="I40" i="2"/>
  <c r="J40" i="2"/>
  <c r="K40" i="2"/>
  <c r="N40" i="2"/>
  <c r="L40" i="2"/>
  <c r="M40" i="2"/>
  <c r="Q40" i="2"/>
  <c r="O40" i="2"/>
  <c r="P40" i="2"/>
  <c r="H32" i="2"/>
  <c r="I32" i="2"/>
  <c r="J32" i="2"/>
  <c r="K32" i="2"/>
  <c r="M32" i="2"/>
  <c r="N32" i="2"/>
  <c r="Q32" i="2"/>
  <c r="O32" i="2"/>
  <c r="L32" i="2"/>
  <c r="H24" i="2"/>
  <c r="I24" i="2"/>
  <c r="J24" i="2"/>
  <c r="K24" i="2"/>
  <c r="N24" i="2"/>
  <c r="L24" i="2"/>
  <c r="M24" i="2"/>
  <c r="Q24" i="2"/>
  <c r="P24" i="2"/>
  <c r="H16" i="2"/>
  <c r="I16" i="2"/>
  <c r="J16" i="2"/>
  <c r="K16" i="2"/>
  <c r="N16" i="2"/>
  <c r="M16" i="2"/>
  <c r="L16" i="2"/>
  <c r="Q16" i="2"/>
  <c r="O16" i="2"/>
  <c r="H8" i="2"/>
  <c r="I8" i="2"/>
  <c r="J8" i="2"/>
  <c r="N8" i="2"/>
  <c r="K8" i="2"/>
  <c r="L8" i="2"/>
  <c r="Q8" i="2"/>
  <c r="M8" i="2"/>
  <c r="P8" i="2"/>
  <c r="O8" i="2"/>
  <c r="G1017" i="2"/>
  <c r="G1008" i="2"/>
  <c r="G990" i="2"/>
  <c r="G953" i="2"/>
  <c r="G944" i="2"/>
  <c r="G926" i="2"/>
  <c r="G889" i="2"/>
  <c r="G880" i="2"/>
  <c r="G862" i="2"/>
  <c r="G825" i="2"/>
  <c r="G816" i="2"/>
  <c r="G798" i="2"/>
  <c r="G761" i="2"/>
  <c r="G752" i="2"/>
  <c r="G734" i="2"/>
  <c r="G697" i="2"/>
  <c r="G688" i="2"/>
  <c r="G670" i="2"/>
  <c r="G633" i="2"/>
  <c r="G624" i="2"/>
  <c r="G606" i="2"/>
  <c r="G569" i="2"/>
  <c r="G560" i="2"/>
  <c r="G542" i="2"/>
  <c r="G505" i="2"/>
  <c r="G496" i="2"/>
  <c r="G478" i="2"/>
  <c r="G441" i="2"/>
  <c r="G432" i="2"/>
  <c r="G423" i="2"/>
  <c r="G414" i="2"/>
  <c r="G377" i="2"/>
  <c r="G368" i="2"/>
  <c r="G350" i="2"/>
  <c r="G313" i="2"/>
  <c r="G304" i="2"/>
  <c r="G286" i="2"/>
  <c r="G249" i="2"/>
  <c r="G240" i="2"/>
  <c r="G222" i="2"/>
  <c r="G185" i="2"/>
  <c r="G176" i="2"/>
  <c r="G158" i="2"/>
  <c r="G120" i="2"/>
  <c r="G110" i="2"/>
  <c r="G88" i="2"/>
  <c r="G78" i="2"/>
  <c r="G56" i="2"/>
  <c r="G46" i="2"/>
  <c r="G24" i="2"/>
  <c r="G14" i="2"/>
  <c r="Q1992" i="2"/>
  <c r="Q1945" i="2"/>
  <c r="Q1881" i="2"/>
  <c r="Q1817" i="2"/>
  <c r="Q1753" i="2"/>
  <c r="Q1689" i="2"/>
  <c r="Q1673" i="2"/>
  <c r="Q1657" i="2"/>
  <c r="Q1641" i="2"/>
  <c r="Q1625" i="2"/>
  <c r="Q1609" i="2"/>
  <c r="Q1593" i="2"/>
  <c r="Q1577" i="2"/>
  <c r="Q1561" i="2"/>
  <c r="Q1545" i="2"/>
  <c r="Q1529" i="2"/>
  <c r="Q1513" i="2"/>
  <c r="Q1497" i="2"/>
  <c r="Q1481" i="2"/>
  <c r="Q1465" i="2"/>
  <c r="Q1449" i="2"/>
  <c r="Q1433" i="2"/>
  <c r="Q1417" i="2"/>
  <c r="Q1401" i="2"/>
  <c r="Q1385" i="2"/>
  <c r="Q1369" i="2"/>
  <c r="Q1353" i="2"/>
  <c r="Q1337" i="2"/>
  <c r="Q1321" i="2"/>
  <c r="Q1305" i="2"/>
  <c r="Q1289" i="2"/>
  <c r="Q1273" i="2"/>
  <c r="Q1257" i="2"/>
  <c r="Q1241" i="2"/>
  <c r="Q1225" i="2"/>
  <c r="Q1209" i="2"/>
  <c r="Q1193" i="2"/>
  <c r="Q1177" i="2"/>
  <c r="Q1161" i="2"/>
  <c r="Q1145" i="2"/>
  <c r="Q1129" i="2"/>
  <c r="Q1113" i="2"/>
  <c r="Q1097" i="2"/>
  <c r="Q1081" i="2"/>
  <c r="Q1065" i="2"/>
  <c r="Q1049" i="2"/>
  <c r="Q1033" i="2"/>
  <c r="Q1017" i="2"/>
  <c r="Q1001" i="2"/>
  <c r="Q985" i="2"/>
  <c r="Q969" i="2"/>
  <c r="Q953" i="2"/>
  <c r="Q937" i="2"/>
  <c r="Q921" i="2"/>
  <c r="Q905" i="2"/>
  <c r="Q833" i="2"/>
  <c r="Q814" i="2"/>
  <c r="Q705" i="2"/>
  <c r="Q686" i="2"/>
  <c r="Q631" i="2"/>
  <c r="Q577" i="2"/>
  <c r="Q558" i="2"/>
  <c r="Q449" i="2"/>
  <c r="Q430" i="2"/>
  <c r="Q321" i="2"/>
  <c r="Q302" i="2"/>
  <c r="Q193" i="2"/>
  <c r="Q174" i="2"/>
  <c r="Q65" i="2"/>
  <c r="Q46" i="2"/>
  <c r="P2001" i="2"/>
  <c r="P1944" i="2"/>
  <c r="P1902" i="2"/>
  <c r="P1880" i="2"/>
  <c r="P1838" i="2"/>
  <c r="P1816" i="2"/>
  <c r="P1774" i="2"/>
  <c r="P1752" i="2"/>
  <c r="P1710" i="2"/>
  <c r="P1688" i="2"/>
  <c r="P1646" i="2"/>
  <c r="P1624" i="2"/>
  <c r="P1582" i="2"/>
  <c r="P1560" i="2"/>
  <c r="P1518" i="2"/>
  <c r="P1496" i="2"/>
  <c r="P1454" i="2"/>
  <c r="P1432" i="2"/>
  <c r="P1390" i="2"/>
  <c r="P1368" i="2"/>
  <c r="P1326" i="2"/>
  <c r="P1304" i="2"/>
  <c r="P1262" i="2"/>
  <c r="P1240" i="2"/>
  <c r="P1198" i="2"/>
  <c r="P1176" i="2"/>
  <c r="P1134" i="2"/>
  <c r="P1112" i="2"/>
  <c r="P1070" i="2"/>
  <c r="P1048" i="2"/>
  <c r="P1001" i="2"/>
  <c r="P976" i="2"/>
  <c r="P926" i="2"/>
  <c r="P873" i="2"/>
  <c r="P848" i="2"/>
  <c r="P86" i="2"/>
  <c r="P49" i="2"/>
  <c r="O1950" i="2"/>
  <c r="O1913" i="2"/>
  <c r="O1840" i="2"/>
  <c r="O1694" i="2"/>
  <c r="O1657" i="2"/>
  <c r="O1584" i="2"/>
  <c r="O1438" i="2"/>
  <c r="O1401" i="2"/>
  <c r="O1328" i="2"/>
  <c r="O1289" i="2"/>
  <c r="O1161" i="2"/>
  <c r="O1070" i="2"/>
  <c r="O1024" i="2"/>
  <c r="O824" i="2"/>
  <c r="O728" i="2"/>
  <c r="O585" i="2"/>
  <c r="O345" i="2"/>
  <c r="O200" i="2"/>
  <c r="O56" i="2"/>
  <c r="N1921" i="2"/>
  <c r="N1777" i="2"/>
  <c r="H2007" i="2"/>
  <c r="I2007" i="2"/>
  <c r="J2007" i="2"/>
  <c r="K2007" i="2"/>
  <c r="L2007" i="2"/>
  <c r="N2007" i="2"/>
  <c r="M2007" i="2"/>
  <c r="P2007" i="2"/>
  <c r="Q2007" i="2"/>
  <c r="H1999" i="2"/>
  <c r="I1999" i="2"/>
  <c r="K1999" i="2"/>
  <c r="L1999" i="2"/>
  <c r="N1999" i="2"/>
  <c r="J1999" i="2"/>
  <c r="M1999" i="2"/>
  <c r="P1999" i="2"/>
  <c r="Q1999" i="2"/>
  <c r="O1999" i="2"/>
  <c r="H1991" i="2"/>
  <c r="I1991" i="2"/>
  <c r="J1991" i="2"/>
  <c r="K1991" i="2"/>
  <c r="L1991" i="2"/>
  <c r="M1991" i="2"/>
  <c r="N1991" i="2"/>
  <c r="O1991" i="2"/>
  <c r="Q1991" i="2"/>
  <c r="P1991" i="2"/>
  <c r="H1983" i="2"/>
  <c r="I1983" i="2"/>
  <c r="K1983" i="2"/>
  <c r="J1983" i="2"/>
  <c r="N1983" i="2"/>
  <c r="M1983" i="2"/>
  <c r="O1983" i="2"/>
  <c r="L1983" i="2"/>
  <c r="Q1983" i="2"/>
  <c r="H1975" i="2"/>
  <c r="I1975" i="2"/>
  <c r="K1975" i="2"/>
  <c r="J1975" i="2"/>
  <c r="N1975" i="2"/>
  <c r="L1975" i="2"/>
  <c r="O1975" i="2"/>
  <c r="Q1975" i="2"/>
  <c r="M1975" i="2"/>
  <c r="H1967" i="2"/>
  <c r="I1967" i="2"/>
  <c r="J1967" i="2"/>
  <c r="K1967" i="2"/>
  <c r="N1967" i="2"/>
  <c r="L1967" i="2"/>
  <c r="M1967" i="2"/>
  <c r="O1967" i="2"/>
  <c r="Q1967" i="2"/>
  <c r="H1959" i="2"/>
  <c r="I1959" i="2"/>
  <c r="J1959" i="2"/>
  <c r="L1959" i="2"/>
  <c r="K1959" i="2"/>
  <c r="M1959" i="2"/>
  <c r="N1959" i="2"/>
  <c r="Q1959" i="2"/>
  <c r="O1959" i="2"/>
  <c r="H1951" i="2"/>
  <c r="I1951" i="2"/>
  <c r="J1951" i="2"/>
  <c r="L1951" i="2"/>
  <c r="K1951" i="2"/>
  <c r="N1951" i="2"/>
  <c r="M1951" i="2"/>
  <c r="P1951" i="2"/>
  <c r="Q1951" i="2"/>
  <c r="H1943" i="2"/>
  <c r="I1943" i="2"/>
  <c r="J1943" i="2"/>
  <c r="L1943" i="2"/>
  <c r="N1943" i="2"/>
  <c r="K1943" i="2"/>
  <c r="M1943" i="2"/>
  <c r="O1943" i="2"/>
  <c r="Q1943" i="2"/>
  <c r="P1943" i="2"/>
  <c r="H1935" i="2"/>
  <c r="I1935" i="2"/>
  <c r="J1935" i="2"/>
  <c r="L1935" i="2"/>
  <c r="N1935" i="2"/>
  <c r="M1935" i="2"/>
  <c r="K1935" i="2"/>
  <c r="Q1935" i="2"/>
  <c r="H1927" i="2"/>
  <c r="I1927" i="2"/>
  <c r="K1927" i="2"/>
  <c r="M1927" i="2"/>
  <c r="N1927" i="2"/>
  <c r="J1927" i="2"/>
  <c r="O1927" i="2"/>
  <c r="L1927" i="2"/>
  <c r="Q1927" i="2"/>
  <c r="I1919" i="2"/>
  <c r="H1919" i="2"/>
  <c r="K1919" i="2"/>
  <c r="J1919" i="2"/>
  <c r="L1919" i="2"/>
  <c r="N1919" i="2"/>
  <c r="M1919" i="2"/>
  <c r="O1919" i="2"/>
  <c r="P1919" i="2"/>
  <c r="Q1919" i="2"/>
  <c r="H1911" i="2"/>
  <c r="I1911" i="2"/>
  <c r="K1911" i="2"/>
  <c r="J1911" i="2"/>
  <c r="N1911" i="2"/>
  <c r="O1911" i="2"/>
  <c r="L1911" i="2"/>
  <c r="M1911" i="2"/>
  <c r="Q1911" i="2"/>
  <c r="P1911" i="2"/>
  <c r="H1903" i="2"/>
  <c r="I1903" i="2"/>
  <c r="J1903" i="2"/>
  <c r="K1903" i="2"/>
  <c r="N1903" i="2"/>
  <c r="M1903" i="2"/>
  <c r="L1903" i="2"/>
  <c r="O1903" i="2"/>
  <c r="Q1903" i="2"/>
  <c r="H1895" i="2"/>
  <c r="I1895" i="2"/>
  <c r="J1895" i="2"/>
  <c r="K1895" i="2"/>
  <c r="L1895" i="2"/>
  <c r="M1895" i="2"/>
  <c r="N1895" i="2"/>
  <c r="Q1895" i="2"/>
  <c r="I1887" i="2"/>
  <c r="J1887" i="2"/>
  <c r="H1887" i="2"/>
  <c r="L1887" i="2"/>
  <c r="N1887" i="2"/>
  <c r="K1887" i="2"/>
  <c r="M1887" i="2"/>
  <c r="O1887" i="2"/>
  <c r="P1887" i="2"/>
  <c r="Q1887" i="2"/>
  <c r="H1879" i="2"/>
  <c r="I1879" i="2"/>
  <c r="J1879" i="2"/>
  <c r="L1879" i="2"/>
  <c r="K1879" i="2"/>
  <c r="N1879" i="2"/>
  <c r="M1879" i="2"/>
  <c r="Q1879" i="2"/>
  <c r="P1879" i="2"/>
  <c r="H1871" i="2"/>
  <c r="I1871" i="2"/>
  <c r="J1871" i="2"/>
  <c r="L1871" i="2"/>
  <c r="K1871" i="2"/>
  <c r="N1871" i="2"/>
  <c r="M1871" i="2"/>
  <c r="Q1871" i="2"/>
  <c r="O1871" i="2"/>
  <c r="H1863" i="2"/>
  <c r="I1863" i="2"/>
  <c r="J1863" i="2"/>
  <c r="K1863" i="2"/>
  <c r="L1863" i="2"/>
  <c r="M1863" i="2"/>
  <c r="N1863" i="2"/>
  <c r="O1863" i="2"/>
  <c r="Q1863" i="2"/>
  <c r="H1855" i="2"/>
  <c r="I1855" i="2"/>
  <c r="K1855" i="2"/>
  <c r="J1855" i="2"/>
  <c r="N1855" i="2"/>
  <c r="M1855" i="2"/>
  <c r="O1855" i="2"/>
  <c r="P1855" i="2"/>
  <c r="Q1855" i="2"/>
  <c r="L1855" i="2"/>
  <c r="H1847" i="2"/>
  <c r="I1847" i="2"/>
  <c r="K1847" i="2"/>
  <c r="J1847" i="2"/>
  <c r="N1847" i="2"/>
  <c r="L1847" i="2"/>
  <c r="O1847" i="2"/>
  <c r="Q1847" i="2"/>
  <c r="P1847" i="2"/>
  <c r="M1847" i="2"/>
  <c r="I1839" i="2"/>
  <c r="H1839" i="2"/>
  <c r="J1839" i="2"/>
  <c r="K1839" i="2"/>
  <c r="N1839" i="2"/>
  <c r="L1839" i="2"/>
  <c r="M1839" i="2"/>
  <c r="O1839" i="2"/>
  <c r="Q1839" i="2"/>
  <c r="H1831" i="2"/>
  <c r="I1831" i="2"/>
  <c r="J1831" i="2"/>
  <c r="L1831" i="2"/>
  <c r="M1831" i="2"/>
  <c r="N1831" i="2"/>
  <c r="Q1831" i="2"/>
  <c r="K1831" i="2"/>
  <c r="O1831" i="2"/>
  <c r="H1823" i="2"/>
  <c r="I1823" i="2"/>
  <c r="J1823" i="2"/>
  <c r="L1823" i="2"/>
  <c r="K1823" i="2"/>
  <c r="N1823" i="2"/>
  <c r="M1823" i="2"/>
  <c r="P1823" i="2"/>
  <c r="Q1823" i="2"/>
  <c r="H1815" i="2"/>
  <c r="I1815" i="2"/>
  <c r="J1815" i="2"/>
  <c r="L1815" i="2"/>
  <c r="N1815" i="2"/>
  <c r="M1815" i="2"/>
  <c r="K1815" i="2"/>
  <c r="O1815" i="2"/>
  <c r="Q1815" i="2"/>
  <c r="P1815" i="2"/>
  <c r="I1807" i="2"/>
  <c r="H1807" i="2"/>
  <c r="J1807" i="2"/>
  <c r="L1807" i="2"/>
  <c r="K1807" i="2"/>
  <c r="N1807" i="2"/>
  <c r="M1807" i="2"/>
  <c r="Q1807" i="2"/>
  <c r="H1799" i="2"/>
  <c r="I1799" i="2"/>
  <c r="K1799" i="2"/>
  <c r="J1799" i="2"/>
  <c r="M1799" i="2"/>
  <c r="N1799" i="2"/>
  <c r="L1799" i="2"/>
  <c r="O1799" i="2"/>
  <c r="Q1799" i="2"/>
  <c r="H1791" i="2"/>
  <c r="I1791" i="2"/>
  <c r="K1791" i="2"/>
  <c r="J1791" i="2"/>
  <c r="L1791" i="2"/>
  <c r="N1791" i="2"/>
  <c r="M1791" i="2"/>
  <c r="O1791" i="2"/>
  <c r="P1791" i="2"/>
  <c r="Q1791" i="2"/>
  <c r="H1783" i="2"/>
  <c r="I1783" i="2"/>
  <c r="K1783" i="2"/>
  <c r="J1783" i="2"/>
  <c r="N1783" i="2"/>
  <c r="O1783" i="2"/>
  <c r="L1783" i="2"/>
  <c r="Q1783" i="2"/>
  <c r="P1783" i="2"/>
  <c r="M1783" i="2"/>
  <c r="I1775" i="2"/>
  <c r="H1775" i="2"/>
  <c r="J1775" i="2"/>
  <c r="K1775" i="2"/>
  <c r="N1775" i="2"/>
  <c r="M1775" i="2"/>
  <c r="O1775" i="2"/>
  <c r="L1775" i="2"/>
  <c r="Q1775" i="2"/>
  <c r="H1767" i="2"/>
  <c r="I1767" i="2"/>
  <c r="J1767" i="2"/>
  <c r="K1767" i="2"/>
  <c r="L1767" i="2"/>
  <c r="M1767" i="2"/>
  <c r="N1767" i="2"/>
  <c r="Q1767" i="2"/>
  <c r="H1759" i="2"/>
  <c r="I1759" i="2"/>
  <c r="J1759" i="2"/>
  <c r="L1759" i="2"/>
  <c r="N1759" i="2"/>
  <c r="K1759" i="2"/>
  <c r="M1759" i="2"/>
  <c r="O1759" i="2"/>
  <c r="P1759" i="2"/>
  <c r="Q1759" i="2"/>
  <c r="H1751" i="2"/>
  <c r="I1751" i="2"/>
  <c r="J1751" i="2"/>
  <c r="L1751" i="2"/>
  <c r="K1751" i="2"/>
  <c r="N1751" i="2"/>
  <c r="M1751" i="2"/>
  <c r="Q1751" i="2"/>
  <c r="P1751" i="2"/>
  <c r="H1743" i="2"/>
  <c r="I1743" i="2"/>
  <c r="L1743" i="2"/>
  <c r="K1743" i="2"/>
  <c r="N1743" i="2"/>
  <c r="M1743" i="2"/>
  <c r="J1743" i="2"/>
  <c r="Q1743" i="2"/>
  <c r="O1743" i="2"/>
  <c r="H1735" i="2"/>
  <c r="I1735" i="2"/>
  <c r="J1735" i="2"/>
  <c r="K1735" i="2"/>
  <c r="L1735" i="2"/>
  <c r="M1735" i="2"/>
  <c r="N1735" i="2"/>
  <c r="O1735" i="2"/>
  <c r="Q1735" i="2"/>
  <c r="H1727" i="2"/>
  <c r="I1727" i="2"/>
  <c r="K1727" i="2"/>
  <c r="N1727" i="2"/>
  <c r="M1727" i="2"/>
  <c r="O1727" i="2"/>
  <c r="J1727" i="2"/>
  <c r="L1727" i="2"/>
  <c r="P1727" i="2"/>
  <c r="Q1727" i="2"/>
  <c r="H1719" i="2"/>
  <c r="I1719" i="2"/>
  <c r="J1719" i="2"/>
  <c r="K1719" i="2"/>
  <c r="N1719" i="2"/>
  <c r="L1719" i="2"/>
  <c r="O1719" i="2"/>
  <c r="Q1719" i="2"/>
  <c r="P1719" i="2"/>
  <c r="M1719" i="2"/>
  <c r="H1711" i="2"/>
  <c r="I1711" i="2"/>
  <c r="J1711" i="2"/>
  <c r="K1711" i="2"/>
  <c r="N1711" i="2"/>
  <c r="L1711" i="2"/>
  <c r="M1711" i="2"/>
  <c r="O1711" i="2"/>
  <c r="Q1711" i="2"/>
  <c r="H1703" i="2"/>
  <c r="I1703" i="2"/>
  <c r="J1703" i="2"/>
  <c r="L1703" i="2"/>
  <c r="K1703" i="2"/>
  <c r="M1703" i="2"/>
  <c r="N1703" i="2"/>
  <c r="Q1703" i="2"/>
  <c r="O1703" i="2"/>
  <c r="H1695" i="2"/>
  <c r="I1695" i="2"/>
  <c r="J1695" i="2"/>
  <c r="L1695" i="2"/>
  <c r="K1695" i="2"/>
  <c r="N1695" i="2"/>
  <c r="M1695" i="2"/>
  <c r="P1695" i="2"/>
  <c r="Q1695" i="2"/>
  <c r="H1687" i="2"/>
  <c r="I1687" i="2"/>
  <c r="J1687" i="2"/>
  <c r="L1687" i="2"/>
  <c r="N1687" i="2"/>
  <c r="K1687" i="2"/>
  <c r="M1687" i="2"/>
  <c r="O1687" i="2"/>
  <c r="Q1687" i="2"/>
  <c r="P1687" i="2"/>
  <c r="H1679" i="2"/>
  <c r="I1679" i="2"/>
  <c r="J1679" i="2"/>
  <c r="L1679" i="2"/>
  <c r="N1679" i="2"/>
  <c r="M1679" i="2"/>
  <c r="K1679" i="2"/>
  <c r="Q1679" i="2"/>
  <c r="H1671" i="2"/>
  <c r="I1671" i="2"/>
  <c r="J1671" i="2"/>
  <c r="K1671" i="2"/>
  <c r="M1671" i="2"/>
  <c r="N1671" i="2"/>
  <c r="O1671" i="2"/>
  <c r="L1671" i="2"/>
  <c r="Q1671" i="2"/>
  <c r="H1663" i="2"/>
  <c r="I1663" i="2"/>
  <c r="J1663" i="2"/>
  <c r="K1663" i="2"/>
  <c r="L1663" i="2"/>
  <c r="N1663" i="2"/>
  <c r="M1663" i="2"/>
  <c r="O1663" i="2"/>
  <c r="P1663" i="2"/>
  <c r="Q1663" i="2"/>
  <c r="H1655" i="2"/>
  <c r="I1655" i="2"/>
  <c r="J1655" i="2"/>
  <c r="K1655" i="2"/>
  <c r="N1655" i="2"/>
  <c r="O1655" i="2"/>
  <c r="M1655" i="2"/>
  <c r="Q1655" i="2"/>
  <c r="L1655" i="2"/>
  <c r="P1655" i="2"/>
  <c r="H1647" i="2"/>
  <c r="I1647" i="2"/>
  <c r="J1647" i="2"/>
  <c r="K1647" i="2"/>
  <c r="N1647" i="2"/>
  <c r="M1647" i="2"/>
  <c r="L1647" i="2"/>
  <c r="O1647" i="2"/>
  <c r="Q1647" i="2"/>
  <c r="H1639" i="2"/>
  <c r="I1639" i="2"/>
  <c r="J1639" i="2"/>
  <c r="K1639" i="2"/>
  <c r="L1639" i="2"/>
  <c r="M1639" i="2"/>
  <c r="N1639" i="2"/>
  <c r="Q1639" i="2"/>
  <c r="H1631" i="2"/>
  <c r="I1631" i="2"/>
  <c r="J1631" i="2"/>
  <c r="L1631" i="2"/>
  <c r="N1631" i="2"/>
  <c r="K1631" i="2"/>
  <c r="M1631" i="2"/>
  <c r="O1631" i="2"/>
  <c r="P1631" i="2"/>
  <c r="Q1631" i="2"/>
  <c r="H1623" i="2"/>
  <c r="I1623" i="2"/>
  <c r="J1623" i="2"/>
  <c r="L1623" i="2"/>
  <c r="K1623" i="2"/>
  <c r="N1623" i="2"/>
  <c r="M1623" i="2"/>
  <c r="Q1623" i="2"/>
  <c r="P1623" i="2"/>
  <c r="H1615" i="2"/>
  <c r="I1615" i="2"/>
  <c r="J1615" i="2"/>
  <c r="L1615" i="2"/>
  <c r="K1615" i="2"/>
  <c r="N1615" i="2"/>
  <c r="M1615" i="2"/>
  <c r="Q1615" i="2"/>
  <c r="O1615" i="2"/>
  <c r="H1607" i="2"/>
  <c r="I1607" i="2"/>
  <c r="J1607" i="2"/>
  <c r="K1607" i="2"/>
  <c r="L1607" i="2"/>
  <c r="M1607" i="2"/>
  <c r="N1607" i="2"/>
  <c r="O1607" i="2"/>
  <c r="Q1607" i="2"/>
  <c r="H1599" i="2"/>
  <c r="I1599" i="2"/>
  <c r="J1599" i="2"/>
  <c r="K1599" i="2"/>
  <c r="N1599" i="2"/>
  <c r="M1599" i="2"/>
  <c r="O1599" i="2"/>
  <c r="P1599" i="2"/>
  <c r="Q1599" i="2"/>
  <c r="L1599" i="2"/>
  <c r="H1591" i="2"/>
  <c r="I1591" i="2"/>
  <c r="J1591" i="2"/>
  <c r="K1591" i="2"/>
  <c r="N1591" i="2"/>
  <c r="L1591" i="2"/>
  <c r="O1591" i="2"/>
  <c r="Q1591" i="2"/>
  <c r="P1591" i="2"/>
  <c r="M1591" i="2"/>
  <c r="H1583" i="2"/>
  <c r="I1583" i="2"/>
  <c r="J1583" i="2"/>
  <c r="K1583" i="2"/>
  <c r="N1583" i="2"/>
  <c r="L1583" i="2"/>
  <c r="M1583" i="2"/>
  <c r="O1583" i="2"/>
  <c r="Q1583" i="2"/>
  <c r="H1575" i="2"/>
  <c r="I1575" i="2"/>
  <c r="J1575" i="2"/>
  <c r="L1575" i="2"/>
  <c r="M1575" i="2"/>
  <c r="N1575" i="2"/>
  <c r="K1575" i="2"/>
  <c r="Q1575" i="2"/>
  <c r="O1575" i="2"/>
  <c r="H1567" i="2"/>
  <c r="I1567" i="2"/>
  <c r="J1567" i="2"/>
  <c r="L1567" i="2"/>
  <c r="K1567" i="2"/>
  <c r="N1567" i="2"/>
  <c r="M1567" i="2"/>
  <c r="P1567" i="2"/>
  <c r="Q1567" i="2"/>
  <c r="H1559" i="2"/>
  <c r="I1559" i="2"/>
  <c r="J1559" i="2"/>
  <c r="L1559" i="2"/>
  <c r="N1559" i="2"/>
  <c r="K1559" i="2"/>
  <c r="M1559" i="2"/>
  <c r="O1559" i="2"/>
  <c r="Q1559" i="2"/>
  <c r="P1559" i="2"/>
  <c r="H1551" i="2"/>
  <c r="I1551" i="2"/>
  <c r="J1551" i="2"/>
  <c r="L1551" i="2"/>
  <c r="K1551" i="2"/>
  <c r="N1551" i="2"/>
  <c r="M1551" i="2"/>
  <c r="Q1551" i="2"/>
  <c r="H1543" i="2"/>
  <c r="I1543" i="2"/>
  <c r="J1543" i="2"/>
  <c r="K1543" i="2"/>
  <c r="M1543" i="2"/>
  <c r="N1543" i="2"/>
  <c r="L1543" i="2"/>
  <c r="O1543" i="2"/>
  <c r="Q1543" i="2"/>
  <c r="H1535" i="2"/>
  <c r="I1535" i="2"/>
  <c r="J1535" i="2"/>
  <c r="K1535" i="2"/>
  <c r="L1535" i="2"/>
  <c r="N1535" i="2"/>
  <c r="M1535" i="2"/>
  <c r="O1535" i="2"/>
  <c r="P1535" i="2"/>
  <c r="Q1535" i="2"/>
  <c r="H1527" i="2"/>
  <c r="I1527" i="2"/>
  <c r="J1527" i="2"/>
  <c r="K1527" i="2"/>
  <c r="N1527" i="2"/>
  <c r="O1527" i="2"/>
  <c r="L1527" i="2"/>
  <c r="Q1527" i="2"/>
  <c r="P1527" i="2"/>
  <c r="M1527" i="2"/>
  <c r="H1519" i="2"/>
  <c r="I1519" i="2"/>
  <c r="J1519" i="2"/>
  <c r="K1519" i="2"/>
  <c r="N1519" i="2"/>
  <c r="M1519" i="2"/>
  <c r="O1519" i="2"/>
  <c r="L1519" i="2"/>
  <c r="Q1519" i="2"/>
  <c r="H1511" i="2"/>
  <c r="I1511" i="2"/>
  <c r="J1511" i="2"/>
  <c r="K1511" i="2"/>
  <c r="L1511" i="2"/>
  <c r="M1511" i="2"/>
  <c r="N1511" i="2"/>
  <c r="Q1511" i="2"/>
  <c r="H1503" i="2"/>
  <c r="I1503" i="2"/>
  <c r="J1503" i="2"/>
  <c r="L1503" i="2"/>
  <c r="N1503" i="2"/>
  <c r="K1503" i="2"/>
  <c r="M1503" i="2"/>
  <c r="O1503" i="2"/>
  <c r="P1503" i="2"/>
  <c r="Q1503" i="2"/>
  <c r="H1495" i="2"/>
  <c r="I1495" i="2"/>
  <c r="J1495" i="2"/>
  <c r="L1495" i="2"/>
  <c r="K1495" i="2"/>
  <c r="N1495" i="2"/>
  <c r="M1495" i="2"/>
  <c r="Q1495" i="2"/>
  <c r="P1495" i="2"/>
  <c r="H1487" i="2"/>
  <c r="I1487" i="2"/>
  <c r="J1487" i="2"/>
  <c r="L1487" i="2"/>
  <c r="K1487" i="2"/>
  <c r="N1487" i="2"/>
  <c r="M1487" i="2"/>
  <c r="Q1487" i="2"/>
  <c r="O1487" i="2"/>
  <c r="H1479" i="2"/>
  <c r="I1479" i="2"/>
  <c r="J1479" i="2"/>
  <c r="K1479" i="2"/>
  <c r="L1479" i="2"/>
  <c r="M1479" i="2"/>
  <c r="N1479" i="2"/>
  <c r="O1479" i="2"/>
  <c r="Q1479" i="2"/>
  <c r="H1471" i="2"/>
  <c r="I1471" i="2"/>
  <c r="J1471" i="2"/>
  <c r="K1471" i="2"/>
  <c r="N1471" i="2"/>
  <c r="M1471" i="2"/>
  <c r="O1471" i="2"/>
  <c r="L1471" i="2"/>
  <c r="P1471" i="2"/>
  <c r="Q1471" i="2"/>
  <c r="H1463" i="2"/>
  <c r="I1463" i="2"/>
  <c r="J1463" i="2"/>
  <c r="K1463" i="2"/>
  <c r="N1463" i="2"/>
  <c r="L1463" i="2"/>
  <c r="O1463" i="2"/>
  <c r="Q1463" i="2"/>
  <c r="P1463" i="2"/>
  <c r="M1463" i="2"/>
  <c r="H1455" i="2"/>
  <c r="I1455" i="2"/>
  <c r="J1455" i="2"/>
  <c r="K1455" i="2"/>
  <c r="N1455" i="2"/>
  <c r="L1455" i="2"/>
  <c r="M1455" i="2"/>
  <c r="O1455" i="2"/>
  <c r="Q1455" i="2"/>
  <c r="H1447" i="2"/>
  <c r="I1447" i="2"/>
  <c r="J1447" i="2"/>
  <c r="L1447" i="2"/>
  <c r="K1447" i="2"/>
  <c r="M1447" i="2"/>
  <c r="N1447" i="2"/>
  <c r="Q1447" i="2"/>
  <c r="O1447" i="2"/>
  <c r="H1439" i="2"/>
  <c r="I1439" i="2"/>
  <c r="J1439" i="2"/>
  <c r="L1439" i="2"/>
  <c r="K1439" i="2"/>
  <c r="N1439" i="2"/>
  <c r="M1439" i="2"/>
  <c r="P1439" i="2"/>
  <c r="Q1439" i="2"/>
  <c r="H1431" i="2"/>
  <c r="I1431" i="2"/>
  <c r="J1431" i="2"/>
  <c r="L1431" i="2"/>
  <c r="N1431" i="2"/>
  <c r="K1431" i="2"/>
  <c r="M1431" i="2"/>
  <c r="O1431" i="2"/>
  <c r="Q1431" i="2"/>
  <c r="P1431" i="2"/>
  <c r="H1423" i="2"/>
  <c r="I1423" i="2"/>
  <c r="J1423" i="2"/>
  <c r="L1423" i="2"/>
  <c r="N1423" i="2"/>
  <c r="M1423" i="2"/>
  <c r="K1423" i="2"/>
  <c r="Q1423" i="2"/>
  <c r="H1415" i="2"/>
  <c r="I1415" i="2"/>
  <c r="J1415" i="2"/>
  <c r="K1415" i="2"/>
  <c r="M1415" i="2"/>
  <c r="N1415" i="2"/>
  <c r="O1415" i="2"/>
  <c r="Q1415" i="2"/>
  <c r="L1415" i="2"/>
  <c r="H1407" i="2"/>
  <c r="I1407" i="2"/>
  <c r="J1407" i="2"/>
  <c r="K1407" i="2"/>
  <c r="L1407" i="2"/>
  <c r="N1407" i="2"/>
  <c r="M1407" i="2"/>
  <c r="O1407" i="2"/>
  <c r="P1407" i="2"/>
  <c r="Q1407" i="2"/>
  <c r="H1399" i="2"/>
  <c r="I1399" i="2"/>
  <c r="J1399" i="2"/>
  <c r="K1399" i="2"/>
  <c r="N1399" i="2"/>
  <c r="O1399" i="2"/>
  <c r="L1399" i="2"/>
  <c r="M1399" i="2"/>
  <c r="Q1399" i="2"/>
  <c r="P1399" i="2"/>
  <c r="H1391" i="2"/>
  <c r="I1391" i="2"/>
  <c r="J1391" i="2"/>
  <c r="K1391" i="2"/>
  <c r="N1391" i="2"/>
  <c r="M1391" i="2"/>
  <c r="L1391" i="2"/>
  <c r="O1391" i="2"/>
  <c r="Q1391" i="2"/>
  <c r="H1383" i="2"/>
  <c r="I1383" i="2"/>
  <c r="J1383" i="2"/>
  <c r="K1383" i="2"/>
  <c r="L1383" i="2"/>
  <c r="M1383" i="2"/>
  <c r="N1383" i="2"/>
  <c r="Q1383" i="2"/>
  <c r="H1375" i="2"/>
  <c r="I1375" i="2"/>
  <c r="J1375" i="2"/>
  <c r="L1375" i="2"/>
  <c r="N1375" i="2"/>
  <c r="K1375" i="2"/>
  <c r="M1375" i="2"/>
  <c r="O1375" i="2"/>
  <c r="P1375" i="2"/>
  <c r="Q1375" i="2"/>
  <c r="H1367" i="2"/>
  <c r="I1367" i="2"/>
  <c r="J1367" i="2"/>
  <c r="L1367" i="2"/>
  <c r="K1367" i="2"/>
  <c r="N1367" i="2"/>
  <c r="M1367" i="2"/>
  <c r="Q1367" i="2"/>
  <c r="P1367" i="2"/>
  <c r="H1359" i="2"/>
  <c r="I1359" i="2"/>
  <c r="J1359" i="2"/>
  <c r="L1359" i="2"/>
  <c r="K1359" i="2"/>
  <c r="N1359" i="2"/>
  <c r="M1359" i="2"/>
  <c r="Q1359" i="2"/>
  <c r="O1359" i="2"/>
  <c r="H1351" i="2"/>
  <c r="I1351" i="2"/>
  <c r="J1351" i="2"/>
  <c r="K1351" i="2"/>
  <c r="L1351" i="2"/>
  <c r="M1351" i="2"/>
  <c r="N1351" i="2"/>
  <c r="O1351" i="2"/>
  <c r="Q1351" i="2"/>
  <c r="H1343" i="2"/>
  <c r="I1343" i="2"/>
  <c r="J1343" i="2"/>
  <c r="K1343" i="2"/>
  <c r="N1343" i="2"/>
  <c r="M1343" i="2"/>
  <c r="O1343" i="2"/>
  <c r="P1343" i="2"/>
  <c r="L1343" i="2"/>
  <c r="Q1343" i="2"/>
  <c r="H1335" i="2"/>
  <c r="I1335" i="2"/>
  <c r="J1335" i="2"/>
  <c r="K1335" i="2"/>
  <c r="N1335" i="2"/>
  <c r="L1335" i="2"/>
  <c r="O1335" i="2"/>
  <c r="Q1335" i="2"/>
  <c r="P1335" i="2"/>
  <c r="M1335" i="2"/>
  <c r="H1327" i="2"/>
  <c r="I1327" i="2"/>
  <c r="J1327" i="2"/>
  <c r="K1327" i="2"/>
  <c r="N1327" i="2"/>
  <c r="L1327" i="2"/>
  <c r="M1327" i="2"/>
  <c r="O1327" i="2"/>
  <c r="Q1327" i="2"/>
  <c r="H1319" i="2"/>
  <c r="I1319" i="2"/>
  <c r="J1319" i="2"/>
  <c r="L1319" i="2"/>
  <c r="M1319" i="2"/>
  <c r="N1319" i="2"/>
  <c r="K1319" i="2"/>
  <c r="Q1319" i="2"/>
  <c r="O1319" i="2"/>
  <c r="H1311" i="2"/>
  <c r="I1311" i="2"/>
  <c r="J1311" i="2"/>
  <c r="L1311" i="2"/>
  <c r="K1311" i="2"/>
  <c r="N1311" i="2"/>
  <c r="M1311" i="2"/>
  <c r="P1311" i="2"/>
  <c r="Q1311" i="2"/>
  <c r="H1303" i="2"/>
  <c r="I1303" i="2"/>
  <c r="J1303" i="2"/>
  <c r="L1303" i="2"/>
  <c r="N1303" i="2"/>
  <c r="M1303" i="2"/>
  <c r="K1303" i="2"/>
  <c r="O1303" i="2"/>
  <c r="Q1303" i="2"/>
  <c r="P1303" i="2"/>
  <c r="H1295" i="2"/>
  <c r="I1295" i="2"/>
  <c r="J1295" i="2"/>
  <c r="L1295" i="2"/>
  <c r="K1295" i="2"/>
  <c r="N1295" i="2"/>
  <c r="M1295" i="2"/>
  <c r="O1295" i="2"/>
  <c r="Q1295" i="2"/>
  <c r="H1287" i="2"/>
  <c r="I1287" i="2"/>
  <c r="J1287" i="2"/>
  <c r="K1287" i="2"/>
  <c r="M1287" i="2"/>
  <c r="N1287" i="2"/>
  <c r="L1287" i="2"/>
  <c r="O1287" i="2"/>
  <c r="Q1287" i="2"/>
  <c r="H1279" i="2"/>
  <c r="I1279" i="2"/>
  <c r="J1279" i="2"/>
  <c r="K1279" i="2"/>
  <c r="L1279" i="2"/>
  <c r="N1279" i="2"/>
  <c r="M1279" i="2"/>
  <c r="P1279" i="2"/>
  <c r="Q1279" i="2"/>
  <c r="O1279" i="2"/>
  <c r="H1271" i="2"/>
  <c r="I1271" i="2"/>
  <c r="J1271" i="2"/>
  <c r="K1271" i="2"/>
  <c r="N1271" i="2"/>
  <c r="L1271" i="2"/>
  <c r="Q1271" i="2"/>
  <c r="P1271" i="2"/>
  <c r="M1271" i="2"/>
  <c r="H1263" i="2"/>
  <c r="I1263" i="2"/>
  <c r="J1263" i="2"/>
  <c r="K1263" i="2"/>
  <c r="N1263" i="2"/>
  <c r="M1263" i="2"/>
  <c r="O1263" i="2"/>
  <c r="L1263" i="2"/>
  <c r="Q1263" i="2"/>
  <c r="H1255" i="2"/>
  <c r="I1255" i="2"/>
  <c r="J1255" i="2"/>
  <c r="K1255" i="2"/>
  <c r="L1255" i="2"/>
  <c r="M1255" i="2"/>
  <c r="N1255" i="2"/>
  <c r="O1255" i="2"/>
  <c r="Q1255" i="2"/>
  <c r="H1247" i="2"/>
  <c r="I1247" i="2"/>
  <c r="J1247" i="2"/>
  <c r="L1247" i="2"/>
  <c r="N1247" i="2"/>
  <c r="K1247" i="2"/>
  <c r="M1247" i="2"/>
  <c r="P1247" i="2"/>
  <c r="Q1247" i="2"/>
  <c r="H1239" i="2"/>
  <c r="I1239" i="2"/>
  <c r="J1239" i="2"/>
  <c r="K1239" i="2"/>
  <c r="L1239" i="2"/>
  <c r="N1239" i="2"/>
  <c r="M1239" i="2"/>
  <c r="O1239" i="2"/>
  <c r="Q1239" i="2"/>
  <c r="P1239" i="2"/>
  <c r="H1231" i="2"/>
  <c r="I1231" i="2"/>
  <c r="J1231" i="2"/>
  <c r="K1231" i="2"/>
  <c r="L1231" i="2"/>
  <c r="N1231" i="2"/>
  <c r="M1231" i="2"/>
  <c r="O1231" i="2"/>
  <c r="Q1231" i="2"/>
  <c r="H1223" i="2"/>
  <c r="I1223" i="2"/>
  <c r="J1223" i="2"/>
  <c r="K1223" i="2"/>
  <c r="L1223" i="2"/>
  <c r="M1223" i="2"/>
  <c r="N1223" i="2"/>
  <c r="O1223" i="2"/>
  <c r="Q1223" i="2"/>
  <c r="H1215" i="2"/>
  <c r="I1215" i="2"/>
  <c r="J1215" i="2"/>
  <c r="K1215" i="2"/>
  <c r="N1215" i="2"/>
  <c r="M1215" i="2"/>
  <c r="L1215" i="2"/>
  <c r="P1215" i="2"/>
  <c r="Q1215" i="2"/>
  <c r="O1215" i="2"/>
  <c r="H1207" i="2"/>
  <c r="I1207" i="2"/>
  <c r="J1207" i="2"/>
  <c r="K1207" i="2"/>
  <c r="N1207" i="2"/>
  <c r="L1207" i="2"/>
  <c r="Q1207" i="2"/>
  <c r="P1207" i="2"/>
  <c r="M1207" i="2"/>
  <c r="H1199" i="2"/>
  <c r="I1199" i="2"/>
  <c r="J1199" i="2"/>
  <c r="K1199" i="2"/>
  <c r="N1199" i="2"/>
  <c r="L1199" i="2"/>
  <c r="M1199" i="2"/>
  <c r="O1199" i="2"/>
  <c r="Q1199" i="2"/>
  <c r="H1191" i="2"/>
  <c r="I1191" i="2"/>
  <c r="J1191" i="2"/>
  <c r="K1191" i="2"/>
  <c r="L1191" i="2"/>
  <c r="M1191" i="2"/>
  <c r="N1191" i="2"/>
  <c r="O1191" i="2"/>
  <c r="Q1191" i="2"/>
  <c r="H1183" i="2"/>
  <c r="I1183" i="2"/>
  <c r="J1183" i="2"/>
  <c r="K1183" i="2"/>
  <c r="L1183" i="2"/>
  <c r="N1183" i="2"/>
  <c r="M1183" i="2"/>
  <c r="P1183" i="2"/>
  <c r="Q1183" i="2"/>
  <c r="H1175" i="2"/>
  <c r="I1175" i="2"/>
  <c r="J1175" i="2"/>
  <c r="K1175" i="2"/>
  <c r="L1175" i="2"/>
  <c r="N1175" i="2"/>
  <c r="M1175" i="2"/>
  <c r="O1175" i="2"/>
  <c r="Q1175" i="2"/>
  <c r="P1175" i="2"/>
  <c r="H1167" i="2"/>
  <c r="I1167" i="2"/>
  <c r="J1167" i="2"/>
  <c r="K1167" i="2"/>
  <c r="L1167" i="2"/>
  <c r="N1167" i="2"/>
  <c r="M1167" i="2"/>
  <c r="O1167" i="2"/>
  <c r="Q1167" i="2"/>
  <c r="H1159" i="2"/>
  <c r="I1159" i="2"/>
  <c r="J1159" i="2"/>
  <c r="K1159" i="2"/>
  <c r="M1159" i="2"/>
  <c r="N1159" i="2"/>
  <c r="O1159" i="2"/>
  <c r="L1159" i="2"/>
  <c r="Q1159" i="2"/>
  <c r="H1151" i="2"/>
  <c r="I1151" i="2"/>
  <c r="J1151" i="2"/>
  <c r="K1151" i="2"/>
  <c r="L1151" i="2"/>
  <c r="N1151" i="2"/>
  <c r="M1151" i="2"/>
  <c r="P1151" i="2"/>
  <c r="Q1151" i="2"/>
  <c r="O1151" i="2"/>
  <c r="H1143" i="2"/>
  <c r="I1143" i="2"/>
  <c r="J1143" i="2"/>
  <c r="K1143" i="2"/>
  <c r="N1143" i="2"/>
  <c r="M1143" i="2"/>
  <c r="Q1143" i="2"/>
  <c r="P1143" i="2"/>
  <c r="L1143" i="2"/>
  <c r="H1135" i="2"/>
  <c r="I1135" i="2"/>
  <c r="J1135" i="2"/>
  <c r="K1135" i="2"/>
  <c r="M1135" i="2"/>
  <c r="L1135" i="2"/>
  <c r="O1135" i="2"/>
  <c r="Q1135" i="2"/>
  <c r="N1135" i="2"/>
  <c r="H1127" i="2"/>
  <c r="I1127" i="2"/>
  <c r="J1127" i="2"/>
  <c r="K1127" i="2"/>
  <c r="L1127" i="2"/>
  <c r="M1127" i="2"/>
  <c r="O1127" i="2"/>
  <c r="N1127" i="2"/>
  <c r="Q1127" i="2"/>
  <c r="H1119" i="2"/>
  <c r="I1119" i="2"/>
  <c r="J1119" i="2"/>
  <c r="K1119" i="2"/>
  <c r="L1119" i="2"/>
  <c r="M1119" i="2"/>
  <c r="N1119" i="2"/>
  <c r="P1119" i="2"/>
  <c r="Q1119" i="2"/>
  <c r="H1111" i="2"/>
  <c r="I1111" i="2"/>
  <c r="J1111" i="2"/>
  <c r="K1111" i="2"/>
  <c r="L1111" i="2"/>
  <c r="M1111" i="2"/>
  <c r="N1111" i="2"/>
  <c r="O1111" i="2"/>
  <c r="Q1111" i="2"/>
  <c r="P1111" i="2"/>
  <c r="H1103" i="2"/>
  <c r="I1103" i="2"/>
  <c r="J1103" i="2"/>
  <c r="K1103" i="2"/>
  <c r="L1103" i="2"/>
  <c r="N1103" i="2"/>
  <c r="O1103" i="2"/>
  <c r="Q1103" i="2"/>
  <c r="M1103" i="2"/>
  <c r="H1095" i="2"/>
  <c r="I1095" i="2"/>
  <c r="J1095" i="2"/>
  <c r="K1095" i="2"/>
  <c r="L1095" i="2"/>
  <c r="N1095" i="2"/>
  <c r="M1095" i="2"/>
  <c r="O1095" i="2"/>
  <c r="Q1095" i="2"/>
  <c r="H1087" i="2"/>
  <c r="I1087" i="2"/>
  <c r="J1087" i="2"/>
  <c r="K1087" i="2"/>
  <c r="N1087" i="2"/>
  <c r="M1087" i="2"/>
  <c r="O1087" i="2"/>
  <c r="P1087" i="2"/>
  <c r="Q1087" i="2"/>
  <c r="L1087" i="2"/>
  <c r="H1079" i="2"/>
  <c r="I1079" i="2"/>
  <c r="J1079" i="2"/>
  <c r="K1079" i="2"/>
  <c r="L1079" i="2"/>
  <c r="M1079" i="2"/>
  <c r="Q1079" i="2"/>
  <c r="P1079" i="2"/>
  <c r="N1079" i="2"/>
  <c r="H1071" i="2"/>
  <c r="I1071" i="2"/>
  <c r="J1071" i="2"/>
  <c r="K1071" i="2"/>
  <c r="L1071" i="2"/>
  <c r="N1071" i="2"/>
  <c r="O1071" i="2"/>
  <c r="M1071" i="2"/>
  <c r="Q1071" i="2"/>
  <c r="H1063" i="2"/>
  <c r="I1063" i="2"/>
  <c r="J1063" i="2"/>
  <c r="K1063" i="2"/>
  <c r="L1063" i="2"/>
  <c r="M1063" i="2"/>
  <c r="O1063" i="2"/>
  <c r="Q1063" i="2"/>
  <c r="N1063" i="2"/>
  <c r="H1055" i="2"/>
  <c r="I1055" i="2"/>
  <c r="J1055" i="2"/>
  <c r="K1055" i="2"/>
  <c r="L1055" i="2"/>
  <c r="M1055" i="2"/>
  <c r="N1055" i="2"/>
  <c r="P1055" i="2"/>
  <c r="Q1055" i="2"/>
  <c r="H1047" i="2"/>
  <c r="I1047" i="2"/>
  <c r="J1047" i="2"/>
  <c r="K1047" i="2"/>
  <c r="L1047" i="2"/>
  <c r="M1047" i="2"/>
  <c r="N1047" i="2"/>
  <c r="Q1047" i="2"/>
  <c r="P1047" i="2"/>
  <c r="H1039" i="2"/>
  <c r="I1039" i="2"/>
  <c r="J1039" i="2"/>
  <c r="K1039" i="2"/>
  <c r="L1039" i="2"/>
  <c r="N1039" i="2"/>
  <c r="O1039" i="2"/>
  <c r="Q1039" i="2"/>
  <c r="M1039" i="2"/>
  <c r="H1031" i="2"/>
  <c r="I1031" i="2"/>
  <c r="J1031" i="2"/>
  <c r="K1031" i="2"/>
  <c r="N1031" i="2"/>
  <c r="M1031" i="2"/>
  <c r="L1031" i="2"/>
  <c r="O1031" i="2"/>
  <c r="Q1031" i="2"/>
  <c r="H1023" i="2"/>
  <c r="I1023" i="2"/>
  <c r="J1023" i="2"/>
  <c r="K1023" i="2"/>
  <c r="L1023" i="2"/>
  <c r="N1023" i="2"/>
  <c r="M1023" i="2"/>
  <c r="O1023" i="2"/>
  <c r="P1023" i="2"/>
  <c r="Q1023" i="2"/>
  <c r="H1015" i="2"/>
  <c r="I1015" i="2"/>
  <c r="J1015" i="2"/>
  <c r="K1015" i="2"/>
  <c r="M1015" i="2"/>
  <c r="N1015" i="2"/>
  <c r="L1015" i="2"/>
  <c r="O1015" i="2"/>
  <c r="Q1015" i="2"/>
  <c r="H1007" i="2"/>
  <c r="I1007" i="2"/>
  <c r="J1007" i="2"/>
  <c r="K1007" i="2"/>
  <c r="O1007" i="2"/>
  <c r="M1007" i="2"/>
  <c r="L1007" i="2"/>
  <c r="Q1007" i="2"/>
  <c r="N1007" i="2"/>
  <c r="H999" i="2"/>
  <c r="I999" i="2"/>
  <c r="J999" i="2"/>
  <c r="K999" i="2"/>
  <c r="L999" i="2"/>
  <c r="M999" i="2"/>
  <c r="O999" i="2"/>
  <c r="N999" i="2"/>
  <c r="P999" i="2"/>
  <c r="Q999" i="2"/>
  <c r="H991" i="2"/>
  <c r="I991" i="2"/>
  <c r="J991" i="2"/>
  <c r="K991" i="2"/>
  <c r="L991" i="2"/>
  <c r="M991" i="2"/>
  <c r="N991" i="2"/>
  <c r="O991" i="2"/>
  <c r="Q991" i="2"/>
  <c r="H983" i="2"/>
  <c r="I983" i="2"/>
  <c r="J983" i="2"/>
  <c r="K983" i="2"/>
  <c r="L983" i="2"/>
  <c r="M983" i="2"/>
  <c r="N983" i="2"/>
  <c r="Q983" i="2"/>
  <c r="P983" i="2"/>
  <c r="H975" i="2"/>
  <c r="I975" i="2"/>
  <c r="J975" i="2"/>
  <c r="K975" i="2"/>
  <c r="L975" i="2"/>
  <c r="N975" i="2"/>
  <c r="O975" i="2"/>
  <c r="Q975" i="2"/>
  <c r="P975" i="2"/>
  <c r="M975" i="2"/>
  <c r="H967" i="2"/>
  <c r="I967" i="2"/>
  <c r="J967" i="2"/>
  <c r="K967" i="2"/>
  <c r="L967" i="2"/>
  <c r="N967" i="2"/>
  <c r="M967" i="2"/>
  <c r="O967" i="2"/>
  <c r="Q967" i="2"/>
  <c r="H959" i="2"/>
  <c r="I959" i="2"/>
  <c r="J959" i="2"/>
  <c r="K959" i="2"/>
  <c r="N959" i="2"/>
  <c r="L959" i="2"/>
  <c r="M959" i="2"/>
  <c r="O959" i="2"/>
  <c r="P959" i="2"/>
  <c r="Q959" i="2"/>
  <c r="H951" i="2"/>
  <c r="I951" i="2"/>
  <c r="J951" i="2"/>
  <c r="K951" i="2"/>
  <c r="L951" i="2"/>
  <c r="M951" i="2"/>
  <c r="N951" i="2"/>
  <c r="Q951" i="2"/>
  <c r="H943" i="2"/>
  <c r="I943" i="2"/>
  <c r="J943" i="2"/>
  <c r="K943" i="2"/>
  <c r="L943" i="2"/>
  <c r="N943" i="2"/>
  <c r="O943" i="2"/>
  <c r="M943" i="2"/>
  <c r="Q943" i="2"/>
  <c r="H935" i="2"/>
  <c r="I935" i="2"/>
  <c r="J935" i="2"/>
  <c r="K935" i="2"/>
  <c r="L935" i="2"/>
  <c r="M935" i="2"/>
  <c r="O935" i="2"/>
  <c r="N935" i="2"/>
  <c r="P935" i="2"/>
  <c r="Q935" i="2"/>
  <c r="H927" i="2"/>
  <c r="I927" i="2"/>
  <c r="J927" i="2"/>
  <c r="K927" i="2"/>
  <c r="L927" i="2"/>
  <c r="M927" i="2"/>
  <c r="Q927" i="2"/>
  <c r="N927" i="2"/>
  <c r="H919" i="2"/>
  <c r="I919" i="2"/>
  <c r="J919" i="2"/>
  <c r="K919" i="2"/>
  <c r="L919" i="2"/>
  <c r="M919" i="2"/>
  <c r="N919" i="2"/>
  <c r="O919" i="2"/>
  <c r="Q919" i="2"/>
  <c r="P919" i="2"/>
  <c r="H911" i="2"/>
  <c r="I911" i="2"/>
  <c r="J911" i="2"/>
  <c r="K911" i="2"/>
  <c r="L911" i="2"/>
  <c r="N911" i="2"/>
  <c r="O911" i="2"/>
  <c r="Q911" i="2"/>
  <c r="M911" i="2"/>
  <c r="P911" i="2"/>
  <c r="H903" i="2"/>
  <c r="I903" i="2"/>
  <c r="J903" i="2"/>
  <c r="K903" i="2"/>
  <c r="N903" i="2"/>
  <c r="M903" i="2"/>
  <c r="O903" i="2"/>
  <c r="L903" i="2"/>
  <c r="Q903" i="2"/>
  <c r="H895" i="2"/>
  <c r="I895" i="2"/>
  <c r="J895" i="2"/>
  <c r="K895" i="2"/>
  <c r="L895" i="2"/>
  <c r="N895" i="2"/>
  <c r="M895" i="2"/>
  <c r="O895" i="2"/>
  <c r="P895" i="2"/>
  <c r="Q895" i="2"/>
  <c r="H887" i="2"/>
  <c r="I887" i="2"/>
  <c r="J887" i="2"/>
  <c r="K887" i="2"/>
  <c r="M887" i="2"/>
  <c r="N887" i="2"/>
  <c r="L887" i="2"/>
  <c r="O887" i="2"/>
  <c r="H879" i="2"/>
  <c r="I879" i="2"/>
  <c r="J879" i="2"/>
  <c r="K879" i="2"/>
  <c r="L879" i="2"/>
  <c r="O879" i="2"/>
  <c r="M879" i="2"/>
  <c r="N879" i="2"/>
  <c r="H871" i="2"/>
  <c r="I871" i="2"/>
  <c r="K871" i="2"/>
  <c r="J871" i="2"/>
  <c r="L871" i="2"/>
  <c r="M871" i="2"/>
  <c r="O871" i="2"/>
  <c r="N871" i="2"/>
  <c r="P871" i="2"/>
  <c r="H863" i="2"/>
  <c r="I863" i="2"/>
  <c r="J863" i="2"/>
  <c r="K863" i="2"/>
  <c r="M863" i="2"/>
  <c r="N863" i="2"/>
  <c r="L863" i="2"/>
  <c r="H855" i="2"/>
  <c r="I855" i="2"/>
  <c r="K855" i="2"/>
  <c r="J855" i="2"/>
  <c r="L855" i="2"/>
  <c r="M855" i="2"/>
  <c r="N855" i="2"/>
  <c r="P855" i="2"/>
  <c r="Q855" i="2"/>
  <c r="H847" i="2"/>
  <c r="I847" i="2"/>
  <c r="J847" i="2"/>
  <c r="K847" i="2"/>
  <c r="N847" i="2"/>
  <c r="L847" i="2"/>
  <c r="O847" i="2"/>
  <c r="Q847" i="2"/>
  <c r="P847" i="2"/>
  <c r="M847" i="2"/>
  <c r="H839" i="2"/>
  <c r="I839" i="2"/>
  <c r="J839" i="2"/>
  <c r="K839" i="2"/>
  <c r="L839" i="2"/>
  <c r="N839" i="2"/>
  <c r="M839" i="2"/>
  <c r="O839" i="2"/>
  <c r="Q839" i="2"/>
  <c r="H831" i="2"/>
  <c r="I831" i="2"/>
  <c r="J831" i="2"/>
  <c r="K831" i="2"/>
  <c r="N831" i="2"/>
  <c r="L831" i="2"/>
  <c r="M831" i="2"/>
  <c r="O831" i="2"/>
  <c r="P831" i="2"/>
  <c r="Q831" i="2"/>
  <c r="H823" i="2"/>
  <c r="I823" i="2"/>
  <c r="J823" i="2"/>
  <c r="K823" i="2"/>
  <c r="L823" i="2"/>
  <c r="M823" i="2"/>
  <c r="N823" i="2"/>
  <c r="O823" i="2"/>
  <c r="H815" i="2"/>
  <c r="I815" i="2"/>
  <c r="K815" i="2"/>
  <c r="L815" i="2"/>
  <c r="J815" i="2"/>
  <c r="N815" i="2"/>
  <c r="O815" i="2"/>
  <c r="M815" i="2"/>
  <c r="H807" i="2"/>
  <c r="I807" i="2"/>
  <c r="J807" i="2"/>
  <c r="K807" i="2"/>
  <c r="L807" i="2"/>
  <c r="M807" i="2"/>
  <c r="O807" i="2"/>
  <c r="N807" i="2"/>
  <c r="P807" i="2"/>
  <c r="H799" i="2"/>
  <c r="I799" i="2"/>
  <c r="K799" i="2"/>
  <c r="J799" i="2"/>
  <c r="M799" i="2"/>
  <c r="N799" i="2"/>
  <c r="O799" i="2"/>
  <c r="L799" i="2"/>
  <c r="H791" i="2"/>
  <c r="I791" i="2"/>
  <c r="K791" i="2"/>
  <c r="J791" i="2"/>
  <c r="L791" i="2"/>
  <c r="M791" i="2"/>
  <c r="N791" i="2"/>
  <c r="P791" i="2"/>
  <c r="O791" i="2"/>
  <c r="Q791" i="2"/>
  <c r="H783" i="2"/>
  <c r="I783" i="2"/>
  <c r="J783" i="2"/>
  <c r="K783" i="2"/>
  <c r="N783" i="2"/>
  <c r="L783" i="2"/>
  <c r="O783" i="2"/>
  <c r="Q783" i="2"/>
  <c r="M783" i="2"/>
  <c r="H775" i="2"/>
  <c r="I775" i="2"/>
  <c r="J775" i="2"/>
  <c r="K775" i="2"/>
  <c r="L775" i="2"/>
  <c r="N775" i="2"/>
  <c r="M775" i="2"/>
  <c r="O775" i="2"/>
  <c r="P775" i="2"/>
  <c r="Q775" i="2"/>
  <c r="H767" i="2"/>
  <c r="J767" i="2"/>
  <c r="K767" i="2"/>
  <c r="I767" i="2"/>
  <c r="N767" i="2"/>
  <c r="L767" i="2"/>
  <c r="M767" i="2"/>
  <c r="O767" i="2"/>
  <c r="Q767" i="2"/>
  <c r="H759" i="2"/>
  <c r="I759" i="2"/>
  <c r="J759" i="2"/>
  <c r="K759" i="2"/>
  <c r="L759" i="2"/>
  <c r="M759" i="2"/>
  <c r="N759" i="2"/>
  <c r="P759" i="2"/>
  <c r="H751" i="2"/>
  <c r="I751" i="2"/>
  <c r="J751" i="2"/>
  <c r="K751" i="2"/>
  <c r="L751" i="2"/>
  <c r="O751" i="2"/>
  <c r="M751" i="2"/>
  <c r="N751" i="2"/>
  <c r="H743" i="2"/>
  <c r="I743" i="2"/>
  <c r="K743" i="2"/>
  <c r="L743" i="2"/>
  <c r="J743" i="2"/>
  <c r="M743" i="2"/>
  <c r="O743" i="2"/>
  <c r="N743" i="2"/>
  <c r="P743" i="2"/>
  <c r="H735" i="2"/>
  <c r="I735" i="2"/>
  <c r="J735" i="2"/>
  <c r="K735" i="2"/>
  <c r="M735" i="2"/>
  <c r="N735" i="2"/>
  <c r="L735" i="2"/>
  <c r="H727" i="2"/>
  <c r="I727" i="2"/>
  <c r="K727" i="2"/>
  <c r="J727" i="2"/>
  <c r="L727" i="2"/>
  <c r="M727" i="2"/>
  <c r="N727" i="2"/>
  <c r="P727" i="2"/>
  <c r="O727" i="2"/>
  <c r="Q727" i="2"/>
  <c r="H719" i="2"/>
  <c r="I719" i="2"/>
  <c r="J719" i="2"/>
  <c r="K719" i="2"/>
  <c r="N719" i="2"/>
  <c r="L719" i="2"/>
  <c r="O719" i="2"/>
  <c r="Q719" i="2"/>
  <c r="M719" i="2"/>
  <c r="H711" i="2"/>
  <c r="I711" i="2"/>
  <c r="J711" i="2"/>
  <c r="K711" i="2"/>
  <c r="L711" i="2"/>
  <c r="N711" i="2"/>
  <c r="M711" i="2"/>
  <c r="O711" i="2"/>
  <c r="P711" i="2"/>
  <c r="Q711" i="2"/>
  <c r="H703" i="2"/>
  <c r="I703" i="2"/>
  <c r="J703" i="2"/>
  <c r="K703" i="2"/>
  <c r="N703" i="2"/>
  <c r="L703" i="2"/>
  <c r="M703" i="2"/>
  <c r="O703" i="2"/>
  <c r="Q703" i="2"/>
  <c r="H695" i="2"/>
  <c r="I695" i="2"/>
  <c r="J695" i="2"/>
  <c r="K695" i="2"/>
  <c r="L695" i="2"/>
  <c r="M695" i="2"/>
  <c r="N695" i="2"/>
  <c r="O695" i="2"/>
  <c r="P695" i="2"/>
  <c r="H687" i="2"/>
  <c r="I687" i="2"/>
  <c r="K687" i="2"/>
  <c r="J687" i="2"/>
  <c r="L687" i="2"/>
  <c r="N687" i="2"/>
  <c r="O687" i="2"/>
  <c r="M687" i="2"/>
  <c r="H679" i="2"/>
  <c r="I679" i="2"/>
  <c r="J679" i="2"/>
  <c r="K679" i="2"/>
  <c r="L679" i="2"/>
  <c r="M679" i="2"/>
  <c r="O679" i="2"/>
  <c r="P679" i="2"/>
  <c r="N679" i="2"/>
  <c r="I671" i="2"/>
  <c r="H671" i="2"/>
  <c r="K671" i="2"/>
  <c r="J671" i="2"/>
  <c r="M671" i="2"/>
  <c r="L671" i="2"/>
  <c r="N671" i="2"/>
  <c r="O671" i="2"/>
  <c r="H663" i="2"/>
  <c r="I663" i="2"/>
  <c r="K663" i="2"/>
  <c r="L663" i="2"/>
  <c r="J663" i="2"/>
  <c r="M663" i="2"/>
  <c r="N663" i="2"/>
  <c r="P663" i="2"/>
  <c r="Q663" i="2"/>
  <c r="H655" i="2"/>
  <c r="I655" i="2"/>
  <c r="J655" i="2"/>
  <c r="K655" i="2"/>
  <c r="N655" i="2"/>
  <c r="L655" i="2"/>
  <c r="O655" i="2"/>
  <c r="Q655" i="2"/>
  <c r="M655" i="2"/>
  <c r="H647" i="2"/>
  <c r="I647" i="2"/>
  <c r="J647" i="2"/>
  <c r="K647" i="2"/>
  <c r="L647" i="2"/>
  <c r="N647" i="2"/>
  <c r="M647" i="2"/>
  <c r="O647" i="2"/>
  <c r="P647" i="2"/>
  <c r="Q647" i="2"/>
  <c r="H639" i="2"/>
  <c r="I639" i="2"/>
  <c r="J639" i="2"/>
  <c r="K639" i="2"/>
  <c r="N639" i="2"/>
  <c r="L639" i="2"/>
  <c r="M639" i="2"/>
  <c r="O639" i="2"/>
  <c r="Q639" i="2"/>
  <c r="H631" i="2"/>
  <c r="I631" i="2"/>
  <c r="J631" i="2"/>
  <c r="K631" i="2"/>
  <c r="L631" i="2"/>
  <c r="M631" i="2"/>
  <c r="N631" i="2"/>
  <c r="P631" i="2"/>
  <c r="I623" i="2"/>
  <c r="H623" i="2"/>
  <c r="J623" i="2"/>
  <c r="K623" i="2"/>
  <c r="L623" i="2"/>
  <c r="O623" i="2"/>
  <c r="M623" i="2"/>
  <c r="N623" i="2"/>
  <c r="H615" i="2"/>
  <c r="I615" i="2"/>
  <c r="K615" i="2"/>
  <c r="J615" i="2"/>
  <c r="L615" i="2"/>
  <c r="M615" i="2"/>
  <c r="O615" i="2"/>
  <c r="N615" i="2"/>
  <c r="P615" i="2"/>
  <c r="H607" i="2"/>
  <c r="I607" i="2"/>
  <c r="J607" i="2"/>
  <c r="K607" i="2"/>
  <c r="N607" i="2"/>
  <c r="M607" i="2"/>
  <c r="O607" i="2"/>
  <c r="L607" i="2"/>
  <c r="I599" i="2"/>
  <c r="H599" i="2"/>
  <c r="K599" i="2"/>
  <c r="J599" i="2"/>
  <c r="L599" i="2"/>
  <c r="N599" i="2"/>
  <c r="M599" i="2"/>
  <c r="O599" i="2"/>
  <c r="P599" i="2"/>
  <c r="Q599" i="2"/>
  <c r="H591" i="2"/>
  <c r="I591" i="2"/>
  <c r="J591" i="2"/>
  <c r="K591" i="2"/>
  <c r="L591" i="2"/>
  <c r="N591" i="2"/>
  <c r="O591" i="2"/>
  <c r="Q591" i="2"/>
  <c r="M591" i="2"/>
  <c r="H583" i="2"/>
  <c r="I583" i="2"/>
  <c r="J583" i="2"/>
  <c r="K583" i="2"/>
  <c r="L583" i="2"/>
  <c r="M583" i="2"/>
  <c r="O583" i="2"/>
  <c r="N583" i="2"/>
  <c r="P583" i="2"/>
  <c r="Q583" i="2"/>
  <c r="I575" i="2"/>
  <c r="H575" i="2"/>
  <c r="J575" i="2"/>
  <c r="K575" i="2"/>
  <c r="N575" i="2"/>
  <c r="L575" i="2"/>
  <c r="M575" i="2"/>
  <c r="O575" i="2"/>
  <c r="Q575" i="2"/>
  <c r="H567" i="2"/>
  <c r="I567" i="2"/>
  <c r="J567" i="2"/>
  <c r="K567" i="2"/>
  <c r="L567" i="2"/>
  <c r="N567" i="2"/>
  <c r="M567" i="2"/>
  <c r="P567" i="2"/>
  <c r="H559" i="2"/>
  <c r="I559" i="2"/>
  <c r="K559" i="2"/>
  <c r="J559" i="2"/>
  <c r="L559" i="2"/>
  <c r="O559" i="2"/>
  <c r="M559" i="2"/>
  <c r="N559" i="2"/>
  <c r="H551" i="2"/>
  <c r="I551" i="2"/>
  <c r="J551" i="2"/>
  <c r="K551" i="2"/>
  <c r="L551" i="2"/>
  <c r="M551" i="2"/>
  <c r="O551" i="2"/>
  <c r="N551" i="2"/>
  <c r="P551" i="2"/>
  <c r="H543" i="2"/>
  <c r="I543" i="2"/>
  <c r="K543" i="2"/>
  <c r="J543" i="2"/>
  <c r="M543" i="2"/>
  <c r="N543" i="2"/>
  <c r="L543" i="2"/>
  <c r="H535" i="2"/>
  <c r="I535" i="2"/>
  <c r="K535" i="2"/>
  <c r="J535" i="2"/>
  <c r="L535" i="2"/>
  <c r="M535" i="2"/>
  <c r="N535" i="2"/>
  <c r="P535" i="2"/>
  <c r="Q535" i="2"/>
  <c r="H527" i="2"/>
  <c r="I527" i="2"/>
  <c r="J527" i="2"/>
  <c r="K527" i="2"/>
  <c r="M527" i="2"/>
  <c r="L527" i="2"/>
  <c r="N527" i="2"/>
  <c r="O527" i="2"/>
  <c r="Q527" i="2"/>
  <c r="H519" i="2"/>
  <c r="I519" i="2"/>
  <c r="J519" i="2"/>
  <c r="K519" i="2"/>
  <c r="L519" i="2"/>
  <c r="M519" i="2"/>
  <c r="O519" i="2"/>
  <c r="P519" i="2"/>
  <c r="Q519" i="2"/>
  <c r="N519" i="2"/>
  <c r="I511" i="2"/>
  <c r="H511" i="2"/>
  <c r="J511" i="2"/>
  <c r="K511" i="2"/>
  <c r="M511" i="2"/>
  <c r="N511" i="2"/>
  <c r="L511" i="2"/>
  <c r="O511" i="2"/>
  <c r="Q511" i="2"/>
  <c r="H503" i="2"/>
  <c r="I503" i="2"/>
  <c r="J503" i="2"/>
  <c r="K503" i="2"/>
  <c r="L503" i="2"/>
  <c r="N503" i="2"/>
  <c r="M503" i="2"/>
  <c r="O503" i="2"/>
  <c r="P503" i="2"/>
  <c r="H495" i="2"/>
  <c r="I495" i="2"/>
  <c r="J495" i="2"/>
  <c r="K495" i="2"/>
  <c r="L495" i="2"/>
  <c r="M495" i="2"/>
  <c r="O495" i="2"/>
  <c r="N495" i="2"/>
  <c r="H487" i="2"/>
  <c r="I487" i="2"/>
  <c r="K487" i="2"/>
  <c r="L487" i="2"/>
  <c r="J487" i="2"/>
  <c r="M487" i="2"/>
  <c r="O487" i="2"/>
  <c r="N487" i="2"/>
  <c r="P487" i="2"/>
  <c r="H479" i="2"/>
  <c r="I479" i="2"/>
  <c r="J479" i="2"/>
  <c r="K479" i="2"/>
  <c r="M479" i="2"/>
  <c r="N479" i="2"/>
  <c r="O479" i="2"/>
  <c r="L479" i="2"/>
  <c r="H471" i="2"/>
  <c r="I471" i="2"/>
  <c r="K471" i="2"/>
  <c r="J471" i="2"/>
  <c r="L471" i="2"/>
  <c r="M471" i="2"/>
  <c r="N471" i="2"/>
  <c r="P471" i="2"/>
  <c r="Q471" i="2"/>
  <c r="H463" i="2"/>
  <c r="I463" i="2"/>
  <c r="J463" i="2"/>
  <c r="K463" i="2"/>
  <c r="M463" i="2"/>
  <c r="L463" i="2"/>
  <c r="N463" i="2"/>
  <c r="O463" i="2"/>
  <c r="Q463" i="2"/>
  <c r="H455" i="2"/>
  <c r="I455" i="2"/>
  <c r="J455" i="2"/>
  <c r="K455" i="2"/>
  <c r="L455" i="2"/>
  <c r="M455" i="2"/>
  <c r="P455" i="2"/>
  <c r="Q455" i="2"/>
  <c r="O455" i="2"/>
  <c r="N455" i="2"/>
  <c r="H447" i="2"/>
  <c r="I447" i="2"/>
  <c r="J447" i="2"/>
  <c r="K447" i="2"/>
  <c r="N447" i="2"/>
  <c r="O447" i="2"/>
  <c r="M447" i="2"/>
  <c r="L447" i="2"/>
  <c r="Q447" i="2"/>
  <c r="H439" i="2"/>
  <c r="I439" i="2"/>
  <c r="J439" i="2"/>
  <c r="K439" i="2"/>
  <c r="L439" i="2"/>
  <c r="M439" i="2"/>
  <c r="N439" i="2"/>
  <c r="P439" i="2"/>
  <c r="H431" i="2"/>
  <c r="I431" i="2"/>
  <c r="K431" i="2"/>
  <c r="J431" i="2"/>
  <c r="L431" i="2"/>
  <c r="O431" i="2"/>
  <c r="M431" i="2"/>
  <c r="N431" i="2"/>
  <c r="H423" i="2"/>
  <c r="I423" i="2"/>
  <c r="J423" i="2"/>
  <c r="K423" i="2"/>
  <c r="L423" i="2"/>
  <c r="N423" i="2"/>
  <c r="M423" i="2"/>
  <c r="P423" i="2"/>
  <c r="H415" i="2"/>
  <c r="I415" i="2"/>
  <c r="K415" i="2"/>
  <c r="J415" i="2"/>
  <c r="M415" i="2"/>
  <c r="N415" i="2"/>
  <c r="O415" i="2"/>
  <c r="L415" i="2"/>
  <c r="H407" i="2"/>
  <c r="I407" i="2"/>
  <c r="K407" i="2"/>
  <c r="L407" i="2"/>
  <c r="M407" i="2"/>
  <c r="J407" i="2"/>
  <c r="N407" i="2"/>
  <c r="P407" i="2"/>
  <c r="O407" i="2"/>
  <c r="Q407" i="2"/>
  <c r="H399" i="2"/>
  <c r="I399" i="2"/>
  <c r="J399" i="2"/>
  <c r="K399" i="2"/>
  <c r="M399" i="2"/>
  <c r="L399" i="2"/>
  <c r="N399" i="2"/>
  <c r="O399" i="2"/>
  <c r="Q399" i="2"/>
  <c r="H391" i="2"/>
  <c r="I391" i="2"/>
  <c r="J391" i="2"/>
  <c r="K391" i="2"/>
  <c r="L391" i="2"/>
  <c r="M391" i="2"/>
  <c r="P391" i="2"/>
  <c r="Q391" i="2"/>
  <c r="N391" i="2"/>
  <c r="H383" i="2"/>
  <c r="I383" i="2"/>
  <c r="J383" i="2"/>
  <c r="K383" i="2"/>
  <c r="M383" i="2"/>
  <c r="N383" i="2"/>
  <c r="O383" i="2"/>
  <c r="L383" i="2"/>
  <c r="Q383" i="2"/>
  <c r="H375" i="2"/>
  <c r="I375" i="2"/>
  <c r="J375" i="2"/>
  <c r="K375" i="2"/>
  <c r="L375" i="2"/>
  <c r="N375" i="2"/>
  <c r="M375" i="2"/>
  <c r="O375" i="2"/>
  <c r="P375" i="2"/>
  <c r="H367" i="2"/>
  <c r="I367" i="2"/>
  <c r="J367" i="2"/>
  <c r="K367" i="2"/>
  <c r="L367" i="2"/>
  <c r="M367" i="2"/>
  <c r="O367" i="2"/>
  <c r="N367" i="2"/>
  <c r="H359" i="2"/>
  <c r="I359" i="2"/>
  <c r="K359" i="2"/>
  <c r="J359" i="2"/>
  <c r="L359" i="2"/>
  <c r="M359" i="2"/>
  <c r="N359" i="2"/>
  <c r="P359" i="2"/>
  <c r="H351" i="2"/>
  <c r="I351" i="2"/>
  <c r="J351" i="2"/>
  <c r="K351" i="2"/>
  <c r="M351" i="2"/>
  <c r="N351" i="2"/>
  <c r="O351" i="2"/>
  <c r="L351" i="2"/>
  <c r="H343" i="2"/>
  <c r="I343" i="2"/>
  <c r="K343" i="2"/>
  <c r="J343" i="2"/>
  <c r="L343" i="2"/>
  <c r="M343" i="2"/>
  <c r="N343" i="2"/>
  <c r="O343" i="2"/>
  <c r="P343" i="2"/>
  <c r="Q343" i="2"/>
  <c r="H335" i="2"/>
  <c r="I335" i="2"/>
  <c r="J335" i="2"/>
  <c r="K335" i="2"/>
  <c r="M335" i="2"/>
  <c r="L335" i="2"/>
  <c r="N335" i="2"/>
  <c r="O335" i="2"/>
  <c r="Q335" i="2"/>
  <c r="H327" i="2"/>
  <c r="I327" i="2"/>
  <c r="J327" i="2"/>
  <c r="K327" i="2"/>
  <c r="L327" i="2"/>
  <c r="M327" i="2"/>
  <c r="N327" i="2"/>
  <c r="P327" i="2"/>
  <c r="Q327" i="2"/>
  <c r="I319" i="2"/>
  <c r="H319" i="2"/>
  <c r="J319" i="2"/>
  <c r="K319" i="2"/>
  <c r="N319" i="2"/>
  <c r="O319" i="2"/>
  <c r="L319" i="2"/>
  <c r="M319" i="2"/>
  <c r="Q319" i="2"/>
  <c r="H311" i="2"/>
  <c r="I311" i="2"/>
  <c r="J311" i="2"/>
  <c r="K311" i="2"/>
  <c r="L311" i="2"/>
  <c r="M311" i="2"/>
  <c r="N311" i="2"/>
  <c r="P311" i="2"/>
  <c r="O311" i="2"/>
  <c r="H303" i="2"/>
  <c r="I303" i="2"/>
  <c r="K303" i="2"/>
  <c r="L303" i="2"/>
  <c r="J303" i="2"/>
  <c r="O303" i="2"/>
  <c r="N303" i="2"/>
  <c r="M303" i="2"/>
  <c r="H295" i="2"/>
  <c r="I295" i="2"/>
  <c r="J295" i="2"/>
  <c r="K295" i="2"/>
  <c r="L295" i="2"/>
  <c r="M295" i="2"/>
  <c r="N295" i="2"/>
  <c r="P295" i="2"/>
  <c r="O295" i="2"/>
  <c r="H287" i="2"/>
  <c r="I287" i="2"/>
  <c r="K287" i="2"/>
  <c r="M287" i="2"/>
  <c r="J287" i="2"/>
  <c r="N287" i="2"/>
  <c r="O287" i="2"/>
  <c r="L287" i="2"/>
  <c r="H279" i="2"/>
  <c r="I279" i="2"/>
  <c r="K279" i="2"/>
  <c r="J279" i="2"/>
  <c r="L279" i="2"/>
  <c r="M279" i="2"/>
  <c r="N279" i="2"/>
  <c r="P279" i="2"/>
  <c r="Q279" i="2"/>
  <c r="H271" i="2"/>
  <c r="I271" i="2"/>
  <c r="J271" i="2"/>
  <c r="K271" i="2"/>
  <c r="M271" i="2"/>
  <c r="L271" i="2"/>
  <c r="N271" i="2"/>
  <c r="O271" i="2"/>
  <c r="Q271" i="2"/>
  <c r="H263" i="2"/>
  <c r="I263" i="2"/>
  <c r="J263" i="2"/>
  <c r="K263" i="2"/>
  <c r="L263" i="2"/>
  <c r="M263" i="2"/>
  <c r="O263" i="2"/>
  <c r="P263" i="2"/>
  <c r="Q263" i="2"/>
  <c r="N263" i="2"/>
  <c r="H255" i="2"/>
  <c r="I255" i="2"/>
  <c r="J255" i="2"/>
  <c r="K255" i="2"/>
  <c r="M255" i="2"/>
  <c r="N255" i="2"/>
  <c r="O255" i="2"/>
  <c r="L255" i="2"/>
  <c r="Q255" i="2"/>
  <c r="H247" i="2"/>
  <c r="I247" i="2"/>
  <c r="J247" i="2"/>
  <c r="K247" i="2"/>
  <c r="L247" i="2"/>
  <c r="N247" i="2"/>
  <c r="P247" i="2"/>
  <c r="M247" i="2"/>
  <c r="H239" i="2"/>
  <c r="I239" i="2"/>
  <c r="J239" i="2"/>
  <c r="K239" i="2"/>
  <c r="L239" i="2"/>
  <c r="M239" i="2"/>
  <c r="O239" i="2"/>
  <c r="N239" i="2"/>
  <c r="H231" i="2"/>
  <c r="I231" i="2"/>
  <c r="K231" i="2"/>
  <c r="L231" i="2"/>
  <c r="J231" i="2"/>
  <c r="M231" i="2"/>
  <c r="N231" i="2"/>
  <c r="O231" i="2"/>
  <c r="P231" i="2"/>
  <c r="H223" i="2"/>
  <c r="I223" i="2"/>
  <c r="J223" i="2"/>
  <c r="K223" i="2"/>
  <c r="M223" i="2"/>
  <c r="N223" i="2"/>
  <c r="O223" i="2"/>
  <c r="L223" i="2"/>
  <c r="H215" i="2"/>
  <c r="I215" i="2"/>
  <c r="K215" i="2"/>
  <c r="J215" i="2"/>
  <c r="L215" i="2"/>
  <c r="M215" i="2"/>
  <c r="N215" i="2"/>
  <c r="P215" i="2"/>
  <c r="Q215" i="2"/>
  <c r="H207" i="2"/>
  <c r="I207" i="2"/>
  <c r="J207" i="2"/>
  <c r="K207" i="2"/>
  <c r="M207" i="2"/>
  <c r="L207" i="2"/>
  <c r="N207" i="2"/>
  <c r="O207" i="2"/>
  <c r="Q207" i="2"/>
  <c r="H199" i="2"/>
  <c r="I199" i="2"/>
  <c r="J199" i="2"/>
  <c r="K199" i="2"/>
  <c r="L199" i="2"/>
  <c r="M199" i="2"/>
  <c r="P199" i="2"/>
  <c r="Q199" i="2"/>
  <c r="O199" i="2"/>
  <c r="N199" i="2"/>
  <c r="H191" i="2"/>
  <c r="I191" i="2"/>
  <c r="J191" i="2"/>
  <c r="K191" i="2"/>
  <c r="N191" i="2"/>
  <c r="O191" i="2"/>
  <c r="M191" i="2"/>
  <c r="L191" i="2"/>
  <c r="Q191" i="2"/>
  <c r="H183" i="2"/>
  <c r="I183" i="2"/>
  <c r="J183" i="2"/>
  <c r="K183" i="2"/>
  <c r="L183" i="2"/>
  <c r="M183" i="2"/>
  <c r="N183" i="2"/>
  <c r="P183" i="2"/>
  <c r="H175" i="2"/>
  <c r="I175" i="2"/>
  <c r="J175" i="2"/>
  <c r="K175" i="2"/>
  <c r="L175" i="2"/>
  <c r="O175" i="2"/>
  <c r="M175" i="2"/>
  <c r="N175" i="2"/>
  <c r="H167" i="2"/>
  <c r="I167" i="2"/>
  <c r="J167" i="2"/>
  <c r="L167" i="2"/>
  <c r="K167" i="2"/>
  <c r="N167" i="2"/>
  <c r="M167" i="2"/>
  <c r="P167" i="2"/>
  <c r="H159" i="2"/>
  <c r="I159" i="2"/>
  <c r="J159" i="2"/>
  <c r="K159" i="2"/>
  <c r="M159" i="2"/>
  <c r="N159" i="2"/>
  <c r="O159" i="2"/>
  <c r="L159" i="2"/>
  <c r="H151" i="2"/>
  <c r="I151" i="2"/>
  <c r="K151" i="2"/>
  <c r="J151" i="2"/>
  <c r="L151" i="2"/>
  <c r="M151" i="2"/>
  <c r="N151" i="2"/>
  <c r="P151" i="2"/>
  <c r="O151" i="2"/>
  <c r="Q151" i="2"/>
  <c r="H143" i="2"/>
  <c r="I143" i="2"/>
  <c r="J143" i="2"/>
  <c r="K143" i="2"/>
  <c r="M143" i="2"/>
  <c r="L143" i="2"/>
  <c r="N143" i="2"/>
  <c r="O143" i="2"/>
  <c r="Q143" i="2"/>
  <c r="H135" i="2"/>
  <c r="I135" i="2"/>
  <c r="J135" i="2"/>
  <c r="K135" i="2"/>
  <c r="L135" i="2"/>
  <c r="M135" i="2"/>
  <c r="Q135" i="2"/>
  <c r="P135" i="2"/>
  <c r="N135" i="2"/>
  <c r="H127" i="2"/>
  <c r="I127" i="2"/>
  <c r="J127" i="2"/>
  <c r="K127" i="2"/>
  <c r="M127" i="2"/>
  <c r="N127" i="2"/>
  <c r="O127" i="2"/>
  <c r="L127" i="2"/>
  <c r="P127" i="2"/>
  <c r="Q127" i="2"/>
  <c r="H119" i="2"/>
  <c r="I119" i="2"/>
  <c r="J119" i="2"/>
  <c r="L119" i="2"/>
  <c r="K119" i="2"/>
  <c r="N119" i="2"/>
  <c r="P119" i="2"/>
  <c r="M119" i="2"/>
  <c r="O119" i="2"/>
  <c r="H111" i="2"/>
  <c r="I111" i="2"/>
  <c r="J111" i="2"/>
  <c r="K111" i="2"/>
  <c r="L111" i="2"/>
  <c r="M111" i="2"/>
  <c r="O111" i="2"/>
  <c r="P111" i="2"/>
  <c r="N111" i="2"/>
  <c r="H103" i="2"/>
  <c r="I103" i="2"/>
  <c r="J103" i="2"/>
  <c r="K103" i="2"/>
  <c r="L103" i="2"/>
  <c r="M103" i="2"/>
  <c r="N103" i="2"/>
  <c r="P103" i="2"/>
  <c r="H95" i="2"/>
  <c r="I95" i="2"/>
  <c r="J95" i="2"/>
  <c r="K95" i="2"/>
  <c r="M95" i="2"/>
  <c r="N95" i="2"/>
  <c r="O95" i="2"/>
  <c r="L95" i="2"/>
  <c r="P95" i="2"/>
  <c r="H87" i="2"/>
  <c r="I87" i="2"/>
  <c r="K87" i="2"/>
  <c r="J87" i="2"/>
  <c r="L87" i="2"/>
  <c r="M87" i="2"/>
  <c r="N87" i="2"/>
  <c r="O87" i="2"/>
  <c r="Q87" i="2"/>
  <c r="H79" i="2"/>
  <c r="I79" i="2"/>
  <c r="J79" i="2"/>
  <c r="K79" i="2"/>
  <c r="M79" i="2"/>
  <c r="L79" i="2"/>
  <c r="N79" i="2"/>
  <c r="O79" i="2"/>
  <c r="Q79" i="2"/>
  <c r="P79" i="2"/>
  <c r="H71" i="2"/>
  <c r="I71" i="2"/>
  <c r="J71" i="2"/>
  <c r="K71" i="2"/>
  <c r="L71" i="2"/>
  <c r="M71" i="2"/>
  <c r="N71" i="2"/>
  <c r="Q71" i="2"/>
  <c r="H63" i="2"/>
  <c r="I63" i="2"/>
  <c r="J63" i="2"/>
  <c r="K63" i="2"/>
  <c r="N63" i="2"/>
  <c r="O63" i="2"/>
  <c r="L63" i="2"/>
  <c r="P63" i="2"/>
  <c r="M63" i="2"/>
  <c r="Q63" i="2"/>
  <c r="H55" i="2"/>
  <c r="I55" i="2"/>
  <c r="J55" i="2"/>
  <c r="K55" i="2"/>
  <c r="L55" i="2"/>
  <c r="M55" i="2"/>
  <c r="N55" i="2"/>
  <c r="P55" i="2"/>
  <c r="O55" i="2"/>
  <c r="H47" i="2"/>
  <c r="I47" i="2"/>
  <c r="J47" i="2"/>
  <c r="K47" i="2"/>
  <c r="L47" i="2"/>
  <c r="O47" i="2"/>
  <c r="P47" i="2"/>
  <c r="M47" i="2"/>
  <c r="N47" i="2"/>
  <c r="H39" i="2"/>
  <c r="I39" i="2"/>
  <c r="J39" i="2"/>
  <c r="K39" i="2"/>
  <c r="L39" i="2"/>
  <c r="M39" i="2"/>
  <c r="N39" i="2"/>
  <c r="P39" i="2"/>
  <c r="O39" i="2"/>
  <c r="H31" i="2"/>
  <c r="I31" i="2"/>
  <c r="J31" i="2"/>
  <c r="K31" i="2"/>
  <c r="M31" i="2"/>
  <c r="N31" i="2"/>
  <c r="O31" i="2"/>
  <c r="L31" i="2"/>
  <c r="H23" i="2"/>
  <c r="I23" i="2"/>
  <c r="J23" i="2"/>
  <c r="K23" i="2"/>
  <c r="L23" i="2"/>
  <c r="M23" i="2"/>
  <c r="N23" i="2"/>
  <c r="P23" i="2"/>
  <c r="Q23" i="2"/>
  <c r="H15" i="2"/>
  <c r="I15" i="2"/>
  <c r="J15" i="2"/>
  <c r="K15" i="2"/>
  <c r="M15" i="2"/>
  <c r="L15" i="2"/>
  <c r="N15" i="2"/>
  <c r="O15" i="2"/>
  <c r="Q15" i="2"/>
  <c r="H7" i="2"/>
  <c r="I7" i="2"/>
  <c r="J7" i="2"/>
  <c r="K7" i="2"/>
  <c r="L7" i="2"/>
  <c r="M7" i="2"/>
  <c r="O7" i="2"/>
  <c r="Q7" i="2"/>
  <c r="P7" i="2"/>
  <c r="N7" i="2"/>
  <c r="G2009" i="2"/>
  <c r="G2001" i="2"/>
  <c r="G1993" i="2"/>
  <c r="G1985" i="2"/>
  <c r="G1977" i="2"/>
  <c r="G1969" i="2"/>
  <c r="G1961" i="2"/>
  <c r="G1953" i="2"/>
  <c r="G1945" i="2"/>
  <c r="G1937" i="2"/>
  <c r="G1929" i="2"/>
  <c r="G1921" i="2"/>
  <c r="G1913" i="2"/>
  <c r="G1905" i="2"/>
  <c r="G1897" i="2"/>
  <c r="G1889" i="2"/>
  <c r="G1881" i="2"/>
  <c r="G1873" i="2"/>
  <c r="G1865" i="2"/>
  <c r="G1857" i="2"/>
  <c r="G1849" i="2"/>
  <c r="G1841" i="2"/>
  <c r="G1833" i="2"/>
  <c r="G1825" i="2"/>
  <c r="G1817" i="2"/>
  <c r="G1809" i="2"/>
  <c r="G1801" i="2"/>
  <c r="G1793" i="2"/>
  <c r="G1785" i="2"/>
  <c r="G1777" i="2"/>
  <c r="G1769" i="2"/>
  <c r="G1761" i="2"/>
  <c r="G1753" i="2"/>
  <c r="G1745" i="2"/>
  <c r="G1737" i="2"/>
  <c r="G1729" i="2"/>
  <c r="G1721" i="2"/>
  <c r="G1713" i="2"/>
  <c r="G1705" i="2"/>
  <c r="G1697" i="2"/>
  <c r="G1689" i="2"/>
  <c r="G1681" i="2"/>
  <c r="G1673" i="2"/>
  <c r="G1665" i="2"/>
  <c r="G1657" i="2"/>
  <c r="G1649" i="2"/>
  <c r="G1641" i="2"/>
  <c r="G1633" i="2"/>
  <c r="G1625" i="2"/>
  <c r="G1617" i="2"/>
  <c r="G1609" i="2"/>
  <c r="G1601" i="2"/>
  <c r="G1593" i="2"/>
  <c r="G1585" i="2"/>
  <c r="G1577" i="2"/>
  <c r="G1569" i="2"/>
  <c r="G1561" i="2"/>
  <c r="G1553" i="2"/>
  <c r="G1545" i="2"/>
  <c r="G1537" i="2"/>
  <c r="G1529" i="2"/>
  <c r="G1521" i="2"/>
  <c r="G1513" i="2"/>
  <c r="G1505" i="2"/>
  <c r="G1497" i="2"/>
  <c r="G1489" i="2"/>
  <c r="G1481" i="2"/>
  <c r="G1473" i="2"/>
  <c r="G1465" i="2"/>
  <c r="G1457" i="2"/>
  <c r="G1449" i="2"/>
  <c r="G1441" i="2"/>
  <c r="G1433" i="2"/>
  <c r="G1425" i="2"/>
  <c r="G1417" i="2"/>
  <c r="G1409" i="2"/>
  <c r="G1401" i="2"/>
  <c r="G1393" i="2"/>
  <c r="G1385" i="2"/>
  <c r="G1377" i="2"/>
  <c r="G1369" i="2"/>
  <c r="G1361" i="2"/>
  <c r="G1353" i="2"/>
  <c r="G1345" i="2"/>
  <c r="G1337" i="2"/>
  <c r="G1329" i="2"/>
  <c r="G1321" i="2"/>
  <c r="G1313" i="2"/>
  <c r="G1305" i="2"/>
  <c r="G1297" i="2"/>
  <c r="G1289" i="2"/>
  <c r="G1281" i="2"/>
  <c r="G1273" i="2"/>
  <c r="G1265" i="2"/>
  <c r="G1257" i="2"/>
  <c r="G1249" i="2"/>
  <c r="G1241" i="2"/>
  <c r="G1233" i="2"/>
  <c r="G1225" i="2"/>
  <c r="G1217" i="2"/>
  <c r="G1209" i="2"/>
  <c r="G1201" i="2"/>
  <c r="G1193" i="2"/>
  <c r="G1185" i="2"/>
  <c r="G1177" i="2"/>
  <c r="G1169" i="2"/>
  <c r="G1161" i="2"/>
  <c r="G1153" i="2"/>
  <c r="G1145" i="2"/>
  <c r="G1137" i="2"/>
  <c r="G1129" i="2"/>
  <c r="G1121" i="2"/>
  <c r="G1113" i="2"/>
  <c r="G1105" i="2"/>
  <c r="G1097" i="2"/>
  <c r="G1089" i="2"/>
  <c r="G1081" i="2"/>
  <c r="G1073" i="2"/>
  <c r="G1065" i="2"/>
  <c r="G1057" i="2"/>
  <c r="G1049" i="2"/>
  <c r="G1041" i="2"/>
  <c r="G1033" i="2"/>
  <c r="G1025" i="2"/>
  <c r="G1016" i="2"/>
  <c r="G1007" i="2"/>
  <c r="G998" i="2"/>
  <c r="G961" i="2"/>
  <c r="G952" i="2"/>
  <c r="G943" i="2"/>
  <c r="G934" i="2"/>
  <c r="G897" i="2"/>
  <c r="G888" i="2"/>
  <c r="G879" i="2"/>
  <c r="G870" i="2"/>
  <c r="G833" i="2"/>
  <c r="G824" i="2"/>
  <c r="G815" i="2"/>
  <c r="G806" i="2"/>
  <c r="G769" i="2"/>
  <c r="G760" i="2"/>
  <c r="G751" i="2"/>
  <c r="G742" i="2"/>
  <c r="G705" i="2"/>
  <c r="G696" i="2"/>
  <c r="G687" i="2"/>
  <c r="G678" i="2"/>
  <c r="G641" i="2"/>
  <c r="G632" i="2"/>
  <c r="G623" i="2"/>
  <c r="G614" i="2"/>
  <c r="G577" i="2"/>
  <c r="G568" i="2"/>
  <c r="G559" i="2"/>
  <c r="G550" i="2"/>
  <c r="G513" i="2"/>
  <c r="G504" i="2"/>
  <c r="G495" i="2"/>
  <c r="G486" i="2"/>
  <c r="G449" i="2"/>
  <c r="G440" i="2"/>
  <c r="G431" i="2"/>
  <c r="G422" i="2"/>
  <c r="G385" i="2"/>
  <c r="G376" i="2"/>
  <c r="G367" i="2"/>
  <c r="G358" i="2"/>
  <c r="G321" i="2"/>
  <c r="G312" i="2"/>
  <c r="G303" i="2"/>
  <c r="G294" i="2"/>
  <c r="G257" i="2"/>
  <c r="G248" i="2"/>
  <c r="G239" i="2"/>
  <c r="G230" i="2"/>
  <c r="G193" i="2"/>
  <c r="G184" i="2"/>
  <c r="G175" i="2"/>
  <c r="G166" i="2"/>
  <c r="G129" i="2"/>
  <c r="G119" i="2"/>
  <c r="G97" i="2"/>
  <c r="G87" i="2"/>
  <c r="G65" i="2"/>
  <c r="G55" i="2"/>
  <c r="G33" i="2"/>
  <c r="G23" i="2"/>
  <c r="Q2001" i="2"/>
  <c r="Q1969" i="2"/>
  <c r="Q1905" i="2"/>
  <c r="Q1841" i="2"/>
  <c r="Q1777" i="2"/>
  <c r="Q1713" i="2"/>
  <c r="Q863" i="2"/>
  <c r="Q809" i="2"/>
  <c r="Q790" i="2"/>
  <c r="Q735" i="2"/>
  <c r="Q681" i="2"/>
  <c r="Q662" i="2"/>
  <c r="Q607" i="2"/>
  <c r="Q553" i="2"/>
  <c r="Q534" i="2"/>
  <c r="Q479" i="2"/>
  <c r="Q425" i="2"/>
  <c r="Q406" i="2"/>
  <c r="Q351" i="2"/>
  <c r="Q297" i="2"/>
  <c r="Q278" i="2"/>
  <c r="Q223" i="2"/>
  <c r="Q169" i="2"/>
  <c r="Q150" i="2"/>
  <c r="Q95" i="2"/>
  <c r="Q41" i="2"/>
  <c r="Q22" i="2"/>
  <c r="P1977" i="2"/>
  <c r="P1959" i="2"/>
  <c r="P1937" i="2"/>
  <c r="P1895" i="2"/>
  <c r="P1873" i="2"/>
  <c r="P1831" i="2"/>
  <c r="P1809" i="2"/>
  <c r="P1767" i="2"/>
  <c r="P1745" i="2"/>
  <c r="P1703" i="2"/>
  <c r="P1681" i="2"/>
  <c r="P1639" i="2"/>
  <c r="P1617" i="2"/>
  <c r="P1575" i="2"/>
  <c r="P1553" i="2"/>
  <c r="P1511" i="2"/>
  <c r="P1489" i="2"/>
  <c r="P1447" i="2"/>
  <c r="P1425" i="2"/>
  <c r="P1383" i="2"/>
  <c r="P1361" i="2"/>
  <c r="P1319" i="2"/>
  <c r="P1297" i="2"/>
  <c r="P1255" i="2"/>
  <c r="P1233" i="2"/>
  <c r="P1191" i="2"/>
  <c r="P1169" i="2"/>
  <c r="P1127" i="2"/>
  <c r="P1105" i="2"/>
  <c r="P1063" i="2"/>
  <c r="P1041" i="2"/>
  <c r="P993" i="2"/>
  <c r="P968" i="2"/>
  <c r="P943" i="2"/>
  <c r="P918" i="2"/>
  <c r="P865" i="2"/>
  <c r="P840" i="2"/>
  <c r="P815" i="2"/>
  <c r="P784" i="2"/>
  <c r="P752" i="2"/>
  <c r="P720" i="2"/>
  <c r="P688" i="2"/>
  <c r="P656" i="2"/>
  <c r="P624" i="2"/>
  <c r="P592" i="2"/>
  <c r="P560" i="2"/>
  <c r="P528" i="2"/>
  <c r="P496" i="2"/>
  <c r="P464" i="2"/>
  <c r="P432" i="2"/>
  <c r="P400" i="2"/>
  <c r="P368" i="2"/>
  <c r="P336" i="2"/>
  <c r="P304" i="2"/>
  <c r="P272" i="2"/>
  <c r="P240" i="2"/>
  <c r="P208" i="2"/>
  <c r="P176" i="2"/>
  <c r="P144" i="2"/>
  <c r="P71" i="2"/>
  <c r="O2008" i="2"/>
  <c r="O1935" i="2"/>
  <c r="O1862" i="2"/>
  <c r="O1825" i="2"/>
  <c r="O1752" i="2"/>
  <c r="O1679" i="2"/>
  <c r="O1606" i="2"/>
  <c r="O1569" i="2"/>
  <c r="O1496" i="2"/>
  <c r="O1423" i="2"/>
  <c r="O1350" i="2"/>
  <c r="O1313" i="2"/>
  <c r="O1272" i="2"/>
  <c r="O1230" i="2"/>
  <c r="O1144" i="2"/>
  <c r="O1102" i="2"/>
  <c r="O1056" i="2"/>
  <c r="O1006" i="2"/>
  <c r="O960" i="2"/>
  <c r="O863" i="2"/>
  <c r="O760" i="2"/>
  <c r="O664" i="2"/>
  <c r="O567" i="2"/>
  <c r="O521" i="2"/>
  <c r="O471" i="2"/>
  <c r="O393" i="2"/>
  <c r="O327" i="2"/>
  <c r="O249" i="2"/>
  <c r="O183" i="2"/>
  <c r="O104" i="2"/>
  <c r="N1825" i="2"/>
  <c r="N1681" i="2"/>
  <c r="R1820" i="2" l="1"/>
  <c r="S1820" i="2" s="1"/>
  <c r="W1820" i="2" s="1"/>
  <c r="X1820" i="2" s="1"/>
  <c r="Y1820" i="2" s="1"/>
  <c r="R1772" i="2"/>
  <c r="R1052" i="2"/>
  <c r="R1564" i="2"/>
  <c r="R1644" i="2"/>
  <c r="U1644" i="2" s="1"/>
  <c r="V1644" i="2" s="1"/>
  <c r="R1436" i="2"/>
  <c r="R1388" i="2"/>
  <c r="R1180" i="2"/>
  <c r="R1692" i="2"/>
  <c r="R1948" i="2"/>
  <c r="R1069" i="2"/>
  <c r="R1325" i="2"/>
  <c r="R1516" i="2"/>
  <c r="R1197" i="2"/>
  <c r="R763" i="2"/>
  <c r="R330" i="2"/>
  <c r="R458" i="2"/>
  <c r="R586" i="2"/>
  <c r="R1274" i="2"/>
  <c r="R1634" i="2"/>
  <c r="R836" i="2"/>
  <c r="R1084" i="2"/>
  <c r="R1212" i="2"/>
  <c r="R1468" i="2"/>
  <c r="R1596" i="2"/>
  <c r="R98" i="2"/>
  <c r="R698" i="2"/>
  <c r="R1122" i="2"/>
  <c r="R1146" i="2"/>
  <c r="R1210" i="2"/>
  <c r="R1722" i="2"/>
  <c r="R1818" i="2"/>
  <c r="R388" i="2"/>
  <c r="R1308" i="2"/>
  <c r="R66" i="2"/>
  <c r="R202" i="2"/>
  <c r="R914" i="2"/>
  <c r="R1082" i="2"/>
  <c r="R1250" i="2"/>
  <c r="R1338" i="2"/>
  <c r="R1466" i="2"/>
  <c r="R1594" i="2"/>
  <c r="R1746" i="2"/>
  <c r="R1794" i="2"/>
  <c r="R1962" i="2"/>
  <c r="R2010" i="2"/>
  <c r="R691" i="2"/>
  <c r="R27" i="2"/>
  <c r="R99" i="2"/>
  <c r="R123" i="2"/>
  <c r="R531" i="2"/>
  <c r="R587" i="2"/>
  <c r="R667" i="2"/>
  <c r="R915" i="2"/>
  <c r="R979" i="2"/>
  <c r="R1068" i="2"/>
  <c r="R1324" i="2"/>
  <c r="R1452" i="2"/>
  <c r="R1580" i="2"/>
  <c r="R1964" i="2"/>
  <c r="R1213" i="2"/>
  <c r="R1229" i="2"/>
  <c r="R964" i="2"/>
  <c r="R1132" i="2"/>
  <c r="R1260" i="2"/>
  <c r="R1900" i="2"/>
  <c r="R1020" i="2"/>
  <c r="R1149" i="2"/>
  <c r="R1277" i="2"/>
  <c r="R129" i="2"/>
  <c r="R257" i="2"/>
  <c r="R385" i="2"/>
  <c r="R513" i="2"/>
  <c r="R641" i="2"/>
  <c r="R769" i="2"/>
  <c r="R897" i="2"/>
  <c r="R1025" i="2"/>
  <c r="R1089" i="2"/>
  <c r="R1153" i="2"/>
  <c r="R1217" i="2"/>
  <c r="R1281" i="2"/>
  <c r="R1345" i="2"/>
  <c r="R1409" i="2"/>
  <c r="R1473" i="2"/>
  <c r="R1537" i="2"/>
  <c r="R1601" i="2"/>
  <c r="R1665" i="2"/>
  <c r="R1729" i="2"/>
  <c r="R1793" i="2"/>
  <c r="R1857" i="2"/>
  <c r="R1985" i="2"/>
  <c r="R185" i="2"/>
  <c r="R505" i="2"/>
  <c r="R862" i="2"/>
  <c r="R1017" i="2"/>
  <c r="R305" i="2"/>
  <c r="R753" i="2"/>
  <c r="R982" i="2"/>
  <c r="R363" i="2"/>
  <c r="R708" i="2"/>
  <c r="R1036" i="2"/>
  <c r="R1164" i="2"/>
  <c r="R1292" i="2"/>
  <c r="R1420" i="2"/>
  <c r="R1548" i="2"/>
  <c r="R1676" i="2"/>
  <c r="R57" i="2"/>
  <c r="R534" i="2"/>
  <c r="R49" i="2"/>
  <c r="R494" i="2"/>
  <c r="R518" i="2"/>
  <c r="R702" i="2"/>
  <c r="R1030" i="2"/>
  <c r="R1182" i="2"/>
  <c r="R1238" i="2"/>
  <c r="R1286" i="2"/>
  <c r="R1446" i="2"/>
  <c r="R1550" i="2"/>
  <c r="R1806" i="2"/>
  <c r="R1958" i="2"/>
  <c r="R2006" i="2"/>
  <c r="R1043" i="2"/>
  <c r="R1171" i="2"/>
  <c r="R1299" i="2"/>
  <c r="R1347" i="2"/>
  <c r="R1427" i="2"/>
  <c r="R1555" i="2"/>
  <c r="R1603" i="2"/>
  <c r="R1683" i="2"/>
  <c r="R1755" i="2"/>
  <c r="R1859" i="2"/>
  <c r="R1995" i="2"/>
  <c r="R4" i="2"/>
  <c r="R52" i="2"/>
  <c r="R228" i="2"/>
  <c r="R412" i="2"/>
  <c r="R604" i="2"/>
  <c r="R916" i="2"/>
  <c r="R700" i="2"/>
  <c r="R1478" i="2"/>
  <c r="R699" i="2"/>
  <c r="R370" i="2"/>
  <c r="R508" i="2"/>
  <c r="R893" i="2"/>
  <c r="R29" i="2"/>
  <c r="R141" i="2"/>
  <c r="R165" i="2"/>
  <c r="R189" i="2"/>
  <c r="R365" i="2"/>
  <c r="R429" i="2"/>
  <c r="R453" i="2"/>
  <c r="R565" i="2"/>
  <c r="R677" i="2"/>
  <c r="R717" i="2"/>
  <c r="R781" i="2"/>
  <c r="R941" i="2"/>
  <c r="R965" i="2"/>
  <c r="R1005" i="2"/>
  <c r="R1077" i="2"/>
  <c r="R1109" i="2"/>
  <c r="R1076" i="2"/>
  <c r="R1205" i="2"/>
  <c r="R1012" i="2"/>
  <c r="R1412" i="2"/>
  <c r="R901" i="2"/>
  <c r="R1365" i="2"/>
  <c r="R1429" i="2"/>
  <c r="R1493" i="2"/>
  <c r="R1557" i="2"/>
  <c r="R1629" i="2"/>
  <c r="R1765" i="2"/>
  <c r="R1909" i="2"/>
  <c r="R1589" i="2"/>
  <c r="R1821" i="2"/>
  <c r="R1861" i="2"/>
  <c r="R1949" i="2"/>
  <c r="R1989" i="2"/>
  <c r="R119" i="2"/>
  <c r="R248" i="2"/>
  <c r="R376" i="2"/>
  <c r="R504" i="2"/>
  <c r="R632" i="2"/>
  <c r="R760" i="2"/>
  <c r="R888" i="2"/>
  <c r="R1016" i="2"/>
  <c r="R1081" i="2"/>
  <c r="R1145" i="2"/>
  <c r="R1209" i="2"/>
  <c r="R1273" i="2"/>
  <c r="R1337" i="2"/>
  <c r="R1401" i="2"/>
  <c r="R1465" i="2"/>
  <c r="R1529" i="2"/>
  <c r="R1593" i="2"/>
  <c r="R1657" i="2"/>
  <c r="R1721" i="2"/>
  <c r="R1785" i="2"/>
  <c r="R1849" i="2"/>
  <c r="R1913" i="2"/>
  <c r="R1977" i="2"/>
  <c r="R31" i="2"/>
  <c r="R511" i="2"/>
  <c r="R671" i="2"/>
  <c r="R1047" i="2"/>
  <c r="R1207" i="2"/>
  <c r="R1255" i="2"/>
  <c r="R1303" i="2"/>
  <c r="R1511" i="2"/>
  <c r="R1559" i="2"/>
  <c r="R1607" i="2"/>
  <c r="R1767" i="2"/>
  <c r="R1815" i="2"/>
  <c r="R1863" i="2"/>
  <c r="R1919" i="2"/>
  <c r="R24" i="2"/>
  <c r="R176" i="2"/>
  <c r="R350" i="2"/>
  <c r="R496" i="2"/>
  <c r="R670" i="2"/>
  <c r="R825" i="2"/>
  <c r="R1008" i="2"/>
  <c r="R40" i="2"/>
  <c r="R168" i="2"/>
  <c r="R224" i="2"/>
  <c r="R472" i="2"/>
  <c r="R520" i="2"/>
  <c r="R736" i="2"/>
  <c r="R984" i="2"/>
  <c r="R1128" i="2"/>
  <c r="R1496" i="2"/>
  <c r="R929" i="2"/>
  <c r="R190" i="2"/>
  <c r="R114" i="2"/>
  <c r="R187" i="2"/>
  <c r="R1003" i="2"/>
  <c r="R840" i="2"/>
  <c r="R936" i="2"/>
  <c r="R992" i="2"/>
  <c r="R1032" i="2"/>
  <c r="R1088" i="2"/>
  <c r="R1144" i="2"/>
  <c r="R1240" i="2"/>
  <c r="R1344" i="2"/>
  <c r="R1400" i="2"/>
  <c r="R1544" i="2"/>
  <c r="R1720" i="2"/>
  <c r="R1800" i="2"/>
  <c r="R1856" i="2"/>
  <c r="R1912" i="2"/>
  <c r="R41" i="2"/>
  <c r="R113" i="2"/>
  <c r="R617" i="2"/>
  <c r="R665" i="2"/>
  <c r="R721" i="2"/>
  <c r="R921" i="2"/>
  <c r="R174" i="2"/>
  <c r="R713" i="2"/>
  <c r="R905" i="2"/>
  <c r="R1168" i="2"/>
  <c r="R1368" i="2"/>
  <c r="R1568" i="2"/>
  <c r="R1768" i="2"/>
  <c r="R1968" i="2"/>
  <c r="R30" i="2"/>
  <c r="R974" i="2"/>
  <c r="R1542" i="2"/>
  <c r="R1798" i="2"/>
  <c r="R23" i="2"/>
  <c r="R166" i="2"/>
  <c r="R294" i="2"/>
  <c r="R422" i="2"/>
  <c r="R550" i="2"/>
  <c r="R678" i="2"/>
  <c r="R806" i="2"/>
  <c r="R934" i="2"/>
  <c r="R1033" i="2"/>
  <c r="R1097" i="2"/>
  <c r="R1161" i="2"/>
  <c r="R1225" i="2"/>
  <c r="R1289" i="2"/>
  <c r="R1353" i="2"/>
  <c r="R1417" i="2"/>
  <c r="R1481" i="2"/>
  <c r="R1545" i="2"/>
  <c r="R1609" i="2"/>
  <c r="R1673" i="2"/>
  <c r="R1737" i="2"/>
  <c r="R1801" i="2"/>
  <c r="R1865" i="2"/>
  <c r="R1929" i="2"/>
  <c r="R1993" i="2"/>
  <c r="R111" i="2"/>
  <c r="R191" i="2"/>
  <c r="R263" i="2"/>
  <c r="R447" i="2"/>
  <c r="R599" i="2"/>
  <c r="R679" i="2"/>
  <c r="R767" i="2"/>
  <c r="R831" i="2"/>
  <c r="R959" i="2"/>
  <c r="R1063" i="2"/>
  <c r="R1111" i="2"/>
  <c r="R1167" i="2"/>
  <c r="R1215" i="2"/>
  <c r="R1271" i="2"/>
  <c r="R1319" i="2"/>
  <c r="R1367" i="2"/>
  <c r="R1415" i="2"/>
  <c r="R1423" i="2"/>
  <c r="R1575" i="2"/>
  <c r="R1623" i="2"/>
  <c r="R1671" i="2"/>
  <c r="R1679" i="2"/>
  <c r="R1831" i="2"/>
  <c r="R1839" i="2"/>
  <c r="R1879" i="2"/>
  <c r="R1887" i="2"/>
  <c r="R1927" i="2"/>
  <c r="R1935" i="2"/>
  <c r="R56" i="2"/>
  <c r="R222" i="2"/>
  <c r="R377" i="2"/>
  <c r="R542" i="2"/>
  <c r="R697" i="2"/>
  <c r="R880" i="2"/>
  <c r="R48" i="2"/>
  <c r="R128" i="2"/>
  <c r="R336" i="2"/>
  <c r="R536" i="2"/>
  <c r="R584" i="2"/>
  <c r="R792" i="2"/>
  <c r="R1192" i="2"/>
  <c r="R1504" i="2"/>
  <c r="R1960" i="2"/>
  <c r="R89" i="2"/>
  <c r="R342" i="2"/>
  <c r="R561" i="2"/>
  <c r="R790" i="2"/>
  <c r="R1009" i="2"/>
  <c r="R161" i="2"/>
  <c r="R169" i="2"/>
  <c r="Q2013" i="2"/>
  <c r="R217" i="2"/>
  <c r="R273" i="2"/>
  <c r="R329" i="2"/>
  <c r="R417" i="2"/>
  <c r="R425" i="2"/>
  <c r="R473" i="2"/>
  <c r="R529" i="2"/>
  <c r="R777" i="2"/>
  <c r="R841" i="2"/>
  <c r="R238" i="2"/>
  <c r="R503" i="2"/>
  <c r="R750" i="2"/>
  <c r="R942" i="2"/>
  <c r="R1184" i="2"/>
  <c r="R1384" i="2"/>
  <c r="R1616" i="2"/>
  <c r="R1808" i="2"/>
  <c r="R1976" i="2"/>
  <c r="R38" i="2"/>
  <c r="R134" i="2"/>
  <c r="R198" i="2"/>
  <c r="R262" i="2"/>
  <c r="R326" i="2"/>
  <c r="R390" i="2"/>
  <c r="R1966" i="2"/>
  <c r="R1503" i="2"/>
  <c r="R784" i="2"/>
  <c r="R1921" i="2"/>
  <c r="R39" i="2"/>
  <c r="R95" i="2"/>
  <c r="R159" i="2"/>
  <c r="R183" i="2"/>
  <c r="R415" i="2"/>
  <c r="R743" i="2"/>
  <c r="R903" i="2"/>
  <c r="R999" i="2"/>
  <c r="R1263" i="2"/>
  <c r="R1359" i="2"/>
  <c r="R1463" i="2"/>
  <c r="R1519" i="2"/>
  <c r="R1615" i="2"/>
  <c r="R1871" i="2"/>
  <c r="R688" i="2"/>
  <c r="R80" i="2"/>
  <c r="R280" i="2"/>
  <c r="R328" i="2"/>
  <c r="R480" i="2"/>
  <c r="R528" i="2"/>
  <c r="R232" i="2"/>
  <c r="R288" i="2"/>
  <c r="R384" i="2"/>
  <c r="R544" i="2"/>
  <c r="R848" i="2"/>
  <c r="R654" i="2"/>
  <c r="R255" i="2"/>
  <c r="R327" i="2"/>
  <c r="R583" i="2"/>
  <c r="R655" i="2"/>
  <c r="R807" i="2"/>
  <c r="R895" i="2"/>
  <c r="R1151" i="2"/>
  <c r="R1759" i="2"/>
  <c r="R47" i="2"/>
  <c r="R103" i="2"/>
  <c r="R151" i="2"/>
  <c r="R167" i="2"/>
  <c r="R335" i="2"/>
  <c r="R407" i="2"/>
  <c r="R439" i="2"/>
  <c r="R591" i="2"/>
  <c r="R663" i="2"/>
  <c r="R727" i="2"/>
  <c r="R1159" i="2"/>
  <c r="R1311" i="2"/>
  <c r="R1407" i="2"/>
  <c r="R1567" i="2"/>
  <c r="R1663" i="2"/>
  <c r="R1823" i="2"/>
  <c r="R46" i="2"/>
  <c r="R368" i="2"/>
  <c r="R904" i="2"/>
  <c r="R65" i="2"/>
  <c r="R193" i="2"/>
  <c r="R321" i="2"/>
  <c r="R449" i="2"/>
  <c r="R577" i="2"/>
  <c r="R705" i="2"/>
  <c r="R833" i="2"/>
  <c r="R961" i="2"/>
  <c r="R1057" i="2"/>
  <c r="R1121" i="2"/>
  <c r="R1185" i="2"/>
  <c r="R1249" i="2"/>
  <c r="R1313" i="2"/>
  <c r="R1377" i="2"/>
  <c r="R1441" i="2"/>
  <c r="R1505" i="2"/>
  <c r="R1569" i="2"/>
  <c r="R1633" i="2"/>
  <c r="R1697" i="2"/>
  <c r="R1761" i="2"/>
  <c r="R1825" i="2"/>
  <c r="R1889" i="2"/>
  <c r="R1953" i="2"/>
  <c r="R63" i="2"/>
  <c r="R71" i="2"/>
  <c r="R127" i="2"/>
  <c r="R207" i="2"/>
  <c r="R295" i="2"/>
  <c r="R383" i="2"/>
  <c r="R463" i="2"/>
  <c r="R535" i="2"/>
  <c r="R551" i="2"/>
  <c r="R567" i="2"/>
  <c r="R575" i="2"/>
  <c r="R639" i="2"/>
  <c r="R783" i="2"/>
  <c r="R863" i="2"/>
  <c r="R919" i="2"/>
  <c r="R975" i="2"/>
  <c r="R1023" i="2"/>
  <c r="R1183" i="2"/>
  <c r="R1287" i="2"/>
  <c r="R1335" i="2"/>
  <c r="R1391" i="2"/>
  <c r="R1439" i="2"/>
  <c r="R1487" i="2"/>
  <c r="R1535" i="2"/>
  <c r="R1591" i="2"/>
  <c r="R1647" i="2"/>
  <c r="R1695" i="2"/>
  <c r="R1743" i="2"/>
  <c r="R1791" i="2"/>
  <c r="R1807" i="2"/>
  <c r="R1847" i="2"/>
  <c r="R1903" i="2"/>
  <c r="R1951" i="2"/>
  <c r="R1999" i="2"/>
  <c r="R110" i="2"/>
  <c r="R286" i="2"/>
  <c r="R432" i="2"/>
  <c r="R606" i="2"/>
  <c r="R761" i="2"/>
  <c r="R944" i="2"/>
  <c r="R64" i="2"/>
  <c r="R145" i="2"/>
  <c r="R97" i="2"/>
  <c r="R239" i="2"/>
  <c r="R367" i="2"/>
  <c r="R495" i="2"/>
  <c r="R623" i="2"/>
  <c r="R751" i="2"/>
  <c r="R879" i="2"/>
  <c r="R1007" i="2"/>
  <c r="R1073" i="2"/>
  <c r="R1137" i="2"/>
  <c r="R1201" i="2"/>
  <c r="R1265" i="2"/>
  <c r="R1329" i="2"/>
  <c r="R1393" i="2"/>
  <c r="R1457" i="2"/>
  <c r="R1521" i="2"/>
  <c r="R1585" i="2"/>
  <c r="R1649" i="2"/>
  <c r="R1713" i="2"/>
  <c r="R1777" i="2"/>
  <c r="R1841" i="2"/>
  <c r="R1905" i="2"/>
  <c r="R1969" i="2"/>
  <c r="R15" i="2"/>
  <c r="R79" i="2"/>
  <c r="R553" i="2"/>
  <c r="R1118" i="2"/>
  <c r="R200" i="2"/>
  <c r="R256" i="2"/>
  <c r="R352" i="2"/>
  <c r="R456" i="2"/>
  <c r="R608" i="2"/>
  <c r="R808" i="2"/>
  <c r="R912" i="2"/>
  <c r="R968" i="2"/>
  <c r="R1064" i="2"/>
  <c r="R1112" i="2"/>
  <c r="R1160" i="2"/>
  <c r="R1264" i="2"/>
  <c r="R1272" i="2"/>
  <c r="R1472" i="2"/>
  <c r="R1528" i="2"/>
  <c r="R1672" i="2"/>
  <c r="R1728" i="2"/>
  <c r="R1928" i="2"/>
  <c r="R1944" i="2"/>
  <c r="R177" i="2"/>
  <c r="R424" i="2"/>
  <c r="R662" i="2"/>
  <c r="R881" i="2"/>
  <c r="R289" i="2"/>
  <c r="R345" i="2"/>
  <c r="R489" i="2"/>
  <c r="R593" i="2"/>
  <c r="R649" i="2"/>
  <c r="R745" i="2"/>
  <c r="R857" i="2"/>
  <c r="R1158" i="2"/>
  <c r="R1422" i="2"/>
  <c r="R1926" i="2"/>
  <c r="R562" i="2"/>
  <c r="R50" i="2"/>
  <c r="R626" i="2"/>
  <c r="R83" i="2"/>
  <c r="R1221" i="2"/>
  <c r="R1704" i="2"/>
  <c r="R1447" i="2"/>
  <c r="R2007" i="2"/>
  <c r="R798" i="2"/>
  <c r="R712" i="2"/>
  <c r="R1320" i="2"/>
  <c r="R865" i="2"/>
  <c r="R1054" i="2"/>
  <c r="R1374" i="2"/>
  <c r="R1096" i="2"/>
  <c r="R143" i="2"/>
  <c r="R231" i="2"/>
  <c r="R399" i="2"/>
  <c r="R487" i="2"/>
  <c r="R647" i="2"/>
  <c r="R719" i="2"/>
  <c r="R799" i="2"/>
  <c r="R935" i="2"/>
  <c r="R991" i="2"/>
  <c r="R1095" i="2"/>
  <c r="R1199" i="2"/>
  <c r="R1247" i="2"/>
  <c r="R1343" i="2"/>
  <c r="R1399" i="2"/>
  <c r="R1455" i="2"/>
  <c r="R1599" i="2"/>
  <c r="R1655" i="2"/>
  <c r="R1711" i="2"/>
  <c r="R1855" i="2"/>
  <c r="R1911" i="2"/>
  <c r="R1967" i="2"/>
  <c r="R14" i="2"/>
  <c r="R158" i="2"/>
  <c r="R313" i="2"/>
  <c r="R478" i="2"/>
  <c r="R633" i="2"/>
  <c r="R816" i="2"/>
  <c r="R990" i="2"/>
  <c r="R72" i="2"/>
  <c r="R160" i="2"/>
  <c r="R264" i="2"/>
  <c r="R272" i="2"/>
  <c r="R320" i="2"/>
  <c r="R416" i="2"/>
  <c r="R576" i="2"/>
  <c r="R616" i="2"/>
  <c r="R720" i="2"/>
  <c r="R776" i="2"/>
  <c r="R928" i="2"/>
  <c r="R1024" i="2"/>
  <c r="R1080" i="2"/>
  <c r="R1224" i="2"/>
  <c r="R1280" i="2"/>
  <c r="R1336" i="2"/>
  <c r="R1432" i="2"/>
  <c r="R1536" i="2"/>
  <c r="R1688" i="2"/>
  <c r="R1848" i="2"/>
  <c r="R25" i="2"/>
  <c r="R241" i="2"/>
  <c r="R470" i="2"/>
  <c r="R726" i="2"/>
  <c r="R927" i="2"/>
  <c r="R353" i="2"/>
  <c r="R601" i="2"/>
  <c r="R657" i="2"/>
  <c r="R801" i="2"/>
  <c r="R809" i="2"/>
  <c r="R118" i="2"/>
  <c r="R430" i="2"/>
  <c r="R640" i="2"/>
  <c r="R878" i="2"/>
  <c r="R1104" i="2"/>
  <c r="R1312" i="2"/>
  <c r="R1512" i="2"/>
  <c r="R1712" i="2"/>
  <c r="R1936" i="2"/>
  <c r="R62" i="2"/>
  <c r="R182" i="2"/>
  <c r="R246" i="2"/>
  <c r="R310" i="2"/>
  <c r="R374" i="2"/>
  <c r="R438" i="2"/>
  <c r="R510" i="2"/>
  <c r="R582" i="2"/>
  <c r="R590" i="2"/>
  <c r="R758" i="2"/>
  <c r="R830" i="2"/>
  <c r="R910" i="2"/>
  <c r="R958" i="2"/>
  <c r="R1062" i="2"/>
  <c r="R1070" i="2"/>
  <c r="R1174" i="2"/>
  <c r="R1222" i="2"/>
  <c r="R1230" i="2"/>
  <c r="R1638" i="2"/>
  <c r="R1742" i="2"/>
  <c r="R1894" i="2"/>
  <c r="R1942" i="2"/>
  <c r="R1998" i="2"/>
  <c r="R242" i="2"/>
  <c r="R635" i="2"/>
  <c r="R10" i="2"/>
  <c r="R58" i="2"/>
  <c r="R170" i="2"/>
  <c r="R298" i="2"/>
  <c r="R426" i="2"/>
  <c r="R498" i="2"/>
  <c r="R578" i="2"/>
  <c r="R602" i="2"/>
  <c r="R714" i="2"/>
  <c r="R738" i="2"/>
  <c r="R770" i="2"/>
  <c r="R850" i="2"/>
  <c r="R874" i="2"/>
  <c r="R1074" i="2"/>
  <c r="R1138" i="2"/>
  <c r="R1202" i="2"/>
  <c r="R1266" i="2"/>
  <c r="R1394" i="2"/>
  <c r="R1522" i="2"/>
  <c r="R1650" i="2"/>
  <c r="R1762" i="2"/>
  <c r="R1882" i="2"/>
  <c r="R1906" i="2"/>
  <c r="R2002" i="2"/>
  <c r="R11" i="2"/>
  <c r="R91" i="2"/>
  <c r="R211" i="2"/>
  <c r="R235" i="2"/>
  <c r="R339" i="2"/>
  <c r="R467" i="2"/>
  <c r="R491" i="2"/>
  <c r="R579" i="2"/>
  <c r="R603" i="2"/>
  <c r="R627" i="2"/>
  <c r="R851" i="2"/>
  <c r="R875" i="2"/>
  <c r="R907" i="2"/>
  <c r="R931" i="2"/>
  <c r="R971" i="2"/>
  <c r="R995" i="2"/>
  <c r="R1035" i="2"/>
  <c r="R1083" i="2"/>
  <c r="R1163" i="2"/>
  <c r="R1211" i="2"/>
  <c r="R1291" i="2"/>
  <c r="R1339" i="2"/>
  <c r="R1467" i="2"/>
  <c r="R1547" i="2"/>
  <c r="R1595" i="2"/>
  <c r="R1699" i="2"/>
  <c r="R1851" i="2"/>
  <c r="R1931" i="2"/>
  <c r="R1987" i="2"/>
  <c r="R108" i="2"/>
  <c r="R132" i="2"/>
  <c r="R324" i="2"/>
  <c r="R380" i="2"/>
  <c r="R404" i="2"/>
  <c r="R556" i="2"/>
  <c r="R732" i="2"/>
  <c r="R1924" i="2"/>
  <c r="R1364" i="2"/>
  <c r="R1460" i="2"/>
  <c r="R1668" i="2"/>
  <c r="R1796" i="2"/>
  <c r="R1176" i="2"/>
  <c r="R704" i="2"/>
  <c r="R1256" i="2"/>
  <c r="R1895" i="2"/>
  <c r="R1480" i="2"/>
  <c r="R172" i="2"/>
  <c r="R308" i="2"/>
  <c r="R436" i="2"/>
  <c r="R516" i="2"/>
  <c r="R748" i="2"/>
  <c r="R828" i="2"/>
  <c r="R1060" i="2"/>
  <c r="R1172" i="2"/>
  <c r="R1252" i="2"/>
  <c r="R1476" i="2"/>
  <c r="R1636" i="2"/>
  <c r="R270" i="2"/>
  <c r="R334" i="2"/>
  <c r="R398" i="2"/>
  <c r="R462" i="2"/>
  <c r="R630" i="2"/>
  <c r="R710" i="2"/>
  <c r="R1094" i="2"/>
  <c r="R1102" i="2"/>
  <c r="R1198" i="2"/>
  <c r="R1246" i="2"/>
  <c r="R1358" i="2"/>
  <c r="R1510" i="2"/>
  <c r="R1558" i="2"/>
  <c r="R1614" i="2"/>
  <c r="R1662" i="2"/>
  <c r="R1766" i="2"/>
  <c r="R1774" i="2"/>
  <c r="R1814" i="2"/>
  <c r="R1974" i="2"/>
  <c r="R26" i="2"/>
  <c r="R483" i="2"/>
  <c r="R818" i="2"/>
  <c r="R1196" i="2"/>
  <c r="R1708" i="2"/>
  <c r="R1836" i="2"/>
  <c r="R18" i="2"/>
  <c r="R74" i="2"/>
  <c r="R130" i="2"/>
  <c r="R178" i="2"/>
  <c r="R234" i="2"/>
  <c r="R258" i="2"/>
  <c r="R306" i="2"/>
  <c r="R362" i="2"/>
  <c r="R434" i="2"/>
  <c r="R490" i="2"/>
  <c r="R594" i="2"/>
  <c r="R618" i="2"/>
  <c r="R754" i="2"/>
  <c r="R778" i="2"/>
  <c r="R858" i="2"/>
  <c r="R1042" i="2"/>
  <c r="R1106" i="2"/>
  <c r="R1170" i="2"/>
  <c r="R1234" i="2"/>
  <c r="R1298" i="2"/>
  <c r="R1362" i="2"/>
  <c r="R1402" i="2"/>
  <c r="R1426" i="2"/>
  <c r="R1490" i="2"/>
  <c r="R1530" i="2"/>
  <c r="R1554" i="2"/>
  <c r="R1618" i="2"/>
  <c r="R1658" i="2"/>
  <c r="R1682" i="2"/>
  <c r="R1770" i="2"/>
  <c r="R1842" i="2"/>
  <c r="R1890" i="2"/>
  <c r="R1914" i="2"/>
  <c r="R244" i="2"/>
  <c r="R764" i="2"/>
  <c r="R1085" i="2"/>
  <c r="R75" i="2"/>
  <c r="R147" i="2"/>
  <c r="R171" i="2"/>
  <c r="R275" i="2"/>
  <c r="R299" i="2"/>
  <c r="R403" i="2"/>
  <c r="R611" i="2"/>
  <c r="R643" i="2"/>
  <c r="R723" i="2"/>
  <c r="R747" i="2"/>
  <c r="R955" i="2"/>
  <c r="R1099" i="2"/>
  <c r="R1147" i="2"/>
  <c r="R1227" i="2"/>
  <c r="R1275" i="2"/>
  <c r="R1355" i="2"/>
  <c r="R1483" i="2"/>
  <c r="R1611" i="2"/>
  <c r="R1715" i="2"/>
  <c r="R1731" i="2"/>
  <c r="R1763" i="2"/>
  <c r="R1843" i="2"/>
  <c r="R1867" i="2"/>
  <c r="R1899" i="2"/>
  <c r="R1915" i="2"/>
  <c r="R1947" i="2"/>
  <c r="R1979" i="2"/>
  <c r="R12" i="2"/>
  <c r="R28" i="2"/>
  <c r="R76" i="2"/>
  <c r="R100" i="2"/>
  <c r="R204" i="2"/>
  <c r="R316" i="2"/>
  <c r="R444" i="2"/>
  <c r="R524" i="2"/>
  <c r="R548" i="2"/>
  <c r="R652" i="2"/>
  <c r="R988" i="2"/>
  <c r="R1956" i="2"/>
  <c r="R820" i="2"/>
  <c r="R876" i="2"/>
  <c r="R21" i="2"/>
  <c r="R45" i="2"/>
  <c r="R133" i="2"/>
  <c r="R197" i="2"/>
  <c r="R245" i="2"/>
  <c r="R397" i="2"/>
  <c r="R421" i="2"/>
  <c r="R445" i="2"/>
  <c r="R454" i="2"/>
  <c r="R526" i="2"/>
  <c r="R774" i="2"/>
  <c r="R782" i="2"/>
  <c r="R846" i="2"/>
  <c r="R886" i="2"/>
  <c r="R1038" i="2"/>
  <c r="R1086" i="2"/>
  <c r="R1142" i="2"/>
  <c r="R1190" i="2"/>
  <c r="R1342" i="2"/>
  <c r="R1350" i="2"/>
  <c r="R1398" i="2"/>
  <c r="R1454" i="2"/>
  <c r="R1502" i="2"/>
  <c r="R1598" i="2"/>
  <c r="R1606" i="2"/>
  <c r="R1654" i="2"/>
  <c r="R1710" i="2"/>
  <c r="R1758" i="2"/>
  <c r="R1854" i="2"/>
  <c r="R1862" i="2"/>
  <c r="R1870" i="2"/>
  <c r="R1910" i="2"/>
  <c r="R226" i="2"/>
  <c r="R354" i="2"/>
  <c r="R482" i="2"/>
  <c r="R666" i="2"/>
  <c r="R802" i="2"/>
  <c r="R890" i="2"/>
  <c r="R938" i="2"/>
  <c r="R986" i="2"/>
  <c r="R1986" i="2"/>
  <c r="R555" i="2"/>
  <c r="R1011" i="2"/>
  <c r="R33" i="2"/>
  <c r="R175" i="2"/>
  <c r="R303" i="2"/>
  <c r="R431" i="2"/>
  <c r="R559" i="2"/>
  <c r="R687" i="2"/>
  <c r="R815" i="2"/>
  <c r="R943" i="2"/>
  <c r="R1041" i="2"/>
  <c r="R1105" i="2"/>
  <c r="R1169" i="2"/>
  <c r="R1233" i="2"/>
  <c r="R1297" i="2"/>
  <c r="R1361" i="2"/>
  <c r="R1425" i="2"/>
  <c r="R1489" i="2"/>
  <c r="R1553" i="2"/>
  <c r="R1617" i="2"/>
  <c r="R1681" i="2"/>
  <c r="R1745" i="2"/>
  <c r="R1809" i="2"/>
  <c r="R1873" i="2"/>
  <c r="R1937" i="2"/>
  <c r="R2001" i="2"/>
  <c r="R271" i="2"/>
  <c r="R343" i="2"/>
  <c r="R351" i="2"/>
  <c r="R359" i="2"/>
  <c r="R519" i="2"/>
  <c r="R607" i="2"/>
  <c r="R695" i="2"/>
  <c r="R839" i="2"/>
  <c r="R911" i="2"/>
  <c r="R967" i="2"/>
  <c r="R1015" i="2"/>
  <c r="R1071" i="2"/>
  <c r="R1119" i="2"/>
  <c r="R1223" i="2"/>
  <c r="R1327" i="2"/>
  <c r="R1471" i="2"/>
  <c r="R1527" i="2"/>
  <c r="R1583" i="2"/>
  <c r="R1727" i="2"/>
  <c r="R1783" i="2"/>
  <c r="R1991" i="2"/>
  <c r="R78" i="2"/>
  <c r="R240" i="2"/>
  <c r="R414" i="2"/>
  <c r="R560" i="2"/>
  <c r="R734" i="2"/>
  <c r="R889" i="2"/>
  <c r="R8" i="2"/>
  <c r="R136" i="2"/>
  <c r="R392" i="2"/>
  <c r="R488" i="2"/>
  <c r="R592" i="2"/>
  <c r="R648" i="2"/>
  <c r="R800" i="2"/>
  <c r="R896" i="2"/>
  <c r="R1000" i="2"/>
  <c r="R1056" i="2"/>
  <c r="R1152" i="2"/>
  <c r="R1304" i="2"/>
  <c r="R1352" i="2"/>
  <c r="R1464" i="2"/>
  <c r="R1560" i="2"/>
  <c r="R1608" i="2"/>
  <c r="R1664" i="2"/>
  <c r="R1784" i="2"/>
  <c r="R1816" i="2"/>
  <c r="R2008" i="2"/>
  <c r="R121" i="2"/>
  <c r="R369" i="2"/>
  <c r="R598" i="2"/>
  <c r="R817" i="2"/>
  <c r="R281" i="2"/>
  <c r="R585" i="2"/>
  <c r="R673" i="2"/>
  <c r="R729" i="2"/>
  <c r="R849" i="2"/>
  <c r="R969" i="2"/>
  <c r="R977" i="2"/>
  <c r="R247" i="2"/>
  <c r="R512" i="2"/>
  <c r="R759" i="2"/>
  <c r="R951" i="2"/>
  <c r="R1208" i="2"/>
  <c r="R1424" i="2"/>
  <c r="R1624" i="2"/>
  <c r="R1824" i="2"/>
  <c r="R1984" i="2"/>
  <c r="R94" i="2"/>
  <c r="R142" i="2"/>
  <c r="R206" i="2"/>
  <c r="R55" i="2"/>
  <c r="R184" i="2"/>
  <c r="R312" i="2"/>
  <c r="R440" i="2"/>
  <c r="R568" i="2"/>
  <c r="R696" i="2"/>
  <c r="R824" i="2"/>
  <c r="R952" i="2"/>
  <c r="R1049" i="2"/>
  <c r="R1113" i="2"/>
  <c r="R1177" i="2"/>
  <c r="R1241" i="2"/>
  <c r="R1305" i="2"/>
  <c r="R1369" i="2"/>
  <c r="R1433" i="2"/>
  <c r="R1497" i="2"/>
  <c r="R1561" i="2"/>
  <c r="R1625" i="2"/>
  <c r="R1689" i="2"/>
  <c r="R1753" i="2"/>
  <c r="R1817" i="2"/>
  <c r="R1881" i="2"/>
  <c r="R1945" i="2"/>
  <c r="R2009" i="2"/>
  <c r="R199" i="2"/>
  <c r="R279" i="2"/>
  <c r="R287" i="2"/>
  <c r="R455" i="2"/>
  <c r="R527" i="2"/>
  <c r="R543" i="2"/>
  <c r="R615" i="2"/>
  <c r="R703" i="2"/>
  <c r="R775" i="2"/>
  <c r="R1079" i="2"/>
  <c r="R1175" i="2"/>
  <c r="R1279" i="2"/>
  <c r="R1375" i="2"/>
  <c r="R1383" i="2"/>
  <c r="R1431" i="2"/>
  <c r="R1479" i="2"/>
  <c r="R1631" i="2"/>
  <c r="R1639" i="2"/>
  <c r="R1687" i="2"/>
  <c r="R1943" i="2"/>
  <c r="R88" i="2"/>
  <c r="R249" i="2"/>
  <c r="R423" i="2"/>
  <c r="R569" i="2"/>
  <c r="R752" i="2"/>
  <c r="R926" i="2"/>
  <c r="R16" i="2"/>
  <c r="R96" i="2"/>
  <c r="R104" i="2"/>
  <c r="R144" i="2"/>
  <c r="R192" i="2"/>
  <c r="R296" i="2"/>
  <c r="R344" i="2"/>
  <c r="R400" i="2"/>
  <c r="R448" i="2"/>
  <c r="R552" i="2"/>
  <c r="R600" i="2"/>
  <c r="R656" i="2"/>
  <c r="R1520" i="2"/>
  <c r="R1776" i="2"/>
  <c r="R150" i="2"/>
  <c r="R406" i="2"/>
  <c r="R625" i="2"/>
  <c r="R854" i="2"/>
  <c r="R9" i="2"/>
  <c r="R73" i="2"/>
  <c r="R225" i="2"/>
  <c r="R233" i="2"/>
  <c r="R337" i="2"/>
  <c r="R393" i="2"/>
  <c r="R481" i="2"/>
  <c r="R537" i="2"/>
  <c r="R681" i="2"/>
  <c r="R737" i="2"/>
  <c r="R785" i="2"/>
  <c r="R985" i="2"/>
  <c r="R993" i="2"/>
  <c r="R1001" i="2"/>
  <c r="R22" i="2"/>
  <c r="R302" i="2"/>
  <c r="R558" i="2"/>
  <c r="R814" i="2"/>
  <c r="R1006" i="2"/>
  <c r="R1232" i="2"/>
  <c r="R1440" i="2"/>
  <c r="R1640" i="2"/>
  <c r="R1872" i="2"/>
  <c r="R2000" i="2"/>
  <c r="R102" i="2"/>
  <c r="R566" i="2"/>
  <c r="R638" i="2"/>
  <c r="R718" i="2"/>
  <c r="R894" i="2"/>
  <c r="R1046" i="2"/>
  <c r="R1150" i="2"/>
  <c r="R1254" i="2"/>
  <c r="R1310" i="2"/>
  <c r="R1366" i="2"/>
  <c r="R1406" i="2"/>
  <c r="R1462" i="2"/>
  <c r="R1518" i="2"/>
  <c r="R1566" i="2"/>
  <c r="R1622" i="2"/>
  <c r="R1718" i="2"/>
  <c r="R1822" i="2"/>
  <c r="R1878" i="2"/>
  <c r="R1886" i="2"/>
  <c r="R1918" i="2"/>
  <c r="R115" i="2"/>
  <c r="R507" i="2"/>
  <c r="R1340" i="2"/>
  <c r="R1724" i="2"/>
  <c r="R1852" i="2"/>
  <c r="R1980" i="2"/>
  <c r="R106" i="2"/>
  <c r="R154" i="2"/>
  <c r="R210" i="2"/>
  <c r="R282" i="2"/>
  <c r="R338" i="2"/>
  <c r="R386" i="2"/>
  <c r="R410" i="2"/>
  <c r="R466" i="2"/>
  <c r="R514" i="2"/>
  <c r="R538" i="2"/>
  <c r="R570" i="2"/>
  <c r="R650" i="2"/>
  <c r="R674" i="2"/>
  <c r="R762" i="2"/>
  <c r="R786" i="2"/>
  <c r="R810" i="2"/>
  <c r="R834" i="2"/>
  <c r="R970" i="2"/>
  <c r="R994" i="2"/>
  <c r="R1066" i="2"/>
  <c r="R1130" i="2"/>
  <c r="R1194" i="2"/>
  <c r="R1258" i="2"/>
  <c r="R1322" i="2"/>
  <c r="R1386" i="2"/>
  <c r="R1450" i="2"/>
  <c r="R1578" i="2"/>
  <c r="R1642" i="2"/>
  <c r="R1706" i="2"/>
  <c r="R1730" i="2"/>
  <c r="R1754" i="2"/>
  <c r="R1802" i="2"/>
  <c r="R1874" i="2"/>
  <c r="R1946" i="2"/>
  <c r="R1994" i="2"/>
  <c r="R364" i="2"/>
  <c r="R819" i="2"/>
  <c r="R1101" i="2"/>
  <c r="R3" i="2"/>
  <c r="R51" i="2"/>
  <c r="R179" i="2"/>
  <c r="R203" i="2"/>
  <c r="R251" i="2"/>
  <c r="R307" i="2"/>
  <c r="R331" i="2"/>
  <c r="R379" i="2"/>
  <c r="R435" i="2"/>
  <c r="R459" i="2"/>
  <c r="R539" i="2"/>
  <c r="R779" i="2"/>
  <c r="R803" i="2"/>
  <c r="R843" i="2"/>
  <c r="R923" i="2"/>
  <c r="R987" i="2"/>
  <c r="R1075" i="2"/>
  <c r="R1123" i="2"/>
  <c r="R1203" i="2"/>
  <c r="R1251" i="2"/>
  <c r="R1379" i="2"/>
  <c r="R1403" i="2"/>
  <c r="R1459" i="2"/>
  <c r="R1507" i="2"/>
  <c r="R1531" i="2"/>
  <c r="R1659" i="2"/>
  <c r="R1739" i="2"/>
  <c r="R1811" i="2"/>
  <c r="R2003" i="2"/>
  <c r="R36" i="2"/>
  <c r="R156" i="2"/>
  <c r="R284" i="2"/>
  <c r="R340" i="2"/>
  <c r="R396" i="2"/>
  <c r="R420" i="2"/>
  <c r="R468" i="2"/>
  <c r="R492" i="2"/>
  <c r="R612" i="2"/>
  <c r="R844" i="2"/>
  <c r="R1092" i="2"/>
  <c r="R1284" i="2"/>
  <c r="R1396" i="2"/>
  <c r="R1572" i="2"/>
  <c r="R1748" i="2"/>
  <c r="R1237" i="2"/>
  <c r="R948" i="2"/>
  <c r="R181" i="2"/>
  <c r="R221" i="2"/>
  <c r="R285" i="2"/>
  <c r="R333" i="2"/>
  <c r="R357" i="2"/>
  <c r="R381" i="2"/>
  <c r="R533" i="2"/>
  <c r="R1302" i="2"/>
  <c r="R1864" i="2"/>
  <c r="R1752" i="2"/>
  <c r="R1904" i="2"/>
  <c r="R1992" i="2"/>
  <c r="R278" i="2"/>
  <c r="R497" i="2"/>
  <c r="R735" i="2"/>
  <c r="R945" i="2"/>
  <c r="R105" i="2"/>
  <c r="R153" i="2"/>
  <c r="R209" i="2"/>
  <c r="R265" i="2"/>
  <c r="R361" i="2"/>
  <c r="R409" i="2"/>
  <c r="R465" i="2"/>
  <c r="R521" i="2"/>
  <c r="R609" i="2"/>
  <c r="R913" i="2"/>
  <c r="R937" i="2"/>
  <c r="R137" i="2"/>
  <c r="R457" i="2"/>
  <c r="R686" i="2"/>
  <c r="R887" i="2"/>
  <c r="R1120" i="2"/>
  <c r="R1360" i="2"/>
  <c r="R1552" i="2"/>
  <c r="R1744" i="2"/>
  <c r="R1952" i="2"/>
  <c r="R70" i="2"/>
  <c r="R126" i="2"/>
  <c r="R254" i="2"/>
  <c r="R318" i="2"/>
  <c r="R382" i="2"/>
  <c r="R446" i="2"/>
  <c r="R694" i="2"/>
  <c r="R766" i="2"/>
  <c r="R838" i="2"/>
  <c r="R966" i="2"/>
  <c r="R1022" i="2"/>
  <c r="R1078" i="2"/>
  <c r="R1126" i="2"/>
  <c r="R1278" i="2"/>
  <c r="R1334" i="2"/>
  <c r="R1390" i="2"/>
  <c r="R1438" i="2"/>
  <c r="R1494" i="2"/>
  <c r="R1590" i="2"/>
  <c r="R1646" i="2"/>
  <c r="R1694" i="2"/>
  <c r="R1702" i="2"/>
  <c r="R1750" i="2"/>
  <c r="R1790" i="2"/>
  <c r="R1846" i="2"/>
  <c r="R1902" i="2"/>
  <c r="R1950" i="2"/>
  <c r="R300" i="2"/>
  <c r="R690" i="2"/>
  <c r="R1019" i="2"/>
  <c r="R1148" i="2"/>
  <c r="R1276" i="2"/>
  <c r="R1404" i="2"/>
  <c r="R1532" i="2"/>
  <c r="R1660" i="2"/>
  <c r="R1788" i="2"/>
  <c r="R1916" i="2"/>
  <c r="R90" i="2"/>
  <c r="R146" i="2"/>
  <c r="R194" i="2"/>
  <c r="R250" i="2"/>
  <c r="R274" i="2"/>
  <c r="R346" i="2"/>
  <c r="R378" i="2"/>
  <c r="R402" i="2"/>
  <c r="R450" i="2"/>
  <c r="R474" i="2"/>
  <c r="R506" i="2"/>
  <c r="R530" i="2"/>
  <c r="R554" i="2"/>
  <c r="R794" i="2"/>
  <c r="R826" i="2"/>
  <c r="R930" i="2"/>
  <c r="R1010" i="2"/>
  <c r="R1034" i="2"/>
  <c r="R1330" i="2"/>
  <c r="R1354" i="2"/>
  <c r="R1418" i="2"/>
  <c r="R1458" i="2"/>
  <c r="R1482" i="2"/>
  <c r="R1546" i="2"/>
  <c r="R1586" i="2"/>
  <c r="R1610" i="2"/>
  <c r="R1674" i="2"/>
  <c r="R1714" i="2"/>
  <c r="R1810" i="2"/>
  <c r="R1834" i="2"/>
  <c r="R1954" i="2"/>
  <c r="R1978" i="2"/>
  <c r="R563" i="2"/>
  <c r="R1037" i="2"/>
  <c r="R1165" i="2"/>
  <c r="R1293" i="2"/>
  <c r="R43" i="2"/>
  <c r="R67" i="2"/>
  <c r="R243" i="2"/>
  <c r="R315" i="2"/>
  <c r="R371" i="2"/>
  <c r="R443" i="2"/>
  <c r="R523" i="2"/>
  <c r="R547" i="2"/>
  <c r="R659" i="2"/>
  <c r="R683" i="2"/>
  <c r="R715" i="2"/>
  <c r="R795" i="2"/>
  <c r="R827" i="2"/>
  <c r="R1059" i="2"/>
  <c r="R1139" i="2"/>
  <c r="R1187" i="2"/>
  <c r="R1267" i="2"/>
  <c r="R1315" i="2"/>
  <c r="R1395" i="2"/>
  <c r="R1419" i="2"/>
  <c r="R1443" i="2"/>
  <c r="R1523" i="2"/>
  <c r="R1571" i="2"/>
  <c r="R1651" i="2"/>
  <c r="R1675" i="2"/>
  <c r="R1723" i="2"/>
  <c r="R1747" i="2"/>
  <c r="R1779" i="2"/>
  <c r="R1803" i="2"/>
  <c r="R1835" i="2"/>
  <c r="R1883" i="2"/>
  <c r="R1971" i="2"/>
  <c r="R44" i="2"/>
  <c r="R84" i="2"/>
  <c r="R92" i="2"/>
  <c r="R220" i="2"/>
  <c r="R356" i="2"/>
  <c r="R428" i="2"/>
  <c r="R484" i="2"/>
  <c r="R596" i="2"/>
  <c r="R628" i="2"/>
  <c r="R812" i="2"/>
  <c r="R1140" i="2"/>
  <c r="R1236" i="2"/>
  <c r="R1444" i="2"/>
  <c r="R1620" i="2"/>
  <c r="R1141" i="2"/>
  <c r="R1492" i="2"/>
  <c r="R1700" i="2"/>
  <c r="R1326" i="2"/>
  <c r="R1486" i="2"/>
  <c r="R1039" i="2"/>
  <c r="R1735" i="2"/>
  <c r="R768" i="2"/>
  <c r="R680" i="2"/>
  <c r="R672" i="2"/>
  <c r="R1804" i="2"/>
  <c r="R1932" i="2"/>
  <c r="R42" i="2"/>
  <c r="R122" i="2"/>
  <c r="R322" i="2"/>
  <c r="R610" i="2"/>
  <c r="R642" i="2"/>
  <c r="R722" i="2"/>
  <c r="R746" i="2"/>
  <c r="R882" i="2"/>
  <c r="R906" i="2"/>
  <c r="R962" i="2"/>
  <c r="R1018" i="2"/>
  <c r="R1058" i="2"/>
  <c r="R1098" i="2"/>
  <c r="R1162" i="2"/>
  <c r="R1186" i="2"/>
  <c r="R1226" i="2"/>
  <c r="R1290" i="2"/>
  <c r="R1314" i="2"/>
  <c r="R1378" i="2"/>
  <c r="R1442" i="2"/>
  <c r="R1506" i="2"/>
  <c r="R1570" i="2"/>
  <c r="R1698" i="2"/>
  <c r="R1786" i="2"/>
  <c r="R1858" i="2"/>
  <c r="R1866" i="2"/>
  <c r="R1938" i="2"/>
  <c r="R636" i="2"/>
  <c r="R1053" i="2"/>
  <c r="R1181" i="2"/>
  <c r="R1309" i="2"/>
  <c r="R19" i="2"/>
  <c r="R139" i="2"/>
  <c r="R163" i="2"/>
  <c r="R195" i="2"/>
  <c r="R219" i="2"/>
  <c r="R267" i="2"/>
  <c r="R291" i="2"/>
  <c r="R323" i="2"/>
  <c r="R347" i="2"/>
  <c r="R395" i="2"/>
  <c r="R419" i="2"/>
  <c r="R451" i="2"/>
  <c r="R475" i="2"/>
  <c r="R499" i="2"/>
  <c r="R739" i="2"/>
  <c r="R771" i="2"/>
  <c r="R835" i="2"/>
  <c r="R859" i="2"/>
  <c r="R883" i="2"/>
  <c r="R1067" i="2"/>
  <c r="R1091" i="2"/>
  <c r="R1115" i="2"/>
  <c r="R1195" i="2"/>
  <c r="R1219" i="2"/>
  <c r="R1243" i="2"/>
  <c r="R1323" i="2"/>
  <c r="R1371" i="2"/>
  <c r="R196" i="2"/>
  <c r="R564" i="2"/>
  <c r="R684" i="2"/>
  <c r="R884" i="2"/>
  <c r="R1812" i="2"/>
  <c r="R1940" i="2"/>
  <c r="R1732" i="2"/>
  <c r="R1588" i="2"/>
  <c r="R1534" i="2"/>
  <c r="R1127" i="2"/>
  <c r="R872" i="2"/>
  <c r="R1216" i="2"/>
  <c r="R664" i="2"/>
  <c r="R1392" i="2"/>
  <c r="R1632" i="2"/>
  <c r="R1792" i="2"/>
  <c r="R1045" i="2"/>
  <c r="R1428" i="2"/>
  <c r="R1524" i="2"/>
  <c r="R1844" i="2"/>
  <c r="R1988" i="2"/>
  <c r="R1716" i="2"/>
  <c r="R1860" i="2"/>
  <c r="R1134" i="2"/>
  <c r="R1166" i="2"/>
  <c r="R847" i="2"/>
  <c r="R1055" i="2"/>
  <c r="R1135" i="2"/>
  <c r="R1775" i="2"/>
  <c r="R960" i="2"/>
  <c r="R1983" i="2"/>
  <c r="R1328" i="2"/>
  <c r="R1600" i="2"/>
  <c r="R1648" i="2"/>
  <c r="R685" i="2"/>
  <c r="R709" i="2"/>
  <c r="R733" i="2"/>
  <c r="R797" i="2"/>
  <c r="R845" i="2"/>
  <c r="R933" i="2"/>
  <c r="R772" i="2"/>
  <c r="R1204" i="2"/>
  <c r="R956" i="2"/>
  <c r="R1317" i="2"/>
  <c r="R140" i="2"/>
  <c r="R868" i="2"/>
  <c r="R1332" i="2"/>
  <c r="R1972" i="2"/>
  <c r="R1382" i="2"/>
  <c r="R1686" i="2"/>
  <c r="R1799" i="2"/>
  <c r="R1136" i="2"/>
  <c r="R1376" i="2"/>
  <c r="R856" i="2"/>
  <c r="R1592" i="2"/>
  <c r="R1736" i="2"/>
  <c r="R621" i="2"/>
  <c r="R645" i="2"/>
  <c r="R757" i="2"/>
  <c r="R869" i="2"/>
  <c r="R997" i="2"/>
  <c r="R1021" i="2"/>
  <c r="R900" i="2"/>
  <c r="R1268" i="2"/>
  <c r="R1157" i="2"/>
  <c r="R1333" i="2"/>
  <c r="R668" i="2"/>
  <c r="R1556" i="2"/>
  <c r="R1652" i="2"/>
  <c r="R1876" i="2"/>
  <c r="R1351" i="2"/>
  <c r="R920" i="2"/>
  <c r="R1416" i="2"/>
  <c r="R864" i="2"/>
  <c r="R1656" i="2"/>
  <c r="R1832" i="2"/>
  <c r="R1920" i="2"/>
  <c r="R54" i="2"/>
  <c r="R823" i="2"/>
  <c r="R1880" i="2"/>
  <c r="R822" i="2"/>
  <c r="R902" i="2"/>
  <c r="R950" i="2"/>
  <c r="R1110" i="2"/>
  <c r="R1262" i="2"/>
  <c r="R1318" i="2"/>
  <c r="R1414" i="2"/>
  <c r="R1574" i="2"/>
  <c r="R1582" i="2"/>
  <c r="R1670" i="2"/>
  <c r="R1678" i="2"/>
  <c r="R1830" i="2"/>
  <c r="R1838" i="2"/>
  <c r="R1934" i="2"/>
  <c r="R1982" i="2"/>
  <c r="R180" i="2"/>
  <c r="R891" i="2"/>
  <c r="R1100" i="2"/>
  <c r="R1228" i="2"/>
  <c r="R1356" i="2"/>
  <c r="R1484" i="2"/>
  <c r="R1612" i="2"/>
  <c r="R1740" i="2"/>
  <c r="R1868" i="2"/>
  <c r="R1996" i="2"/>
  <c r="R186" i="2"/>
  <c r="R314" i="2"/>
  <c r="R442" i="2"/>
  <c r="R730" i="2"/>
  <c r="R842" i="2"/>
  <c r="R866" i="2"/>
  <c r="R954" i="2"/>
  <c r="R1090" i="2"/>
  <c r="R1154" i="2"/>
  <c r="R1218" i="2"/>
  <c r="R1282" i="2"/>
  <c r="R1410" i="2"/>
  <c r="R1474" i="2"/>
  <c r="R1514" i="2"/>
  <c r="R1538" i="2"/>
  <c r="R1778" i="2"/>
  <c r="R1826" i="2"/>
  <c r="R1850" i="2"/>
  <c r="R1898" i="2"/>
  <c r="R1922" i="2"/>
  <c r="R1970" i="2"/>
  <c r="R427" i="2"/>
  <c r="R892" i="2"/>
  <c r="R1117" i="2"/>
  <c r="R1245" i="2"/>
  <c r="R35" i="2"/>
  <c r="R59" i="2"/>
  <c r="R155" i="2"/>
  <c r="R227" i="2"/>
  <c r="R283" i="2"/>
  <c r="R355" i="2"/>
  <c r="R411" i="2"/>
  <c r="R515" i="2"/>
  <c r="R595" i="2"/>
  <c r="R619" i="2"/>
  <c r="R707" i="2"/>
  <c r="R731" i="2"/>
  <c r="R755" i="2"/>
  <c r="R867" i="2"/>
  <c r="R899" i="2"/>
  <c r="R963" i="2"/>
  <c r="R1027" i="2"/>
  <c r="R1051" i="2"/>
  <c r="R1131" i="2"/>
  <c r="R1155" i="2"/>
  <c r="R1179" i="2"/>
  <c r="R1259" i="2"/>
  <c r="R1283" i="2"/>
  <c r="R1307" i="2"/>
  <c r="R1331" i="2"/>
  <c r="R1387" i="2"/>
  <c r="R1411" i="2"/>
  <c r="R1435" i="2"/>
  <c r="R1515" i="2"/>
  <c r="R1539" i="2"/>
  <c r="R1563" i="2"/>
  <c r="R1587" i="2"/>
  <c r="R1635" i="2"/>
  <c r="R1643" i="2"/>
  <c r="R1691" i="2"/>
  <c r="R1771" i="2"/>
  <c r="R1787" i="2"/>
  <c r="R1819" i="2"/>
  <c r="R1907" i="2"/>
  <c r="R1923" i="2"/>
  <c r="R1955" i="2"/>
  <c r="R60" i="2"/>
  <c r="R124" i="2"/>
  <c r="R188" i="2"/>
  <c r="R260" i="2"/>
  <c r="R588" i="2"/>
  <c r="R716" i="2"/>
  <c r="R780" i="2"/>
  <c r="R932" i="2"/>
  <c r="R1780" i="2"/>
  <c r="R2004" i="2"/>
  <c r="R5" i="2"/>
  <c r="R69" i="2"/>
  <c r="R93" i="2"/>
  <c r="R117" i="2"/>
  <c r="R269" i="2"/>
  <c r="R293" i="2"/>
  <c r="R317" i="2"/>
  <c r="R469" i="2"/>
  <c r="R557" i="2"/>
  <c r="R581" i="2"/>
  <c r="R629" i="2"/>
  <c r="R669" i="2"/>
  <c r="R693" i="2"/>
  <c r="R805" i="2"/>
  <c r="R909" i="2"/>
  <c r="R957" i="2"/>
  <c r="R981" i="2"/>
  <c r="R1028" i="2"/>
  <c r="R1300" i="2"/>
  <c r="R1173" i="2"/>
  <c r="R756" i="2"/>
  <c r="R1764" i="2"/>
  <c r="R1908" i="2"/>
  <c r="R980" i="2"/>
  <c r="R1348" i="2"/>
  <c r="R1540" i="2"/>
  <c r="R1294" i="2"/>
  <c r="R728" i="2"/>
  <c r="R1288" i="2"/>
  <c r="R744" i="2"/>
  <c r="R1448" i="2"/>
  <c r="R1584" i="2"/>
  <c r="R1760" i="2"/>
  <c r="R366" i="2"/>
  <c r="R622" i="2"/>
  <c r="R1040" i="2"/>
  <c r="R1248" i="2"/>
  <c r="R1456" i="2"/>
  <c r="R1680" i="2"/>
  <c r="R574" i="2"/>
  <c r="R87" i="2"/>
  <c r="R230" i="2"/>
  <c r="R358" i="2"/>
  <c r="R486" i="2"/>
  <c r="R614" i="2"/>
  <c r="R742" i="2"/>
  <c r="R870" i="2"/>
  <c r="R998" i="2"/>
  <c r="R1065" i="2"/>
  <c r="R1129" i="2"/>
  <c r="R1193" i="2"/>
  <c r="R1257" i="2"/>
  <c r="R1321" i="2"/>
  <c r="R1385" i="2"/>
  <c r="R1449" i="2"/>
  <c r="R1513" i="2"/>
  <c r="R1577" i="2"/>
  <c r="R1641" i="2"/>
  <c r="R1705" i="2"/>
  <c r="R1769" i="2"/>
  <c r="R1833" i="2"/>
  <c r="R1897" i="2"/>
  <c r="R1961" i="2"/>
  <c r="R7" i="2"/>
  <c r="R135" i="2"/>
  <c r="R215" i="2"/>
  <c r="R223" i="2"/>
  <c r="R311" i="2"/>
  <c r="R319" i="2"/>
  <c r="R391" i="2"/>
  <c r="R471" i="2"/>
  <c r="R479" i="2"/>
  <c r="R711" i="2"/>
  <c r="R855" i="2"/>
  <c r="R871" i="2"/>
  <c r="R983" i="2"/>
  <c r="R1031" i="2"/>
  <c r="R1087" i="2"/>
  <c r="R1143" i="2"/>
  <c r="R1191" i="2"/>
  <c r="R1239" i="2"/>
  <c r="R1295" i="2"/>
  <c r="R1495" i="2"/>
  <c r="R1543" i="2"/>
  <c r="R1551" i="2"/>
  <c r="R1703" i="2"/>
  <c r="R1751" i="2"/>
  <c r="R1959" i="2"/>
  <c r="R120" i="2"/>
  <c r="R304" i="2"/>
  <c r="R441" i="2"/>
  <c r="R624" i="2"/>
  <c r="R953" i="2"/>
  <c r="R32" i="2"/>
  <c r="R112" i="2"/>
  <c r="R152" i="2"/>
  <c r="R208" i="2"/>
  <c r="R216" i="2"/>
  <c r="R360" i="2"/>
  <c r="R408" i="2"/>
  <c r="R464" i="2"/>
  <c r="R976" i="2"/>
  <c r="R1072" i="2"/>
  <c r="R1576" i="2"/>
  <c r="R1840" i="2"/>
  <c r="R1888" i="2"/>
  <c r="R214" i="2"/>
  <c r="R433" i="2"/>
  <c r="R689" i="2"/>
  <c r="R918" i="2"/>
  <c r="R17" i="2"/>
  <c r="R81" i="2"/>
  <c r="R201" i="2"/>
  <c r="R297" i="2"/>
  <c r="R401" i="2"/>
  <c r="R545" i="2"/>
  <c r="R793" i="2"/>
  <c r="R873" i="2"/>
  <c r="R86" i="2"/>
  <c r="R375" i="2"/>
  <c r="R631" i="2"/>
  <c r="R832" i="2"/>
  <c r="R1048" i="2"/>
  <c r="R1296" i="2"/>
  <c r="R1488" i="2"/>
  <c r="R1696" i="2"/>
  <c r="R1896" i="2"/>
  <c r="R6" i="2"/>
  <c r="R502" i="2"/>
  <c r="R646" i="2"/>
  <c r="R1014" i="2"/>
  <c r="R1214" i="2"/>
  <c r="R1270" i="2"/>
  <c r="R1470" i="2"/>
  <c r="R1526" i="2"/>
  <c r="R1630" i="2"/>
  <c r="R1726" i="2"/>
  <c r="R1734" i="2"/>
  <c r="R1782" i="2"/>
  <c r="R1990" i="2"/>
  <c r="R218" i="2"/>
  <c r="R580" i="2"/>
  <c r="R946" i="2"/>
  <c r="R1116" i="2"/>
  <c r="R1244" i="2"/>
  <c r="R1372" i="2"/>
  <c r="R1500" i="2"/>
  <c r="R1628" i="2"/>
  <c r="R1756" i="2"/>
  <c r="R1884" i="2"/>
  <c r="R2012" i="2"/>
  <c r="R34" i="2"/>
  <c r="R82" i="2"/>
  <c r="R138" i="2"/>
  <c r="R162" i="2"/>
  <c r="R266" i="2"/>
  <c r="R290" i="2"/>
  <c r="R394" i="2"/>
  <c r="R418" i="2"/>
  <c r="R522" i="2"/>
  <c r="R546" i="2"/>
  <c r="R634" i="2"/>
  <c r="R658" i="2"/>
  <c r="R682" i="2"/>
  <c r="R706" i="2"/>
  <c r="R898" i="2"/>
  <c r="R922" i="2"/>
  <c r="R978" i="2"/>
  <c r="R1002" i="2"/>
  <c r="R1026" i="2"/>
  <c r="R1050" i="2"/>
  <c r="R1114" i="2"/>
  <c r="R1178" i="2"/>
  <c r="R1242" i="2"/>
  <c r="R1306" i="2"/>
  <c r="R1346" i="2"/>
  <c r="R1370" i="2"/>
  <c r="R1434" i="2"/>
  <c r="R1498" i="2"/>
  <c r="R1562" i="2"/>
  <c r="R1602" i="2"/>
  <c r="R1626" i="2"/>
  <c r="R1666" i="2"/>
  <c r="R1690" i="2"/>
  <c r="R1738" i="2"/>
  <c r="R1930" i="2"/>
  <c r="R452" i="2"/>
  <c r="R947" i="2"/>
  <c r="R1133" i="2"/>
  <c r="R1261" i="2"/>
  <c r="R107" i="2"/>
  <c r="R131" i="2"/>
  <c r="R259" i="2"/>
  <c r="R387" i="2"/>
  <c r="R571" i="2"/>
  <c r="R651" i="2"/>
  <c r="R675" i="2"/>
  <c r="R236" i="2"/>
  <c r="R372" i="2"/>
  <c r="R500" i="2"/>
  <c r="R1004" i="2"/>
  <c r="R1124" i="2"/>
  <c r="R1220" i="2"/>
  <c r="R1604" i="2"/>
  <c r="R1684" i="2"/>
  <c r="R1285" i="2"/>
  <c r="R1029" i="2"/>
  <c r="R1061" i="2"/>
  <c r="R1093" i="2"/>
  <c r="R1125" i="2"/>
  <c r="R1380" i="2"/>
  <c r="R1892" i="2"/>
  <c r="R1206" i="2"/>
  <c r="R1430" i="2"/>
  <c r="R791" i="2"/>
  <c r="R1719" i="2"/>
  <c r="R1975" i="2"/>
  <c r="R1408" i="2"/>
  <c r="R37" i="2"/>
  <c r="R61" i="2"/>
  <c r="R77" i="2"/>
  <c r="R101" i="2"/>
  <c r="R125" i="2"/>
  <c r="R213" i="2"/>
  <c r="R277" i="2"/>
  <c r="R301" i="2"/>
  <c r="R389" i="2"/>
  <c r="R437" i="2"/>
  <c r="R477" i="2"/>
  <c r="R501" i="2"/>
  <c r="R541" i="2"/>
  <c r="R613" i="2"/>
  <c r="R637" i="2"/>
  <c r="R653" i="2"/>
  <c r="R701" i="2"/>
  <c r="R725" i="2"/>
  <c r="R877" i="2"/>
  <c r="R925" i="2"/>
  <c r="R1108" i="2"/>
  <c r="R1253" i="2"/>
  <c r="R740" i="2"/>
  <c r="R788" i="2"/>
  <c r="R972" i="2"/>
  <c r="R917" i="2"/>
  <c r="R1389" i="2"/>
  <c r="R1453" i="2"/>
  <c r="R1517" i="2"/>
  <c r="R1581" i="2"/>
  <c r="R1661" i="2"/>
  <c r="R1813" i="2"/>
  <c r="R1941" i="2"/>
  <c r="R1685" i="2"/>
  <c r="R1741" i="2"/>
  <c r="R1781" i="2"/>
  <c r="R1893" i="2"/>
  <c r="R1451" i="2"/>
  <c r="R1475" i="2"/>
  <c r="R1499" i="2"/>
  <c r="R1579" i="2"/>
  <c r="R1627" i="2"/>
  <c r="R1707" i="2"/>
  <c r="R1891" i="2"/>
  <c r="R1939" i="2"/>
  <c r="R68" i="2"/>
  <c r="R116" i="2"/>
  <c r="R148" i="2"/>
  <c r="R252" i="2"/>
  <c r="R276" i="2"/>
  <c r="R332" i="2"/>
  <c r="R460" i="2"/>
  <c r="R540" i="2"/>
  <c r="R13" i="2"/>
  <c r="R85" i="2"/>
  <c r="R237" i="2"/>
  <c r="R325" i="2"/>
  <c r="R373" i="2"/>
  <c r="R413" i="2"/>
  <c r="R525" i="2"/>
  <c r="R549" i="2"/>
  <c r="R589" i="2"/>
  <c r="R749" i="2"/>
  <c r="R789" i="2"/>
  <c r="R813" i="2"/>
  <c r="R821" i="2"/>
  <c r="R837" i="2"/>
  <c r="R861" i="2"/>
  <c r="R885" i="2"/>
  <c r="R949" i="2"/>
  <c r="R989" i="2"/>
  <c r="R1013" i="2"/>
  <c r="R1156" i="2"/>
  <c r="R1269" i="2"/>
  <c r="R908" i="2"/>
  <c r="R796" i="2"/>
  <c r="R924" i="2"/>
  <c r="R1828" i="2"/>
  <c r="R1349" i="2"/>
  <c r="R1413" i="2"/>
  <c r="R1477" i="2"/>
  <c r="R1541" i="2"/>
  <c r="R1613" i="2"/>
  <c r="R1733" i="2"/>
  <c r="R1717" i="2"/>
  <c r="R1837" i="2"/>
  <c r="R1965" i="2"/>
  <c r="R811" i="2"/>
  <c r="R692" i="2"/>
  <c r="R620" i="2"/>
  <c r="R109" i="2"/>
  <c r="R149" i="2"/>
  <c r="R173" i="2"/>
  <c r="R261" i="2"/>
  <c r="R309" i="2"/>
  <c r="R349" i="2"/>
  <c r="R461" i="2"/>
  <c r="R485" i="2"/>
  <c r="R509" i="2"/>
  <c r="R573" i="2"/>
  <c r="R597" i="2"/>
  <c r="R661" i="2"/>
  <c r="R773" i="2"/>
  <c r="R973" i="2"/>
  <c r="R644" i="2"/>
  <c r="R1188" i="2"/>
  <c r="R572" i="2"/>
  <c r="R1301" i="2"/>
  <c r="R940" i="2"/>
  <c r="R804" i="2"/>
  <c r="R852" i="2"/>
  <c r="R996" i="2"/>
  <c r="R1373" i="2"/>
  <c r="R1437" i="2"/>
  <c r="R1501" i="2"/>
  <c r="R1565" i="2"/>
  <c r="R1637" i="2"/>
  <c r="R1789" i="2"/>
  <c r="R1885" i="2"/>
  <c r="R1925" i="2"/>
  <c r="R1997" i="2"/>
  <c r="R1653" i="2"/>
  <c r="R1757" i="2"/>
  <c r="R1869" i="2"/>
  <c r="R1397" i="2"/>
  <c r="R1461" i="2"/>
  <c r="R1525" i="2"/>
  <c r="R1597" i="2"/>
  <c r="R1669" i="2"/>
  <c r="R1829" i="2"/>
  <c r="R1957" i="2"/>
  <c r="R1797" i="2"/>
  <c r="R1917" i="2"/>
  <c r="R1357" i="2"/>
  <c r="R1421" i="2"/>
  <c r="R1485" i="2"/>
  <c r="R1549" i="2"/>
  <c r="R1621" i="2"/>
  <c r="R1749" i="2"/>
  <c r="R1901" i="2"/>
  <c r="R2005" i="2"/>
  <c r="R1693" i="2"/>
  <c r="R1725" i="2"/>
  <c r="R1845" i="2"/>
  <c r="R1973" i="2"/>
  <c r="R1381" i="2"/>
  <c r="R1445" i="2"/>
  <c r="R1509" i="2"/>
  <c r="R1573" i="2"/>
  <c r="R1645" i="2"/>
  <c r="R1805" i="2"/>
  <c r="R1933" i="2"/>
  <c r="R1677" i="2"/>
  <c r="R1773" i="2"/>
  <c r="R1877" i="2"/>
  <c r="R1103" i="2"/>
  <c r="R1231" i="2"/>
  <c r="R1200" i="2"/>
  <c r="R787" i="2"/>
  <c r="R1107" i="2"/>
  <c r="R1235" i="2"/>
  <c r="R1363" i="2"/>
  <c r="R1491" i="2"/>
  <c r="R1619" i="2"/>
  <c r="R1667" i="2"/>
  <c r="R1795" i="2"/>
  <c r="R1827" i="2"/>
  <c r="R1875" i="2"/>
  <c r="R1963" i="2"/>
  <c r="R2011" i="2"/>
  <c r="R20" i="2"/>
  <c r="R164" i="2"/>
  <c r="R212" i="2"/>
  <c r="R268" i="2"/>
  <c r="R292" i="2"/>
  <c r="R348" i="2"/>
  <c r="R476" i="2"/>
  <c r="R532" i="2"/>
  <c r="R660" i="2"/>
  <c r="R860" i="2"/>
  <c r="R1508" i="2"/>
  <c r="R53" i="2"/>
  <c r="R157" i="2"/>
  <c r="R205" i="2"/>
  <c r="R229" i="2"/>
  <c r="R253" i="2"/>
  <c r="R341" i="2"/>
  <c r="R405" i="2"/>
  <c r="R493" i="2"/>
  <c r="R517" i="2"/>
  <c r="R605" i="2"/>
  <c r="R741" i="2"/>
  <c r="R765" i="2"/>
  <c r="R829" i="2"/>
  <c r="R853" i="2"/>
  <c r="R1044" i="2"/>
  <c r="R1316" i="2"/>
  <c r="R1189" i="2"/>
  <c r="R939" i="2"/>
  <c r="R676" i="2"/>
  <c r="R724" i="2"/>
  <c r="R1341" i="2"/>
  <c r="R1405" i="2"/>
  <c r="R1469" i="2"/>
  <c r="R1533" i="2"/>
  <c r="R1605" i="2"/>
  <c r="R1701" i="2"/>
  <c r="R1853" i="2"/>
  <c r="R1981" i="2"/>
  <c r="R1709" i="2"/>
  <c r="U1820" i="2" l="1"/>
  <c r="T1820" i="2"/>
  <c r="S829" i="2"/>
  <c r="W829" i="2" s="1"/>
  <c r="X829" i="2" s="1"/>
  <c r="Y829" i="2" s="1"/>
  <c r="U829" i="2"/>
  <c r="V829" i="2" s="1"/>
  <c r="S821" i="2"/>
  <c r="W821" i="2" s="1"/>
  <c r="X821" i="2" s="1"/>
  <c r="Y821" i="2" s="1"/>
  <c r="U821" i="2"/>
  <c r="V821" i="2" s="1"/>
  <c r="S266" i="2"/>
  <c r="W266" i="2" s="1"/>
  <c r="X266" i="2" s="1"/>
  <c r="Y266" i="2" s="1"/>
  <c r="U266" i="2"/>
  <c r="V266" i="2" s="1"/>
  <c r="S728" i="2"/>
  <c r="W728" i="2" s="1"/>
  <c r="X728" i="2" s="1"/>
  <c r="Y728" i="2" s="1"/>
  <c r="U728" i="2"/>
  <c r="V728" i="2" s="1"/>
  <c r="S1157" i="2"/>
  <c r="W1157" i="2" s="1"/>
  <c r="X1157" i="2" s="1"/>
  <c r="Y1157" i="2" s="1"/>
  <c r="U1157" i="2"/>
  <c r="V1157" i="2" s="1"/>
  <c r="S356" i="2"/>
  <c r="W356" i="2" s="1"/>
  <c r="X356" i="2" s="1"/>
  <c r="Y356" i="2" s="1"/>
  <c r="U356" i="2"/>
  <c r="V356" i="2" s="1"/>
  <c r="AA356" i="2" s="1"/>
  <c r="S1552" i="2"/>
  <c r="W1552" i="2" s="1"/>
  <c r="X1552" i="2" s="1"/>
  <c r="Y1552" i="2" s="1"/>
  <c r="U1552" i="2"/>
  <c r="V1552" i="2" s="1"/>
  <c r="S537" i="2"/>
  <c r="W537" i="2" s="1"/>
  <c r="X537" i="2" s="1"/>
  <c r="Y537" i="2" s="1"/>
  <c r="U537" i="2"/>
  <c r="S1583" i="2"/>
  <c r="W1583" i="2" s="1"/>
  <c r="X1583" i="2" s="1"/>
  <c r="Y1583" i="2" s="1"/>
  <c r="U1583" i="2"/>
  <c r="V1583" i="2" s="1"/>
  <c r="S1170" i="2"/>
  <c r="W1170" i="2" s="1"/>
  <c r="X1170" i="2" s="1"/>
  <c r="Y1170" i="2" s="1"/>
  <c r="U1170" i="2"/>
  <c r="V1170" i="2" s="1"/>
  <c r="S850" i="2"/>
  <c r="W850" i="2" s="1"/>
  <c r="X850" i="2" s="1"/>
  <c r="Y850" i="2" s="1"/>
  <c r="U850" i="2"/>
  <c r="V850" i="2" s="1"/>
  <c r="S968" i="2"/>
  <c r="W968" i="2" s="1"/>
  <c r="X968" i="2" s="1"/>
  <c r="Y968" i="2" s="1"/>
  <c r="U968" i="2"/>
  <c r="V968" i="2" s="1"/>
  <c r="S848" i="2"/>
  <c r="W848" i="2" s="1"/>
  <c r="X848" i="2" s="1"/>
  <c r="Y848" i="2" s="1"/>
  <c r="U848" i="2"/>
  <c r="V848" i="2" s="1"/>
  <c r="S113" i="2"/>
  <c r="W113" i="2" s="1"/>
  <c r="X113" i="2" s="1"/>
  <c r="Y113" i="2" s="1"/>
  <c r="U113" i="2"/>
  <c r="V113" i="2" s="1"/>
  <c r="S698" i="2"/>
  <c r="W698" i="2" s="1"/>
  <c r="X698" i="2" s="1"/>
  <c r="Y698" i="2" s="1"/>
  <c r="U698" i="2"/>
  <c r="S1373" i="2"/>
  <c r="W1373" i="2" s="1"/>
  <c r="X1373" i="2" s="1"/>
  <c r="Y1373" i="2" s="1"/>
  <c r="U1373" i="2"/>
  <c r="V1373" i="2" s="1"/>
  <c r="S37" i="2"/>
  <c r="W37" i="2" s="1"/>
  <c r="X37" i="2" s="1"/>
  <c r="Y37" i="2" s="1"/>
  <c r="U37" i="2"/>
  <c r="V37" i="2" s="1"/>
  <c r="S871" i="2"/>
  <c r="W871" i="2" s="1"/>
  <c r="X871" i="2" s="1"/>
  <c r="Y871" i="2" s="1"/>
  <c r="U871" i="2"/>
  <c r="V871" i="2" s="1"/>
  <c r="S867" i="2"/>
  <c r="W867" i="2" s="1"/>
  <c r="X867" i="2" s="1"/>
  <c r="Y867" i="2" s="1"/>
  <c r="U867" i="2"/>
  <c r="V867" i="2" s="1"/>
  <c r="S1371" i="2"/>
  <c r="W1371" i="2" s="1"/>
  <c r="X1371" i="2" s="1"/>
  <c r="Y1371" i="2" s="1"/>
  <c r="U1371" i="2"/>
  <c r="V1371" i="2" s="1"/>
  <c r="S315" i="2"/>
  <c r="W315" i="2" s="1"/>
  <c r="X315" i="2" s="1"/>
  <c r="Y315" i="2" s="1"/>
  <c r="U315" i="2"/>
  <c r="V315" i="2" s="1"/>
  <c r="AA315" i="2" s="1"/>
  <c r="S1130" i="2"/>
  <c r="W1130" i="2" s="1"/>
  <c r="X1130" i="2" s="1"/>
  <c r="Y1130" i="2" s="1"/>
  <c r="U1130" i="2"/>
  <c r="S287" i="2"/>
  <c r="W287" i="2" s="1"/>
  <c r="X287" i="2" s="1"/>
  <c r="Y287" i="2" s="1"/>
  <c r="U287" i="2"/>
  <c r="S1350" i="2"/>
  <c r="W1350" i="2" s="1"/>
  <c r="X1350" i="2" s="1"/>
  <c r="Y1350" i="2" s="1"/>
  <c r="U1350" i="2"/>
  <c r="V1350" i="2" s="1"/>
  <c r="S1246" i="2"/>
  <c r="W1246" i="2" s="1"/>
  <c r="X1246" i="2" s="1"/>
  <c r="Y1246" i="2" s="1"/>
  <c r="U1246" i="2"/>
  <c r="V1246" i="2" s="1"/>
  <c r="S310" i="2"/>
  <c r="W310" i="2" s="1"/>
  <c r="X310" i="2" s="1"/>
  <c r="Y310" i="2" s="1"/>
  <c r="U310" i="2"/>
  <c r="V310" i="2" s="1"/>
  <c r="S881" i="2"/>
  <c r="W881" i="2" s="1"/>
  <c r="X881" i="2" s="1"/>
  <c r="Y881" i="2" s="1"/>
  <c r="U881" i="2"/>
  <c r="V881" i="2" s="1"/>
  <c r="S544" i="2"/>
  <c r="W544" i="2" s="1"/>
  <c r="X544" i="2" s="1"/>
  <c r="Y544" i="2" s="1"/>
  <c r="U544" i="2"/>
  <c r="V544" i="2" s="1"/>
  <c r="S767" i="2"/>
  <c r="W767" i="2" s="1"/>
  <c r="X767" i="2" s="1"/>
  <c r="Y767" i="2" s="1"/>
  <c r="U767" i="2"/>
  <c r="V767" i="2" s="1"/>
  <c r="S511" i="2"/>
  <c r="W511" i="2" s="1"/>
  <c r="X511" i="2" s="1"/>
  <c r="Y511" i="2" s="1"/>
  <c r="U511" i="2"/>
  <c r="V511" i="2" s="1"/>
  <c r="AA511" i="2" s="1"/>
  <c r="S1676" i="2"/>
  <c r="W1676" i="2" s="1"/>
  <c r="X1676" i="2" s="1"/>
  <c r="Y1676" i="2" s="1"/>
  <c r="U1676" i="2"/>
  <c r="S1853" i="2"/>
  <c r="W1853" i="2" s="1"/>
  <c r="X1853" i="2" s="1"/>
  <c r="Y1853" i="2" s="1"/>
  <c r="U1853" i="2"/>
  <c r="V1853" i="2" s="1"/>
  <c r="S1413" i="2"/>
  <c r="W1413" i="2" s="1"/>
  <c r="X1413" i="2" s="1"/>
  <c r="Y1413" i="2" s="1"/>
  <c r="U1413" i="2"/>
  <c r="V1413" i="2" s="1"/>
  <c r="S1930" i="2"/>
  <c r="W1930" i="2" s="1"/>
  <c r="X1930" i="2" s="1"/>
  <c r="Y1930" i="2" s="1"/>
  <c r="U1930" i="2"/>
  <c r="V1930" i="2" s="1"/>
  <c r="S230" i="2"/>
  <c r="W230" i="2" s="1"/>
  <c r="X230" i="2" s="1"/>
  <c r="Y230" i="2" s="1"/>
  <c r="U230" i="2"/>
  <c r="V230" i="2" s="1"/>
  <c r="S866" i="2"/>
  <c r="W866" i="2" s="1"/>
  <c r="X866" i="2" s="1"/>
  <c r="Y866" i="2" s="1"/>
  <c r="U866" i="2"/>
  <c r="V866" i="2" s="1"/>
  <c r="S1858" i="2"/>
  <c r="W1858" i="2" s="1"/>
  <c r="X1858" i="2" s="1"/>
  <c r="Y1858" i="2" s="1"/>
  <c r="U1858" i="2"/>
  <c r="V1858" i="2" s="1"/>
  <c r="AA1858" i="2" s="1"/>
  <c r="S1078" i="2"/>
  <c r="W1078" i="2" s="1"/>
  <c r="X1078" i="2" s="1"/>
  <c r="Y1078" i="2" s="1"/>
  <c r="U1078" i="2"/>
  <c r="V1078" i="2" s="1"/>
  <c r="S1566" i="2"/>
  <c r="W1566" i="2" s="1"/>
  <c r="X1566" i="2" s="1"/>
  <c r="Y1566" i="2" s="1"/>
  <c r="U1566" i="2"/>
  <c r="S121" i="2"/>
  <c r="W121" i="2" s="1"/>
  <c r="X121" i="2" s="1"/>
  <c r="Y121" i="2" s="1"/>
  <c r="U121" i="2"/>
  <c r="V121" i="2" s="1"/>
  <c r="S1099" i="2"/>
  <c r="W1099" i="2" s="1"/>
  <c r="X1099" i="2" s="1"/>
  <c r="Y1099" i="2" s="1"/>
  <c r="U1099" i="2"/>
  <c r="V1099" i="2" s="1"/>
  <c r="S1083" i="2"/>
  <c r="W1083" i="2" s="1"/>
  <c r="X1083" i="2" s="1"/>
  <c r="Y1083" i="2" s="1"/>
  <c r="U1083" i="2"/>
  <c r="V1083" i="2" s="1"/>
  <c r="S1221" i="2"/>
  <c r="W1221" i="2" s="1"/>
  <c r="X1221" i="2" s="1"/>
  <c r="Y1221" i="2" s="1"/>
  <c r="U1221" i="2"/>
  <c r="V1221" i="2" s="1"/>
  <c r="S1633" i="2"/>
  <c r="W1633" i="2" s="1"/>
  <c r="X1633" i="2" s="1"/>
  <c r="Y1633" i="2" s="1"/>
  <c r="U1633" i="2"/>
  <c r="V1633" i="2" s="1"/>
  <c r="S679" i="2"/>
  <c r="W679" i="2" s="1"/>
  <c r="X679" i="2" s="1"/>
  <c r="Y679" i="2" s="1"/>
  <c r="U679" i="2"/>
  <c r="V679" i="2" s="1"/>
  <c r="S1557" i="2"/>
  <c r="W1557" i="2" s="1"/>
  <c r="X1557" i="2" s="1"/>
  <c r="Y1557" i="2" s="1"/>
  <c r="U1557" i="2"/>
  <c r="V1557" i="2" s="1"/>
  <c r="S1466" i="2"/>
  <c r="W1466" i="2" s="1"/>
  <c r="X1466" i="2" s="1"/>
  <c r="Y1466" i="2" s="1"/>
  <c r="U1466" i="2"/>
  <c r="Z1466" i="2" s="1"/>
  <c r="S787" i="2"/>
  <c r="W787" i="2" s="1"/>
  <c r="X787" i="2" s="1"/>
  <c r="Y787" i="2" s="1"/>
  <c r="U787" i="2"/>
  <c r="V787" i="2" s="1"/>
  <c r="S116" i="2"/>
  <c r="W116" i="2" s="1"/>
  <c r="X116" i="2" s="1"/>
  <c r="Y116" i="2" s="1"/>
  <c r="U116" i="2"/>
  <c r="V116" i="2" s="1"/>
  <c r="S631" i="2"/>
  <c r="W631" i="2" s="1"/>
  <c r="X631" i="2" s="1"/>
  <c r="Y631" i="2" s="1"/>
  <c r="U631" i="2"/>
  <c r="V631" i="2" s="1"/>
  <c r="S188" i="2"/>
  <c r="W188" i="2" s="1"/>
  <c r="X188" i="2" s="1"/>
  <c r="Y188" i="2" s="1"/>
  <c r="U188" i="2"/>
  <c r="V188" i="2" s="1"/>
  <c r="S868" i="2"/>
  <c r="W868" i="2" s="1"/>
  <c r="X868" i="2" s="1"/>
  <c r="Y868" i="2" s="1"/>
  <c r="U868" i="2"/>
  <c r="V868" i="2" s="1"/>
  <c r="S84" i="2"/>
  <c r="W84" i="2" s="1"/>
  <c r="X84" i="2" s="1"/>
  <c r="Y84" i="2" s="1"/>
  <c r="U84" i="2"/>
  <c r="V84" i="2" s="1"/>
  <c r="S1237" i="2"/>
  <c r="W1237" i="2" s="1"/>
  <c r="X1237" i="2" s="1"/>
  <c r="Y1237" i="2" s="1"/>
  <c r="U1237" i="2"/>
  <c r="V1237" i="2" s="1"/>
  <c r="S337" i="2"/>
  <c r="W337" i="2" s="1"/>
  <c r="X337" i="2" s="1"/>
  <c r="Y337" i="2" s="1"/>
  <c r="U337" i="2"/>
  <c r="V337" i="2" s="1"/>
  <c r="S1937" i="2"/>
  <c r="W1937" i="2" s="1"/>
  <c r="X1937" i="2" s="1"/>
  <c r="Y1937" i="2" s="1"/>
  <c r="U1937" i="2"/>
  <c r="V1937" i="2" s="1"/>
  <c r="S1102" i="2"/>
  <c r="W1102" i="2" s="1"/>
  <c r="X1102" i="2" s="1"/>
  <c r="Y1102" i="2" s="1"/>
  <c r="U1102" i="2"/>
  <c r="V1102" i="2" s="1"/>
  <c r="S927" i="2"/>
  <c r="W927" i="2" s="1"/>
  <c r="X927" i="2" s="1"/>
  <c r="Y927" i="2" s="1"/>
  <c r="U927" i="2"/>
  <c r="V927" i="2" s="1"/>
  <c r="S1521" i="2"/>
  <c r="W1521" i="2" s="1"/>
  <c r="X1521" i="2" s="1"/>
  <c r="Y1521" i="2" s="1"/>
  <c r="U1521" i="2"/>
  <c r="V1521" i="2" s="1"/>
  <c r="S273" i="2"/>
  <c r="W273" i="2" s="1"/>
  <c r="X273" i="2" s="1"/>
  <c r="Y273" i="2" s="1"/>
  <c r="U273" i="2"/>
  <c r="V273" i="2" s="1"/>
  <c r="S176" i="2"/>
  <c r="W176" i="2" s="1"/>
  <c r="X176" i="2" s="1"/>
  <c r="Y176" i="2" s="1"/>
  <c r="U176" i="2"/>
  <c r="V176" i="2" s="1"/>
  <c r="S1338" i="2"/>
  <c r="W1338" i="2" s="1"/>
  <c r="X1338" i="2" s="1"/>
  <c r="Y1338" i="2" s="1"/>
  <c r="U1338" i="2"/>
  <c r="V1338" i="2" s="1"/>
  <c r="S1200" i="2"/>
  <c r="W1200" i="2" s="1"/>
  <c r="X1200" i="2" s="1"/>
  <c r="Y1200" i="2" s="1"/>
  <c r="U1200" i="2"/>
  <c r="S1581" i="2"/>
  <c r="W1581" i="2" s="1"/>
  <c r="X1581" i="2" s="1"/>
  <c r="Y1581" i="2" s="1"/>
  <c r="U1581" i="2"/>
  <c r="S1630" i="2"/>
  <c r="W1630" i="2" s="1"/>
  <c r="X1630" i="2" s="1"/>
  <c r="Y1630" i="2" s="1"/>
  <c r="U1630" i="2"/>
  <c r="V1630" i="2" s="1"/>
  <c r="S1411" i="2"/>
  <c r="W1411" i="2" s="1"/>
  <c r="X1411" i="2" s="1"/>
  <c r="Y1411" i="2" s="1"/>
  <c r="U1411" i="2"/>
  <c r="V1411" i="2" s="1"/>
  <c r="S140" i="2"/>
  <c r="W140" i="2" s="1"/>
  <c r="X140" i="2" s="1"/>
  <c r="Y140" i="2" s="1"/>
  <c r="U140" i="2"/>
  <c r="V140" i="2" s="1"/>
  <c r="S1267" i="2"/>
  <c r="W1267" i="2" s="1"/>
  <c r="X1267" i="2" s="1"/>
  <c r="Y1267" i="2" s="1"/>
  <c r="U1267" i="2"/>
  <c r="V1267" i="2" s="1"/>
  <c r="S497" i="2"/>
  <c r="W497" i="2" s="1"/>
  <c r="X497" i="2" s="1"/>
  <c r="Y497" i="2" s="1"/>
  <c r="U497" i="2"/>
  <c r="V497" i="2" s="1"/>
  <c r="S233" i="2"/>
  <c r="W233" i="2" s="1"/>
  <c r="X233" i="2" s="1"/>
  <c r="Y233" i="2" s="1"/>
  <c r="U233" i="2"/>
  <c r="S392" i="2"/>
  <c r="W392" i="2" s="1"/>
  <c r="X392" i="2" s="1"/>
  <c r="Y392" i="2" s="1"/>
  <c r="U392" i="2"/>
  <c r="V392" i="2" s="1"/>
  <c r="S1770" i="2"/>
  <c r="W1770" i="2" s="1"/>
  <c r="X1770" i="2" s="1"/>
  <c r="Y1770" i="2" s="1"/>
  <c r="U1770" i="2"/>
  <c r="S2002" i="2"/>
  <c r="W2002" i="2" s="1"/>
  <c r="X2002" i="2" s="1"/>
  <c r="Y2002" i="2" s="1"/>
  <c r="U2002" i="2"/>
  <c r="V2002" i="2" s="1"/>
  <c r="S1911" i="2"/>
  <c r="W1911" i="2" s="1"/>
  <c r="X1911" i="2" s="1"/>
  <c r="Y1911" i="2" s="1"/>
  <c r="U1911" i="2"/>
  <c r="V1911" i="2" s="1"/>
  <c r="S551" i="2"/>
  <c r="W551" i="2" s="1"/>
  <c r="X551" i="2" s="1"/>
  <c r="Y551" i="2" s="1"/>
  <c r="U551" i="2"/>
  <c r="V551" i="2" s="1"/>
  <c r="S217" i="2"/>
  <c r="W217" i="2" s="1"/>
  <c r="X217" i="2" s="1"/>
  <c r="Y217" i="2" s="1"/>
  <c r="U217" i="2"/>
  <c r="V217" i="2" s="1"/>
  <c r="S1968" i="2"/>
  <c r="W1968" i="2" s="1"/>
  <c r="X1968" i="2" s="1"/>
  <c r="Y1968" i="2" s="1"/>
  <c r="U1968" i="2"/>
  <c r="V1968" i="2" s="1"/>
  <c r="S1429" i="2"/>
  <c r="W1429" i="2" s="1"/>
  <c r="X1429" i="2" s="1"/>
  <c r="Y1429" i="2" s="1"/>
  <c r="U1429" i="2"/>
  <c r="V1429" i="2" s="1"/>
  <c r="S1665" i="2"/>
  <c r="W1665" i="2" s="1"/>
  <c r="X1665" i="2" s="1"/>
  <c r="Y1665" i="2" s="1"/>
  <c r="U1665" i="2"/>
  <c r="S1231" i="2"/>
  <c r="W1231" i="2" s="1"/>
  <c r="X1231" i="2" s="1"/>
  <c r="Y1231" i="2" s="1"/>
  <c r="U1231" i="2"/>
  <c r="V1231" i="2" s="1"/>
  <c r="S1517" i="2"/>
  <c r="W1517" i="2" s="1"/>
  <c r="X1517" i="2" s="1"/>
  <c r="Y1517" i="2" s="1"/>
  <c r="U1517" i="2"/>
  <c r="V1517" i="2" s="1"/>
  <c r="S1072" i="2"/>
  <c r="W1072" i="2" s="1"/>
  <c r="X1072" i="2" s="1"/>
  <c r="Y1072" i="2" s="1"/>
  <c r="U1072" i="2"/>
  <c r="V1072" i="2" s="1"/>
  <c r="S60" i="2"/>
  <c r="W60" i="2" s="1"/>
  <c r="X60" i="2" s="1"/>
  <c r="Y60" i="2" s="1"/>
  <c r="U60" i="2"/>
  <c r="V60" i="2" s="1"/>
  <c r="S1317" i="2"/>
  <c r="W1317" i="2" s="1"/>
  <c r="X1317" i="2" s="1"/>
  <c r="Y1317" i="2" s="1"/>
  <c r="U1317" i="2"/>
  <c r="V1317" i="2" s="1"/>
  <c r="S1492" i="2"/>
  <c r="W1492" i="2" s="1"/>
  <c r="X1492" i="2" s="1"/>
  <c r="Y1492" i="2" s="1"/>
  <c r="U1492" i="2"/>
  <c r="V1492" i="2" s="1"/>
  <c r="S278" i="2"/>
  <c r="W278" i="2" s="1"/>
  <c r="X278" i="2" s="1"/>
  <c r="Y278" i="2" s="1"/>
  <c r="U278" i="2"/>
  <c r="V278" i="2" s="1"/>
  <c r="S1406" i="2"/>
  <c r="W1406" i="2" s="1"/>
  <c r="X1406" i="2" s="1"/>
  <c r="Y1406" i="2" s="1"/>
  <c r="U1406" i="2"/>
  <c r="S1784" i="2"/>
  <c r="W1784" i="2" s="1"/>
  <c r="X1784" i="2" s="1"/>
  <c r="Y1784" i="2" s="1"/>
  <c r="U1784" i="2"/>
  <c r="S876" i="2"/>
  <c r="W876" i="2" s="1"/>
  <c r="X876" i="2" s="1"/>
  <c r="Y876" i="2" s="1"/>
  <c r="U876" i="2"/>
  <c r="V876" i="2" s="1"/>
  <c r="S971" i="2"/>
  <c r="W971" i="2" s="1"/>
  <c r="X971" i="2" s="1"/>
  <c r="Y971" i="2" s="1"/>
  <c r="U971" i="2"/>
  <c r="V971" i="2" s="1"/>
  <c r="S1855" i="2"/>
  <c r="W1855" i="2" s="1"/>
  <c r="X1855" i="2" s="1"/>
  <c r="Y1855" i="2" s="1"/>
  <c r="U1855" i="2"/>
  <c r="V1855" i="2" s="1"/>
  <c r="S1441" i="2"/>
  <c r="W1441" i="2" s="1"/>
  <c r="X1441" i="2" s="1"/>
  <c r="Y1441" i="2" s="1"/>
  <c r="U1441" i="2"/>
  <c r="V1441" i="2" s="1"/>
  <c r="S48" i="2"/>
  <c r="W48" i="2" s="1"/>
  <c r="X48" i="2" s="1"/>
  <c r="Y48" i="2" s="1"/>
  <c r="U48" i="2"/>
  <c r="V48" i="2" s="1"/>
  <c r="S1849" i="2"/>
  <c r="W1849" i="2" s="1"/>
  <c r="X1849" i="2" s="1"/>
  <c r="Y1849" i="2" s="1"/>
  <c r="U1849" i="2"/>
  <c r="V1849" i="2" s="1"/>
  <c r="AA1849" i="2" s="1"/>
  <c r="S129" i="2"/>
  <c r="W129" i="2" s="1"/>
  <c r="X129" i="2" s="1"/>
  <c r="Y129" i="2" s="1"/>
  <c r="U129" i="2"/>
  <c r="S164" i="2"/>
  <c r="W164" i="2" s="1"/>
  <c r="X164" i="2" s="1"/>
  <c r="Y164" i="2" s="1"/>
  <c r="U164" i="2"/>
  <c r="S1891" i="2"/>
  <c r="W1891" i="2" s="1"/>
  <c r="X1891" i="2" s="1"/>
  <c r="Y1891" i="2" s="1"/>
  <c r="U1891" i="2"/>
  <c r="V1891" i="2" s="1"/>
  <c r="S873" i="2"/>
  <c r="W873" i="2" s="1"/>
  <c r="X873" i="2" s="1"/>
  <c r="Y873" i="2" s="1"/>
  <c r="U873" i="2"/>
  <c r="V873" i="2" s="1"/>
  <c r="S1955" i="2"/>
  <c r="W1955" i="2" s="1"/>
  <c r="X1955" i="2" s="1"/>
  <c r="Y1955" i="2" s="1"/>
  <c r="U1955" i="2"/>
  <c r="V1955" i="2" s="1"/>
  <c r="S757" i="2"/>
  <c r="W757" i="2" s="1"/>
  <c r="X757" i="2" s="1"/>
  <c r="Y757" i="2" s="1"/>
  <c r="U757" i="2"/>
  <c r="V757" i="2" s="1"/>
  <c r="S1141" i="2"/>
  <c r="W1141" i="2" s="1"/>
  <c r="X1141" i="2" s="1"/>
  <c r="Y1141" i="2" s="1"/>
  <c r="U1141" i="2"/>
  <c r="V1141" i="2" s="1"/>
  <c r="S137" i="2"/>
  <c r="W137" i="2" s="1"/>
  <c r="X137" i="2" s="1"/>
  <c r="Y137" i="2" s="1"/>
  <c r="U137" i="2"/>
  <c r="S810" i="2"/>
  <c r="W810" i="2" s="1"/>
  <c r="X810" i="2" s="1"/>
  <c r="Y810" i="2" s="1"/>
  <c r="U810" i="2"/>
  <c r="S1881" i="2"/>
  <c r="W1881" i="2" s="1"/>
  <c r="X1881" i="2" s="1"/>
  <c r="Y1881" i="2" s="1"/>
  <c r="U1881" i="2"/>
  <c r="S431" i="2"/>
  <c r="W431" i="2" s="1"/>
  <c r="X431" i="2" s="1"/>
  <c r="Y431" i="2" s="1"/>
  <c r="U431" i="2"/>
  <c r="V431" i="2" s="1"/>
  <c r="S630" i="2"/>
  <c r="W630" i="2" s="1"/>
  <c r="X630" i="2" s="1"/>
  <c r="Y630" i="2" s="1"/>
  <c r="U630" i="2"/>
  <c r="V630" i="2" s="1"/>
  <c r="S1070" i="2"/>
  <c r="W1070" i="2" s="1"/>
  <c r="X1070" i="2" s="1"/>
  <c r="Y1070" i="2" s="1"/>
  <c r="U1070" i="2"/>
  <c r="V1070" i="2" s="1"/>
  <c r="S1928" i="2"/>
  <c r="W1928" i="2" s="1"/>
  <c r="X1928" i="2" s="1"/>
  <c r="Y1928" i="2" s="1"/>
  <c r="U1928" i="2"/>
  <c r="V1928" i="2" s="1"/>
  <c r="S46" i="2"/>
  <c r="W46" i="2" s="1"/>
  <c r="X46" i="2" s="1"/>
  <c r="Y46" i="2" s="1"/>
  <c r="U46" i="2"/>
  <c r="V46" i="2" s="1"/>
  <c r="S880" i="2"/>
  <c r="W880" i="2" s="1"/>
  <c r="X880" i="2" s="1"/>
  <c r="Y880" i="2" s="1"/>
  <c r="U880" i="2"/>
  <c r="V880" i="2" s="1"/>
  <c r="S1544" i="2"/>
  <c r="W1544" i="2" s="1"/>
  <c r="X1544" i="2" s="1"/>
  <c r="Y1544" i="2" s="1"/>
  <c r="U1544" i="2"/>
  <c r="V1544" i="2" s="1"/>
  <c r="AA1544" i="2" s="1"/>
  <c r="S504" i="2"/>
  <c r="W504" i="2" s="1"/>
  <c r="X504" i="2" s="1"/>
  <c r="Y504" i="2" s="1"/>
  <c r="U504" i="2"/>
  <c r="S365" i="2"/>
  <c r="W365" i="2" s="1"/>
  <c r="X365" i="2" s="1"/>
  <c r="Y365" i="2" s="1"/>
  <c r="U365" i="2"/>
  <c r="V365" i="2" s="1"/>
  <c r="S4" i="2"/>
  <c r="W4" i="2" s="1"/>
  <c r="X4" i="2" s="1"/>
  <c r="Y4" i="2" s="1"/>
  <c r="U4" i="2"/>
  <c r="V4" i="2" s="1"/>
  <c r="S1877" i="2"/>
  <c r="W1877" i="2" s="1"/>
  <c r="X1877" i="2" s="1"/>
  <c r="Y1877" i="2" s="1"/>
  <c r="U1877" i="2"/>
  <c r="V1877" i="2" s="1"/>
  <c r="S1707" i="2"/>
  <c r="W1707" i="2" s="1"/>
  <c r="X1707" i="2" s="1"/>
  <c r="Y1707" i="2" s="1"/>
  <c r="U1707" i="2"/>
  <c r="V1707" i="2" s="1"/>
  <c r="S477" i="2"/>
  <c r="W477" i="2" s="1"/>
  <c r="X477" i="2" s="1"/>
  <c r="Y477" i="2" s="1"/>
  <c r="U477" i="2"/>
  <c r="V477" i="2" s="1"/>
  <c r="S1206" i="2"/>
  <c r="W1206" i="2" s="1"/>
  <c r="X1206" i="2" s="1"/>
  <c r="Y1206" i="2" s="1"/>
  <c r="U1206" i="2"/>
  <c r="V1206" i="2" s="1"/>
  <c r="AA1206" i="2" s="1"/>
  <c r="S675" i="2"/>
  <c r="W675" i="2" s="1"/>
  <c r="X675" i="2" s="1"/>
  <c r="Y675" i="2" s="1"/>
  <c r="U675" i="2"/>
  <c r="S1602" i="2"/>
  <c r="W1602" i="2" s="1"/>
  <c r="X1602" i="2" s="1"/>
  <c r="Y1602" i="2" s="1"/>
  <c r="U1602" i="2"/>
  <c r="S706" i="2"/>
  <c r="W706" i="2" s="1"/>
  <c r="X706" i="2" s="1"/>
  <c r="Y706" i="2" s="1"/>
  <c r="U706" i="2"/>
  <c r="V706" i="2" s="1"/>
  <c r="S1756" i="2"/>
  <c r="W1756" i="2" s="1"/>
  <c r="X1756" i="2" s="1"/>
  <c r="Y1756" i="2" s="1"/>
  <c r="U1756" i="2"/>
  <c r="V1756" i="2" s="1"/>
  <c r="S1270" i="2"/>
  <c r="W1270" i="2" s="1"/>
  <c r="X1270" i="2" s="1"/>
  <c r="Y1270" i="2" s="1"/>
  <c r="U1270" i="2"/>
  <c r="V1270" i="2" s="1"/>
  <c r="S793" i="2"/>
  <c r="W793" i="2" s="1"/>
  <c r="X793" i="2" s="1"/>
  <c r="Y793" i="2" s="1"/>
  <c r="U793" i="2"/>
  <c r="V793" i="2" s="1"/>
  <c r="S464" i="2"/>
  <c r="W464" i="2" s="1"/>
  <c r="X464" i="2" s="1"/>
  <c r="Y464" i="2" s="1"/>
  <c r="U464" i="2"/>
  <c r="V464" i="2" s="1"/>
  <c r="S1551" i="2"/>
  <c r="W1551" i="2" s="1"/>
  <c r="X1551" i="2" s="1"/>
  <c r="Y1551" i="2" s="1"/>
  <c r="U1551" i="2"/>
  <c r="V1551" i="2" s="1"/>
  <c r="S319" i="2"/>
  <c r="W319" i="2" s="1"/>
  <c r="X319" i="2" s="1"/>
  <c r="Y319" i="2" s="1"/>
  <c r="U319" i="2"/>
  <c r="V319" i="2" s="1"/>
  <c r="S1321" i="2"/>
  <c r="W1321" i="2" s="1"/>
  <c r="X1321" i="2" s="1"/>
  <c r="Y1321" i="2" s="1"/>
  <c r="U1321" i="2"/>
  <c r="V1321" i="2" s="1"/>
  <c r="S1248" i="2"/>
  <c r="W1248" i="2" s="1"/>
  <c r="X1248" i="2" s="1"/>
  <c r="Y1248" i="2" s="1"/>
  <c r="U1248" i="2"/>
  <c r="V1248" i="2" s="1"/>
  <c r="S756" i="2"/>
  <c r="W756" i="2" s="1"/>
  <c r="X756" i="2" s="1"/>
  <c r="Y756" i="2" s="1"/>
  <c r="U756" i="2"/>
  <c r="V756" i="2" s="1"/>
  <c r="S269" i="2"/>
  <c r="W269" i="2" s="1"/>
  <c r="X269" i="2" s="1"/>
  <c r="Y269" i="2" s="1"/>
  <c r="U269" i="2"/>
  <c r="V269" i="2" s="1"/>
  <c r="S1923" i="2"/>
  <c r="W1923" i="2" s="1"/>
  <c r="X1923" i="2" s="1"/>
  <c r="Y1923" i="2" s="1"/>
  <c r="U1923" i="2"/>
  <c r="V1923" i="2" s="1"/>
  <c r="S1307" i="2"/>
  <c r="W1307" i="2" s="1"/>
  <c r="X1307" i="2" s="1"/>
  <c r="Y1307" i="2" s="1"/>
  <c r="U1307" i="2"/>
  <c r="V1307" i="2" s="1"/>
  <c r="S515" i="2"/>
  <c r="W515" i="2" s="1"/>
  <c r="X515" i="2" s="1"/>
  <c r="Y515" i="2" s="1"/>
  <c r="U515" i="2"/>
  <c r="V515" i="2" s="1"/>
  <c r="S1826" i="2"/>
  <c r="W1826" i="2" s="1"/>
  <c r="X1826" i="2" s="1"/>
  <c r="Y1826" i="2" s="1"/>
  <c r="U1826" i="2"/>
  <c r="S186" i="2"/>
  <c r="W186" i="2" s="1"/>
  <c r="X186" i="2" s="1"/>
  <c r="Y186" i="2" s="1"/>
  <c r="U186" i="2"/>
  <c r="V186" i="2" s="1"/>
  <c r="S1670" i="2"/>
  <c r="W1670" i="2" s="1"/>
  <c r="X1670" i="2" s="1"/>
  <c r="Y1670" i="2" s="1"/>
  <c r="U1670" i="2"/>
  <c r="V1670" i="2" s="1"/>
  <c r="S864" i="2"/>
  <c r="W864" i="2" s="1"/>
  <c r="X864" i="2" s="1"/>
  <c r="Y864" i="2" s="1"/>
  <c r="U864" i="2"/>
  <c r="V864" i="2" s="1"/>
  <c r="S645" i="2"/>
  <c r="W645" i="2" s="1"/>
  <c r="X645" i="2" s="1"/>
  <c r="Y645" i="2" s="1"/>
  <c r="U645" i="2"/>
  <c r="V645" i="2" s="1"/>
  <c r="S1204" i="2"/>
  <c r="W1204" i="2" s="1"/>
  <c r="X1204" i="2" s="1"/>
  <c r="Y1204" i="2" s="1"/>
  <c r="U1204" i="2"/>
  <c r="V1204" i="2" s="1"/>
  <c r="S847" i="2"/>
  <c r="W847" i="2" s="1"/>
  <c r="X847" i="2" s="1"/>
  <c r="Y847" i="2" s="1"/>
  <c r="U847" i="2"/>
  <c r="V847" i="2" s="1"/>
  <c r="AA847" i="2" s="1"/>
  <c r="S1127" i="2"/>
  <c r="W1127" i="2" s="1"/>
  <c r="X1127" i="2" s="1"/>
  <c r="Y1127" i="2" s="1"/>
  <c r="U1127" i="2"/>
  <c r="V1127" i="2" s="1"/>
  <c r="S1091" i="2"/>
  <c r="W1091" i="2" s="1"/>
  <c r="X1091" i="2" s="1"/>
  <c r="Y1091" i="2" s="1"/>
  <c r="U1091" i="2"/>
  <c r="S219" i="2"/>
  <c r="W219" i="2" s="1"/>
  <c r="X219" i="2" s="1"/>
  <c r="Y219" i="2" s="1"/>
  <c r="U219" i="2"/>
  <c r="V219" i="2" s="1"/>
  <c r="S1442" i="2"/>
  <c r="W1442" i="2" s="1"/>
  <c r="X1442" i="2" s="1"/>
  <c r="Y1442" i="2" s="1"/>
  <c r="U1442" i="2"/>
  <c r="V1442" i="2" s="1"/>
  <c r="S610" i="2"/>
  <c r="W610" i="2" s="1"/>
  <c r="X610" i="2" s="1"/>
  <c r="Y610" i="2" s="1"/>
  <c r="U610" i="2"/>
  <c r="V610" i="2" s="1"/>
  <c r="S1620" i="2"/>
  <c r="W1620" i="2" s="1"/>
  <c r="X1620" i="2" s="1"/>
  <c r="Y1620" i="2" s="1"/>
  <c r="U1620" i="2"/>
  <c r="V1620" i="2" s="1"/>
  <c r="S1835" i="2"/>
  <c r="W1835" i="2" s="1"/>
  <c r="X1835" i="2" s="1"/>
  <c r="Y1835" i="2" s="1"/>
  <c r="U1835" i="2"/>
  <c r="V1835" i="2" s="1"/>
  <c r="S1059" i="2"/>
  <c r="W1059" i="2" s="1"/>
  <c r="X1059" i="2" s="1"/>
  <c r="Y1059" i="2" s="1"/>
  <c r="U1059" i="2"/>
  <c r="S1037" i="2"/>
  <c r="W1037" i="2" s="1"/>
  <c r="X1037" i="2" s="1"/>
  <c r="Y1037" i="2" s="1"/>
  <c r="U1037" i="2"/>
  <c r="V1037" i="2" s="1"/>
  <c r="S1034" i="2"/>
  <c r="W1034" i="2" s="1"/>
  <c r="X1034" i="2" s="1"/>
  <c r="Y1034" i="2" s="1"/>
  <c r="U1034" i="2"/>
  <c r="S146" i="2"/>
  <c r="W146" i="2" s="1"/>
  <c r="X146" i="2" s="1"/>
  <c r="Y146" i="2" s="1"/>
  <c r="U146" i="2"/>
  <c r="V146" i="2" s="1"/>
  <c r="S1750" i="2"/>
  <c r="W1750" i="2" s="1"/>
  <c r="X1750" i="2" s="1"/>
  <c r="Y1750" i="2" s="1"/>
  <c r="U1750" i="2"/>
  <c r="V1750" i="2" s="1"/>
  <c r="S694" i="2"/>
  <c r="W694" i="2" s="1"/>
  <c r="X694" i="2" s="1"/>
  <c r="Y694" i="2" s="1"/>
  <c r="U694" i="2"/>
  <c r="V694" i="2" s="1"/>
  <c r="S937" i="2"/>
  <c r="W937" i="2" s="1"/>
  <c r="X937" i="2" s="1"/>
  <c r="Y937" i="2" s="1"/>
  <c r="U937" i="2"/>
  <c r="V937" i="2" s="1"/>
  <c r="S1904" i="2"/>
  <c r="W1904" i="2" s="1"/>
  <c r="X1904" i="2" s="1"/>
  <c r="Y1904" i="2" s="1"/>
  <c r="U1904" i="2"/>
  <c r="V1904" i="2" s="1"/>
  <c r="S1284" i="2"/>
  <c r="W1284" i="2" s="1"/>
  <c r="X1284" i="2" s="1"/>
  <c r="Y1284" i="2" s="1"/>
  <c r="U1284" i="2"/>
  <c r="V1284" i="2" s="1"/>
  <c r="S1531" i="2"/>
  <c r="W1531" i="2" s="1"/>
  <c r="X1531" i="2" s="1"/>
  <c r="Y1531" i="2" s="1"/>
  <c r="U1531" i="2"/>
  <c r="V1531" i="2" s="1"/>
  <c r="AA1531" i="2" s="1"/>
  <c r="S435" i="2"/>
  <c r="W435" i="2" s="1"/>
  <c r="X435" i="2" s="1"/>
  <c r="Y435" i="2" s="1"/>
  <c r="U435" i="2"/>
  <c r="V435" i="2" s="1"/>
  <c r="S1754" i="2"/>
  <c r="W1754" i="2" s="1"/>
  <c r="X1754" i="2" s="1"/>
  <c r="Y1754" i="2" s="1"/>
  <c r="U1754" i="2"/>
  <c r="S786" i="2"/>
  <c r="W786" i="2" s="1"/>
  <c r="X786" i="2" s="1"/>
  <c r="Y786" i="2" s="1"/>
  <c r="U786" i="2"/>
  <c r="V786" i="2" s="1"/>
  <c r="S1852" i="2"/>
  <c r="W1852" i="2" s="1"/>
  <c r="X1852" i="2" s="1"/>
  <c r="Y1852" i="2" s="1"/>
  <c r="U1852" i="2"/>
  <c r="V1852" i="2" s="1"/>
  <c r="S1310" i="2"/>
  <c r="W1310" i="2" s="1"/>
  <c r="X1310" i="2" s="1"/>
  <c r="Y1310" i="2" s="1"/>
  <c r="U1310" i="2"/>
  <c r="V1310" i="2" s="1"/>
  <c r="S558" i="2"/>
  <c r="W558" i="2" s="1"/>
  <c r="X558" i="2" s="1"/>
  <c r="Y558" i="2" s="1"/>
  <c r="U558" i="2"/>
  <c r="V558" i="2" s="1"/>
  <c r="S9" i="2"/>
  <c r="W9" i="2" s="1"/>
  <c r="X9" i="2" s="1"/>
  <c r="Y9" i="2" s="1"/>
  <c r="U9" i="2"/>
  <c r="V9" i="2" s="1"/>
  <c r="S104" i="2"/>
  <c r="W104" i="2" s="1"/>
  <c r="X104" i="2" s="1"/>
  <c r="Y104" i="2" s="1"/>
  <c r="U104" i="2"/>
  <c r="S1375" i="2"/>
  <c r="W1375" i="2" s="1"/>
  <c r="X1375" i="2" s="1"/>
  <c r="Y1375" i="2" s="1"/>
  <c r="U1375" i="2"/>
  <c r="S1817" i="2"/>
  <c r="W1817" i="2" s="1"/>
  <c r="X1817" i="2" s="1"/>
  <c r="Y1817" i="2" s="1"/>
  <c r="U1817" i="2"/>
  <c r="V1817" i="2" s="1"/>
  <c r="S568" i="2"/>
  <c r="W568" i="2" s="1"/>
  <c r="X568" i="2" s="1"/>
  <c r="Y568" i="2" s="1"/>
  <c r="U568" i="2"/>
  <c r="V568" i="2" s="1"/>
  <c r="S247" i="2"/>
  <c r="W247" i="2" s="1"/>
  <c r="X247" i="2" s="1"/>
  <c r="Y247" i="2" s="1"/>
  <c r="U247" i="2"/>
  <c r="V247" i="2" s="1"/>
  <c r="S1608" i="2"/>
  <c r="W1608" i="2" s="1"/>
  <c r="X1608" i="2" s="1"/>
  <c r="Y1608" i="2" s="1"/>
  <c r="U1608" i="2"/>
  <c r="V1608" i="2" s="1"/>
  <c r="S889" i="2"/>
  <c r="W889" i="2" s="1"/>
  <c r="X889" i="2" s="1"/>
  <c r="Y889" i="2" s="1"/>
  <c r="U889" i="2"/>
  <c r="V889" i="2" s="1"/>
  <c r="S1015" i="2"/>
  <c r="W1015" i="2" s="1"/>
  <c r="X1015" i="2" s="1"/>
  <c r="Y1015" i="2" s="1"/>
  <c r="U1015" i="2"/>
  <c r="V1015" i="2" s="1"/>
  <c r="S1681" i="2"/>
  <c r="W1681" i="2" s="1"/>
  <c r="X1681" i="2" s="1"/>
  <c r="Y1681" i="2" s="1"/>
  <c r="U1681" i="2"/>
  <c r="V1681" i="2" s="1"/>
  <c r="S303" i="2"/>
  <c r="W303" i="2" s="1"/>
  <c r="X303" i="2" s="1"/>
  <c r="Y303" i="2" s="1"/>
  <c r="U303" i="2"/>
  <c r="Z303" i="2" s="1"/>
  <c r="S1862" i="2"/>
  <c r="W1862" i="2" s="1"/>
  <c r="X1862" i="2" s="1"/>
  <c r="Y1862" i="2" s="1"/>
  <c r="U1862" i="2"/>
  <c r="S886" i="2"/>
  <c r="W886" i="2" s="1"/>
  <c r="X886" i="2" s="1"/>
  <c r="Y886" i="2" s="1"/>
  <c r="U886" i="2"/>
  <c r="V886" i="2" s="1"/>
  <c r="S1956" i="2"/>
  <c r="W1956" i="2" s="1"/>
  <c r="X1956" i="2" s="1"/>
  <c r="Y1956" i="2" s="1"/>
  <c r="U1956" i="2"/>
  <c r="V1956" i="2" s="1"/>
  <c r="S1867" i="2"/>
  <c r="W1867" i="2" s="1"/>
  <c r="X1867" i="2" s="1"/>
  <c r="Y1867" i="2" s="1"/>
  <c r="U1867" i="2"/>
  <c r="V1867" i="2" s="1"/>
  <c r="S611" i="2"/>
  <c r="W611" i="2" s="1"/>
  <c r="X611" i="2" s="1"/>
  <c r="Y611" i="2" s="1"/>
  <c r="U611" i="2"/>
  <c r="V611" i="2" s="1"/>
  <c r="S1618" i="2"/>
  <c r="W1618" i="2" s="1"/>
  <c r="X1618" i="2" s="1"/>
  <c r="Y1618" i="2" s="1"/>
  <c r="U1618" i="2"/>
  <c r="S594" i="2"/>
  <c r="W594" i="2" s="1"/>
  <c r="X594" i="2" s="1"/>
  <c r="Y594" i="2" s="1"/>
  <c r="U594" i="2"/>
  <c r="S26" i="2"/>
  <c r="W26" i="2" s="1"/>
  <c r="X26" i="2" s="1"/>
  <c r="Y26" i="2" s="1"/>
  <c r="U26" i="2"/>
  <c r="S462" i="2"/>
  <c r="W462" i="2" s="1"/>
  <c r="X462" i="2" s="1"/>
  <c r="Y462" i="2" s="1"/>
  <c r="U462" i="2"/>
  <c r="S1895" i="2"/>
  <c r="W1895" i="2" s="1"/>
  <c r="X1895" i="2" s="1"/>
  <c r="Y1895" i="2" s="1"/>
  <c r="U1895" i="2"/>
  <c r="V1895" i="2" s="1"/>
  <c r="S1987" i="2"/>
  <c r="W1987" i="2" s="1"/>
  <c r="X1987" i="2" s="1"/>
  <c r="Y1987" i="2" s="1"/>
  <c r="U1987" i="2"/>
  <c r="V1987" i="2" s="1"/>
  <c r="S907" i="2"/>
  <c r="W907" i="2" s="1"/>
  <c r="X907" i="2" s="1"/>
  <c r="Y907" i="2" s="1"/>
  <c r="U907" i="2"/>
  <c r="V907" i="2" s="1"/>
  <c r="S1762" i="2"/>
  <c r="W1762" i="2" s="1"/>
  <c r="X1762" i="2" s="1"/>
  <c r="Y1762" i="2" s="1"/>
  <c r="U1762" i="2"/>
  <c r="V1762" i="2" s="1"/>
  <c r="S426" i="2"/>
  <c r="W426" i="2" s="1"/>
  <c r="X426" i="2" s="1"/>
  <c r="Y426" i="2" s="1"/>
  <c r="U426" i="2"/>
  <c r="V426" i="2" s="1"/>
  <c r="S1062" i="2"/>
  <c r="W1062" i="2" s="1"/>
  <c r="X1062" i="2" s="1"/>
  <c r="Y1062" i="2" s="1"/>
  <c r="U1062" i="2"/>
  <c r="S1512" i="2"/>
  <c r="W1512" i="2" s="1"/>
  <c r="X1512" i="2" s="1"/>
  <c r="Y1512" i="2" s="1"/>
  <c r="U1512" i="2"/>
  <c r="S25" i="2"/>
  <c r="W25" i="2" s="1"/>
  <c r="X25" i="2" s="1"/>
  <c r="Y25" i="2" s="1"/>
  <c r="U25" i="2"/>
  <c r="S320" i="2"/>
  <c r="W320" i="2" s="1"/>
  <c r="X320" i="2" s="1"/>
  <c r="Y320" i="2" s="1"/>
  <c r="U320" i="2"/>
  <c r="V320" i="2" s="1"/>
  <c r="S1655" i="2"/>
  <c r="W1655" i="2" s="1"/>
  <c r="X1655" i="2" s="1"/>
  <c r="Y1655" i="2" s="1"/>
  <c r="U1655" i="2"/>
  <c r="V1655" i="2" s="1"/>
  <c r="S143" i="2"/>
  <c r="W143" i="2" s="1"/>
  <c r="X143" i="2" s="1"/>
  <c r="Y143" i="2" s="1"/>
  <c r="U143" i="2"/>
  <c r="V143" i="2" s="1"/>
  <c r="S1926" i="2"/>
  <c r="W1926" i="2" s="1"/>
  <c r="X1926" i="2" s="1"/>
  <c r="Y1926" i="2" s="1"/>
  <c r="U1926" i="2"/>
  <c r="V1926" i="2" s="1"/>
  <c r="S1728" i="2"/>
  <c r="W1728" i="2" s="1"/>
  <c r="X1728" i="2" s="1"/>
  <c r="Y1728" i="2" s="1"/>
  <c r="U1728" i="2"/>
  <c r="S200" i="2"/>
  <c r="W200" i="2" s="1"/>
  <c r="X200" i="2" s="1"/>
  <c r="Y200" i="2" s="1"/>
  <c r="U200" i="2"/>
  <c r="S1265" i="2"/>
  <c r="W1265" i="2" s="1"/>
  <c r="X1265" i="2" s="1"/>
  <c r="Y1265" i="2" s="1"/>
  <c r="U1265" i="2"/>
  <c r="S606" i="2"/>
  <c r="W606" i="2" s="1"/>
  <c r="X606" i="2" s="1"/>
  <c r="Y606" i="2" s="1"/>
  <c r="U606" i="2"/>
  <c r="S1439" i="2"/>
  <c r="W1439" i="2" s="1"/>
  <c r="X1439" i="2" s="1"/>
  <c r="Y1439" i="2" s="1"/>
  <c r="U1439" i="2"/>
  <c r="V1439" i="2" s="1"/>
  <c r="S383" i="2"/>
  <c r="W383" i="2" s="1"/>
  <c r="X383" i="2" s="1"/>
  <c r="Y383" i="2" s="1"/>
  <c r="U383" i="2"/>
  <c r="V383" i="2" s="1"/>
  <c r="S1313" i="2"/>
  <c r="W1313" i="2" s="1"/>
  <c r="X1313" i="2" s="1"/>
  <c r="Y1313" i="2" s="1"/>
  <c r="U1313" i="2"/>
  <c r="V1313" i="2" s="1"/>
  <c r="S1823" i="2"/>
  <c r="W1823" i="2" s="1"/>
  <c r="X1823" i="2" s="1"/>
  <c r="Y1823" i="2" s="1"/>
  <c r="U1823" i="2"/>
  <c r="V1823" i="2" s="1"/>
  <c r="S1759" i="2"/>
  <c r="W1759" i="2" s="1"/>
  <c r="X1759" i="2" s="1"/>
  <c r="Y1759" i="2" s="1"/>
  <c r="U1759" i="2"/>
  <c r="V1759" i="2" s="1"/>
  <c r="S328" i="2"/>
  <c r="W328" i="2" s="1"/>
  <c r="X328" i="2" s="1"/>
  <c r="Y328" i="2" s="1"/>
  <c r="U328" i="2"/>
  <c r="S95" i="2"/>
  <c r="W95" i="2" s="1"/>
  <c r="X95" i="2" s="1"/>
  <c r="Y95" i="2" s="1"/>
  <c r="U95" i="2"/>
  <c r="V95" i="2" s="1"/>
  <c r="S1184" i="2"/>
  <c r="W1184" i="2" s="1"/>
  <c r="X1184" i="2" s="1"/>
  <c r="Y1184" i="2" s="1"/>
  <c r="U1184" i="2"/>
  <c r="S161" i="2"/>
  <c r="W161" i="2" s="1"/>
  <c r="X161" i="2" s="1"/>
  <c r="Y161" i="2" s="1"/>
  <c r="U161" i="2"/>
  <c r="V161" i="2" s="1"/>
  <c r="S697" i="2"/>
  <c r="W697" i="2" s="1"/>
  <c r="X697" i="2" s="1"/>
  <c r="Y697" i="2" s="1"/>
  <c r="U697" i="2"/>
  <c r="V697" i="2" s="1"/>
  <c r="S1415" i="2"/>
  <c r="W1415" i="2" s="1"/>
  <c r="X1415" i="2" s="1"/>
  <c r="Y1415" i="2" s="1"/>
  <c r="U1415" i="2"/>
  <c r="V1415" i="2" s="1"/>
  <c r="S111" i="2"/>
  <c r="W111" i="2" s="1"/>
  <c r="X111" i="2" s="1"/>
  <c r="Y111" i="2" s="1"/>
  <c r="U111" i="2"/>
  <c r="V111" i="2" s="1"/>
  <c r="S1033" i="2"/>
  <c r="W1033" i="2" s="1"/>
  <c r="X1033" i="2" s="1"/>
  <c r="Y1033" i="2" s="1"/>
  <c r="U1033" i="2"/>
  <c r="V1033" i="2" s="1"/>
  <c r="S1368" i="2"/>
  <c r="W1368" i="2" s="1"/>
  <c r="X1368" i="2" s="1"/>
  <c r="Y1368" i="2" s="1"/>
  <c r="U1368" i="2"/>
  <c r="V1368" i="2" s="1"/>
  <c r="AA1368" i="2" s="1"/>
  <c r="S1400" i="2"/>
  <c r="W1400" i="2" s="1"/>
  <c r="X1400" i="2" s="1"/>
  <c r="Y1400" i="2" s="1"/>
  <c r="U1400" i="2"/>
  <c r="S984" i="2"/>
  <c r="W984" i="2" s="1"/>
  <c r="X984" i="2" s="1"/>
  <c r="Y984" i="2" s="1"/>
  <c r="U984" i="2"/>
  <c r="S1815" i="2"/>
  <c r="W1815" i="2" s="1"/>
  <c r="X1815" i="2" s="1"/>
  <c r="Y1815" i="2" s="1"/>
  <c r="U1815" i="2"/>
  <c r="V1815" i="2" s="1"/>
  <c r="S1721" i="2"/>
  <c r="W1721" i="2" s="1"/>
  <c r="X1721" i="2" s="1"/>
  <c r="Y1721" i="2" s="1"/>
  <c r="U1721" i="2"/>
  <c r="V1721" i="2" s="1"/>
  <c r="S376" i="2"/>
  <c r="W376" i="2" s="1"/>
  <c r="X376" i="2" s="1"/>
  <c r="Y376" i="2" s="1"/>
  <c r="U376" i="2"/>
  <c r="V376" i="2" s="1"/>
  <c r="S1412" i="2"/>
  <c r="W1412" i="2" s="1"/>
  <c r="X1412" i="2" s="1"/>
  <c r="Y1412" i="2" s="1"/>
  <c r="U1412" i="2"/>
  <c r="V1412" i="2" s="1"/>
  <c r="S189" i="2"/>
  <c r="W189" i="2" s="1"/>
  <c r="X189" i="2" s="1"/>
  <c r="Y189" i="2" s="1"/>
  <c r="U189" i="2"/>
  <c r="V189" i="2" s="1"/>
  <c r="AA189" i="2" s="1"/>
  <c r="S1995" i="2"/>
  <c r="W1995" i="2" s="1"/>
  <c r="X1995" i="2" s="1"/>
  <c r="Y1995" i="2" s="1"/>
  <c r="U1995" i="2"/>
  <c r="V1995" i="2" s="1"/>
  <c r="S1286" i="2"/>
  <c r="W1286" i="2" s="1"/>
  <c r="X1286" i="2" s="1"/>
  <c r="Y1286" i="2" s="1"/>
  <c r="U1286" i="2"/>
  <c r="V1286" i="2" s="1"/>
  <c r="S708" i="2"/>
  <c r="W708" i="2" s="1"/>
  <c r="X708" i="2" s="1"/>
  <c r="Y708" i="2" s="1"/>
  <c r="U708" i="2"/>
  <c r="V708" i="2" s="1"/>
  <c r="S1473" i="2"/>
  <c r="W1473" i="2" s="1"/>
  <c r="X1473" i="2" s="1"/>
  <c r="Y1473" i="2" s="1"/>
  <c r="U1473" i="2"/>
  <c r="V1473" i="2" s="1"/>
  <c r="S1149" i="2"/>
  <c r="W1149" i="2" s="1"/>
  <c r="X1149" i="2" s="1"/>
  <c r="Y1149" i="2" s="1"/>
  <c r="U1149" i="2"/>
  <c r="V1149" i="2" s="1"/>
  <c r="S587" i="2"/>
  <c r="W587" i="2" s="1"/>
  <c r="X587" i="2" s="1"/>
  <c r="Y587" i="2" s="1"/>
  <c r="U587" i="2"/>
  <c r="V587" i="2" s="1"/>
  <c r="S202" i="2"/>
  <c r="W202" i="2" s="1"/>
  <c r="X202" i="2" s="1"/>
  <c r="Y202" i="2" s="1"/>
  <c r="U202" i="2"/>
  <c r="V202" i="2" s="1"/>
  <c r="S1634" i="2"/>
  <c r="W1634" i="2" s="1"/>
  <c r="X1634" i="2" s="1"/>
  <c r="Y1634" i="2" s="1"/>
  <c r="U1634" i="2"/>
  <c r="V1634" i="2" s="1"/>
  <c r="S1381" i="2"/>
  <c r="W1381" i="2" s="1"/>
  <c r="X1381" i="2" s="1"/>
  <c r="Y1381" i="2" s="1"/>
  <c r="U1381" i="2"/>
  <c r="S61" i="2"/>
  <c r="W61" i="2" s="1"/>
  <c r="X61" i="2" s="1"/>
  <c r="Y61" i="2" s="1"/>
  <c r="U61" i="2"/>
  <c r="S624" i="2"/>
  <c r="W624" i="2" s="1"/>
  <c r="X624" i="2" s="1"/>
  <c r="Y624" i="2" s="1"/>
  <c r="U624" i="2"/>
  <c r="V624" i="2" s="1"/>
  <c r="S1117" i="2"/>
  <c r="W1117" i="2" s="1"/>
  <c r="X1117" i="2" s="1"/>
  <c r="Y1117" i="2" s="1"/>
  <c r="U1117" i="2"/>
  <c r="V1117" i="2" s="1"/>
  <c r="S196" i="2"/>
  <c r="W196" i="2" s="1"/>
  <c r="X196" i="2" s="1"/>
  <c r="Y196" i="2" s="1"/>
  <c r="U196" i="2"/>
  <c r="V196" i="2" s="1"/>
  <c r="S1586" i="2"/>
  <c r="W1586" i="2" s="1"/>
  <c r="X1586" i="2" s="1"/>
  <c r="Y1586" i="2" s="1"/>
  <c r="U1586" i="2"/>
  <c r="V1586" i="2" s="1"/>
  <c r="S987" i="2"/>
  <c r="W987" i="2" s="1"/>
  <c r="X987" i="2" s="1"/>
  <c r="Y987" i="2" s="1"/>
  <c r="U987" i="2"/>
  <c r="V987" i="2" s="1"/>
  <c r="S1943" i="2"/>
  <c r="W1943" i="2" s="1"/>
  <c r="X1943" i="2" s="1"/>
  <c r="Y1943" i="2" s="1"/>
  <c r="U1943" i="2"/>
  <c r="V1943" i="2" s="1"/>
  <c r="AA1943" i="2" s="1"/>
  <c r="S1105" i="2"/>
  <c r="W1105" i="2" s="1"/>
  <c r="X1105" i="2" s="1"/>
  <c r="Y1105" i="2" s="1"/>
  <c r="U1105" i="2"/>
  <c r="V1105" i="2" s="1"/>
  <c r="S828" i="2"/>
  <c r="W828" i="2" s="1"/>
  <c r="X828" i="2" s="1"/>
  <c r="Y828" i="2" s="1"/>
  <c r="U828" i="2"/>
  <c r="S657" i="2"/>
  <c r="W657" i="2" s="1"/>
  <c r="X657" i="2" s="1"/>
  <c r="Y657" i="2" s="1"/>
  <c r="U657" i="2"/>
  <c r="V657" i="2" s="1"/>
  <c r="S783" i="2"/>
  <c r="W783" i="2" s="1"/>
  <c r="X783" i="2" s="1"/>
  <c r="Y783" i="2" s="1"/>
  <c r="U783" i="2"/>
  <c r="V783" i="2" s="1"/>
  <c r="S1839" i="2"/>
  <c r="W1839" i="2" s="1"/>
  <c r="X1839" i="2" s="1"/>
  <c r="Y1839" i="2" s="1"/>
  <c r="U1839" i="2"/>
  <c r="V1839" i="2" s="1"/>
  <c r="S671" i="2"/>
  <c r="W671" i="2" s="1"/>
  <c r="X671" i="2" s="1"/>
  <c r="Y671" i="2" s="1"/>
  <c r="U671" i="2"/>
  <c r="V671" i="2" s="1"/>
  <c r="S1580" i="2"/>
  <c r="W1580" i="2" s="1"/>
  <c r="X1580" i="2" s="1"/>
  <c r="Y1580" i="2" s="1"/>
  <c r="U1580" i="2"/>
  <c r="V1580" i="2" s="1"/>
  <c r="S813" i="2"/>
  <c r="W813" i="2" s="1"/>
  <c r="X813" i="2" s="1"/>
  <c r="Y813" i="2" s="1"/>
  <c r="U813" i="2"/>
  <c r="V813" i="2" s="1"/>
  <c r="S1782" i="2"/>
  <c r="W1782" i="2" s="1"/>
  <c r="X1782" i="2" s="1"/>
  <c r="Y1782" i="2" s="1"/>
  <c r="U1782" i="2"/>
  <c r="V1782" i="2" s="1"/>
  <c r="AA1782" i="2" s="1"/>
  <c r="S588" i="2"/>
  <c r="W588" i="2" s="1"/>
  <c r="X588" i="2" s="1"/>
  <c r="Y588" i="2" s="1"/>
  <c r="U588" i="2"/>
  <c r="V588" i="2" s="1"/>
  <c r="AA588" i="2" s="1"/>
  <c r="S1792" i="2"/>
  <c r="W1792" i="2" s="1"/>
  <c r="X1792" i="2" s="1"/>
  <c r="Y1792" i="2" s="1"/>
  <c r="U1792" i="2"/>
  <c r="S1546" i="2"/>
  <c r="W1546" i="2" s="1"/>
  <c r="X1546" i="2" s="1"/>
  <c r="Y1546" i="2" s="1"/>
  <c r="U1546" i="2"/>
  <c r="V1546" i="2" s="1"/>
  <c r="S338" i="2"/>
  <c r="W338" i="2" s="1"/>
  <c r="X338" i="2" s="1"/>
  <c r="Y338" i="2" s="1"/>
  <c r="U338" i="2"/>
  <c r="V338" i="2" s="1"/>
  <c r="S1177" i="2"/>
  <c r="W1177" i="2" s="1"/>
  <c r="X1177" i="2" s="1"/>
  <c r="Y1177" i="2" s="1"/>
  <c r="U1177" i="2"/>
  <c r="V1177" i="2" s="1"/>
  <c r="S197" i="2"/>
  <c r="W197" i="2" s="1"/>
  <c r="X197" i="2" s="1"/>
  <c r="Y197" i="2" s="1"/>
  <c r="U197" i="2"/>
  <c r="V197" i="2" s="1"/>
  <c r="S556" i="2"/>
  <c r="W556" i="2" s="1"/>
  <c r="X556" i="2" s="1"/>
  <c r="Y556" i="2" s="1"/>
  <c r="U556" i="2"/>
  <c r="V556" i="2" s="1"/>
  <c r="AA556" i="2" s="1"/>
  <c r="S158" i="2"/>
  <c r="W158" i="2" s="1"/>
  <c r="X158" i="2" s="1"/>
  <c r="Y158" i="2" s="1"/>
  <c r="U158" i="2"/>
  <c r="V158" i="2" s="1"/>
  <c r="S239" i="2"/>
  <c r="W239" i="2" s="1"/>
  <c r="X239" i="2" s="1"/>
  <c r="Y239" i="2" s="1"/>
  <c r="U239" i="2"/>
  <c r="S999" i="2"/>
  <c r="W999" i="2" s="1"/>
  <c r="X999" i="2" s="1"/>
  <c r="Y999" i="2" s="1"/>
  <c r="U999" i="2"/>
  <c r="S1417" i="2"/>
  <c r="W1417" i="2" s="1"/>
  <c r="X1417" i="2" s="1"/>
  <c r="Y1417" i="2" s="1"/>
  <c r="U1417" i="2"/>
  <c r="V1417" i="2" s="1"/>
  <c r="S1629" i="2"/>
  <c r="W1629" i="2" s="1"/>
  <c r="X1629" i="2" s="1"/>
  <c r="Y1629" i="2" s="1"/>
  <c r="U1629" i="2"/>
  <c r="V1629" i="2" s="1"/>
  <c r="S1857" i="2"/>
  <c r="W1857" i="2" s="1"/>
  <c r="X1857" i="2" s="1"/>
  <c r="Y1857" i="2" s="1"/>
  <c r="U1857" i="2"/>
  <c r="V1857" i="2" s="1"/>
  <c r="S789" i="2"/>
  <c r="W789" i="2" s="1"/>
  <c r="X789" i="2" s="1"/>
  <c r="Y789" i="2" s="1"/>
  <c r="U789" i="2"/>
  <c r="V789" i="2" s="1"/>
  <c r="S1026" i="2"/>
  <c r="W1026" i="2" s="1"/>
  <c r="X1026" i="2" s="1"/>
  <c r="Y1026" i="2" s="1"/>
  <c r="U1026" i="2"/>
  <c r="V1026" i="2" s="1"/>
  <c r="S1540" i="2"/>
  <c r="W1540" i="2" s="1"/>
  <c r="X1540" i="2" s="1"/>
  <c r="Y1540" i="2" s="1"/>
  <c r="U1540" i="2"/>
  <c r="S900" i="2"/>
  <c r="W900" i="2" s="1"/>
  <c r="X900" i="2" s="1"/>
  <c r="Y900" i="2" s="1"/>
  <c r="U900" i="2"/>
  <c r="V900" i="2" s="1"/>
  <c r="S92" i="2"/>
  <c r="W92" i="2" s="1"/>
  <c r="X92" i="2" s="1"/>
  <c r="Y92" i="2" s="1"/>
  <c r="U92" i="2"/>
  <c r="V92" i="2" s="1"/>
  <c r="S1120" i="2"/>
  <c r="W1120" i="2" s="1"/>
  <c r="X1120" i="2" s="1"/>
  <c r="Y1120" i="2" s="1"/>
  <c r="U1120" i="2"/>
  <c r="V1120" i="2" s="1"/>
  <c r="S393" i="2"/>
  <c r="W393" i="2" s="1"/>
  <c r="X393" i="2" s="1"/>
  <c r="Y393" i="2" s="1"/>
  <c r="U393" i="2"/>
  <c r="V393" i="2" s="1"/>
  <c r="S592" i="2"/>
  <c r="W592" i="2" s="1"/>
  <c r="X592" i="2" s="1"/>
  <c r="Y592" i="2" s="1"/>
  <c r="U592" i="2"/>
  <c r="V592" i="2" s="1"/>
  <c r="S1890" i="2"/>
  <c r="W1890" i="2" s="1"/>
  <c r="X1890" i="2" s="1"/>
  <c r="Y1890" i="2" s="1"/>
  <c r="U1890" i="2"/>
  <c r="V1890" i="2" s="1"/>
  <c r="S738" i="2"/>
  <c r="W738" i="2" s="1"/>
  <c r="X738" i="2" s="1"/>
  <c r="Y738" i="2" s="1"/>
  <c r="U738" i="2"/>
  <c r="V738" i="2" s="1"/>
  <c r="S808" i="2"/>
  <c r="W808" i="2" s="1"/>
  <c r="X808" i="2" s="1"/>
  <c r="Y808" i="2" s="1"/>
  <c r="U808" i="2"/>
  <c r="V808" i="2" s="1"/>
  <c r="AA808" i="2" s="1"/>
  <c r="S38" i="2"/>
  <c r="W38" i="2" s="1"/>
  <c r="X38" i="2" s="1"/>
  <c r="Y38" i="2" s="1"/>
  <c r="U38" i="2"/>
  <c r="V38" i="2" s="1"/>
  <c r="AA38" i="2" s="1"/>
  <c r="S114" i="2"/>
  <c r="W114" i="2" s="1"/>
  <c r="X114" i="2" s="1"/>
  <c r="Y114" i="2" s="1"/>
  <c r="U114" i="2"/>
  <c r="S1324" i="2"/>
  <c r="W1324" i="2" s="1"/>
  <c r="X1324" i="2" s="1"/>
  <c r="Y1324" i="2" s="1"/>
  <c r="U1324" i="2"/>
  <c r="V1324" i="2" s="1"/>
  <c r="S1725" i="2"/>
  <c r="W1725" i="2" s="1"/>
  <c r="X1725" i="2" s="1"/>
  <c r="Y1725" i="2" s="1"/>
  <c r="U1725" i="2"/>
  <c r="V1725" i="2" s="1"/>
  <c r="S1975" i="2"/>
  <c r="W1975" i="2" s="1"/>
  <c r="X1975" i="2" s="1"/>
  <c r="Y1975" i="2" s="1"/>
  <c r="U1975" i="2"/>
  <c r="V1975" i="2" s="1"/>
  <c r="S120" i="2"/>
  <c r="W120" i="2" s="1"/>
  <c r="X120" i="2" s="1"/>
  <c r="Y120" i="2" s="1"/>
  <c r="U120" i="2"/>
  <c r="V120" i="2" s="1"/>
  <c r="S731" i="2"/>
  <c r="W731" i="2" s="1"/>
  <c r="X731" i="2" s="1"/>
  <c r="Y731" i="2" s="1"/>
  <c r="U731" i="2"/>
  <c r="V731" i="2" s="1"/>
  <c r="S1243" i="2"/>
  <c r="W1243" i="2" s="1"/>
  <c r="X1243" i="2" s="1"/>
  <c r="Y1243" i="2" s="1"/>
  <c r="U1243" i="2"/>
  <c r="S346" i="2"/>
  <c r="W346" i="2" s="1"/>
  <c r="X346" i="2" s="1"/>
  <c r="Y346" i="2" s="1"/>
  <c r="U346" i="2"/>
  <c r="S803" i="2"/>
  <c r="W803" i="2" s="1"/>
  <c r="X803" i="2" s="1"/>
  <c r="Y803" i="2" s="1"/>
  <c r="U803" i="2"/>
  <c r="V803" i="2" s="1"/>
  <c r="S199" i="2"/>
  <c r="W199" i="2" s="1"/>
  <c r="X199" i="2" s="1"/>
  <c r="Y199" i="2" s="1"/>
  <c r="U199" i="2"/>
  <c r="V199" i="2" s="1"/>
  <c r="S815" i="2"/>
  <c r="W815" i="2" s="1"/>
  <c r="X815" i="2" s="1"/>
  <c r="Y815" i="2" s="1"/>
  <c r="U815" i="2"/>
  <c r="V815" i="2" s="1"/>
  <c r="S858" i="2"/>
  <c r="W858" i="2" s="1"/>
  <c r="X858" i="2" s="1"/>
  <c r="Y858" i="2" s="1"/>
  <c r="U858" i="2"/>
  <c r="V858" i="2" s="1"/>
  <c r="S1230" i="2"/>
  <c r="W1230" i="2" s="1"/>
  <c r="X1230" i="2" s="1"/>
  <c r="Y1230" i="2" s="1"/>
  <c r="U1230" i="2"/>
  <c r="V1230" i="2" s="1"/>
  <c r="S608" i="2"/>
  <c r="W608" i="2" s="1"/>
  <c r="X608" i="2" s="1"/>
  <c r="Y608" i="2" s="1"/>
  <c r="U608" i="2"/>
  <c r="V608" i="2" s="1"/>
  <c r="S743" i="2"/>
  <c r="W743" i="2" s="1"/>
  <c r="X743" i="2" s="1"/>
  <c r="Y743" i="2" s="1"/>
  <c r="U743" i="2"/>
  <c r="V743" i="2" s="1"/>
  <c r="S190" i="2"/>
  <c r="W190" i="2" s="1"/>
  <c r="X190" i="2" s="1"/>
  <c r="Y190" i="2" s="1"/>
  <c r="U190" i="2"/>
  <c r="V190" i="2" s="1"/>
  <c r="S1068" i="2"/>
  <c r="W1068" i="2" s="1"/>
  <c r="X1068" i="2" s="1"/>
  <c r="Y1068" i="2" s="1"/>
  <c r="U1068" i="2"/>
  <c r="S1693" i="2"/>
  <c r="W1693" i="2" s="1"/>
  <c r="X1693" i="2" s="1"/>
  <c r="Y1693" i="2" s="1"/>
  <c r="U1693" i="2"/>
  <c r="V1693" i="2" s="1"/>
  <c r="S500" i="2"/>
  <c r="W500" i="2" s="1"/>
  <c r="X500" i="2" s="1"/>
  <c r="Y500" i="2" s="1"/>
  <c r="U500" i="2"/>
  <c r="V500" i="2" s="1"/>
  <c r="S479" i="2"/>
  <c r="W479" i="2" s="1"/>
  <c r="X479" i="2" s="1"/>
  <c r="Y479" i="2" s="1"/>
  <c r="U479" i="2"/>
  <c r="V479" i="2" s="1"/>
  <c r="S730" i="2"/>
  <c r="W730" i="2" s="1"/>
  <c r="X730" i="2" s="1"/>
  <c r="Y730" i="2" s="1"/>
  <c r="U730" i="2"/>
  <c r="V730" i="2" s="1"/>
  <c r="S1219" i="2"/>
  <c r="W1219" i="2" s="1"/>
  <c r="X1219" i="2" s="1"/>
  <c r="Y1219" i="2" s="1"/>
  <c r="U1219" i="2"/>
  <c r="V1219" i="2" s="1"/>
  <c r="S274" i="2"/>
  <c r="W274" i="2" s="1"/>
  <c r="X274" i="2" s="1"/>
  <c r="Y274" i="2" s="1"/>
  <c r="U274" i="2"/>
  <c r="V274" i="2" s="1"/>
  <c r="S779" i="2"/>
  <c r="W779" i="2" s="1"/>
  <c r="X779" i="2" s="1"/>
  <c r="Y779" i="2" s="1"/>
  <c r="U779" i="2"/>
  <c r="S2009" i="2"/>
  <c r="W2009" i="2" s="1"/>
  <c r="X2009" i="2" s="1"/>
  <c r="Y2009" i="2" s="1"/>
  <c r="U2009" i="2"/>
  <c r="V2009" i="2" s="1"/>
  <c r="S226" i="2"/>
  <c r="W226" i="2" s="1"/>
  <c r="X226" i="2" s="1"/>
  <c r="Y226" i="2" s="1"/>
  <c r="U226" i="2"/>
  <c r="V226" i="2" s="1"/>
  <c r="S1094" i="2"/>
  <c r="W1094" i="2" s="1"/>
  <c r="X1094" i="2" s="1"/>
  <c r="Y1094" i="2" s="1"/>
  <c r="U1094" i="2"/>
  <c r="V1094" i="2" s="1"/>
  <c r="S62" i="2"/>
  <c r="W62" i="2" s="1"/>
  <c r="X62" i="2" s="1"/>
  <c r="Y62" i="2" s="1"/>
  <c r="U62" i="2"/>
  <c r="V62" i="2" s="1"/>
  <c r="S1505" i="2"/>
  <c r="W1505" i="2" s="1"/>
  <c r="X1505" i="2" s="1"/>
  <c r="Y1505" i="2" s="1"/>
  <c r="U1505" i="2"/>
  <c r="V1505" i="2" s="1"/>
  <c r="S1225" i="2"/>
  <c r="W1225" i="2" s="1"/>
  <c r="X1225" i="2" s="1"/>
  <c r="Y1225" i="2" s="1"/>
  <c r="U1225" i="2"/>
  <c r="V1225" i="2" s="1"/>
  <c r="S1250" i="2"/>
  <c r="W1250" i="2" s="1"/>
  <c r="X1250" i="2" s="1"/>
  <c r="Y1250" i="2" s="1"/>
  <c r="U1250" i="2"/>
  <c r="V1250" i="2" s="1"/>
  <c r="S940" i="2"/>
  <c r="W940" i="2" s="1"/>
  <c r="X940" i="2" s="1"/>
  <c r="Y940" i="2" s="1"/>
  <c r="U940" i="2"/>
  <c r="S791" i="2"/>
  <c r="W791" i="2" s="1"/>
  <c r="X791" i="2" s="1"/>
  <c r="Y791" i="2" s="1"/>
  <c r="U791" i="2"/>
  <c r="V791" i="2" s="1"/>
  <c r="S471" i="2"/>
  <c r="W471" i="2" s="1"/>
  <c r="X471" i="2" s="1"/>
  <c r="Y471" i="2" s="1"/>
  <c r="U471" i="2"/>
  <c r="V471" i="2" s="1"/>
  <c r="S619" i="2"/>
  <c r="W619" i="2" s="1"/>
  <c r="X619" i="2" s="1"/>
  <c r="Y619" i="2" s="1"/>
  <c r="U619" i="2"/>
  <c r="V619" i="2" s="1"/>
  <c r="S1216" i="2"/>
  <c r="W1216" i="2" s="1"/>
  <c r="X1216" i="2" s="1"/>
  <c r="Y1216" i="2" s="1"/>
  <c r="U1216" i="2"/>
  <c r="V1216" i="2" s="1"/>
  <c r="S1971" i="2"/>
  <c r="W1971" i="2" s="1"/>
  <c r="X1971" i="2" s="1"/>
  <c r="Y1971" i="2" s="1"/>
  <c r="U1971" i="2"/>
  <c r="V1971" i="2" s="1"/>
  <c r="S1572" i="2"/>
  <c r="W1572" i="2" s="1"/>
  <c r="X1572" i="2" s="1"/>
  <c r="Y1572" i="2" s="1"/>
  <c r="U1572" i="2"/>
  <c r="V1572" i="2" s="1"/>
  <c r="S1006" i="2"/>
  <c r="W1006" i="2" s="1"/>
  <c r="X1006" i="2" s="1"/>
  <c r="Y1006" i="2" s="1"/>
  <c r="U1006" i="2"/>
  <c r="S1119" i="2"/>
  <c r="W1119" i="2" s="1"/>
  <c r="X1119" i="2" s="1"/>
  <c r="Y1119" i="2" s="1"/>
  <c r="U1119" i="2"/>
  <c r="V1119" i="2" s="1"/>
  <c r="S1915" i="2"/>
  <c r="W1915" i="2" s="1"/>
  <c r="X1915" i="2" s="1"/>
  <c r="Y1915" i="2" s="1"/>
  <c r="U1915" i="2"/>
  <c r="V1915" i="2" s="1"/>
  <c r="S1906" i="2"/>
  <c r="W1906" i="2" s="1"/>
  <c r="X1906" i="2" s="1"/>
  <c r="Y1906" i="2" s="1"/>
  <c r="U1906" i="2"/>
  <c r="V1906" i="2" s="1"/>
  <c r="S1944" i="2"/>
  <c r="W1944" i="2" s="1"/>
  <c r="X1944" i="2" s="1"/>
  <c r="Y1944" i="2" s="1"/>
  <c r="U1944" i="2"/>
  <c r="V1944" i="2" s="1"/>
  <c r="S528" i="2"/>
  <c r="W528" i="2" s="1"/>
  <c r="X528" i="2" s="1"/>
  <c r="Y528" i="2" s="1"/>
  <c r="U528" i="2"/>
  <c r="V528" i="2" s="1"/>
  <c r="S263" i="2"/>
  <c r="W263" i="2" s="1"/>
  <c r="X263" i="2" s="1"/>
  <c r="Y263" i="2" s="1"/>
  <c r="U263" i="2"/>
  <c r="V263" i="2" s="1"/>
  <c r="S632" i="2"/>
  <c r="W632" i="2" s="1"/>
  <c r="X632" i="2" s="1"/>
  <c r="Y632" i="2" s="1"/>
  <c r="U632" i="2"/>
  <c r="S1164" i="2"/>
  <c r="W1164" i="2" s="1"/>
  <c r="X1164" i="2" s="1"/>
  <c r="Y1164" i="2" s="1"/>
  <c r="U1164" i="2"/>
  <c r="V1164" i="2" s="1"/>
  <c r="S1103" i="2"/>
  <c r="W1103" i="2" s="1"/>
  <c r="X1103" i="2" s="1"/>
  <c r="Y1103" i="2" s="1"/>
  <c r="U1103" i="2"/>
  <c r="S501" i="2"/>
  <c r="W501" i="2" s="1"/>
  <c r="X501" i="2" s="1"/>
  <c r="Y501" i="2" s="1"/>
  <c r="U501" i="2"/>
  <c r="S391" i="2"/>
  <c r="W391" i="2" s="1"/>
  <c r="X391" i="2" s="1"/>
  <c r="Y391" i="2" s="1"/>
  <c r="U391" i="2"/>
  <c r="V391" i="2" s="1"/>
  <c r="S314" i="2"/>
  <c r="W314" i="2" s="1"/>
  <c r="X314" i="2" s="1"/>
  <c r="Y314" i="2" s="1"/>
  <c r="U314" i="2"/>
  <c r="V314" i="2" s="1"/>
  <c r="S1115" i="2"/>
  <c r="W1115" i="2" s="1"/>
  <c r="X1115" i="2" s="1"/>
  <c r="Y1115" i="2" s="1"/>
  <c r="U1115" i="2"/>
  <c r="V1115" i="2" s="1"/>
  <c r="S1790" i="2"/>
  <c r="W1790" i="2" s="1"/>
  <c r="X1790" i="2" s="1"/>
  <c r="Y1790" i="2" s="1"/>
  <c r="U1790" i="2"/>
  <c r="V1790" i="2" s="1"/>
  <c r="S1366" i="2"/>
  <c r="W1366" i="2" s="1"/>
  <c r="X1366" i="2" s="1"/>
  <c r="Y1366" i="2" s="1"/>
  <c r="U1366" i="2"/>
  <c r="S1071" i="2"/>
  <c r="W1071" i="2" s="1"/>
  <c r="X1071" i="2" s="1"/>
  <c r="Y1071" i="2" s="1"/>
  <c r="U1071" i="2"/>
  <c r="V1071" i="2" s="1"/>
  <c r="AA1071" i="2" s="1"/>
  <c r="S483" i="2"/>
  <c r="W483" i="2" s="1"/>
  <c r="X483" i="2" s="1"/>
  <c r="Y483" i="2" s="1"/>
  <c r="U483" i="2"/>
  <c r="S241" i="2"/>
  <c r="W241" i="2" s="1"/>
  <c r="X241" i="2" s="1"/>
  <c r="Y241" i="2" s="1"/>
  <c r="U241" i="2"/>
  <c r="V241" i="2" s="1"/>
  <c r="S47" i="2"/>
  <c r="W47" i="2" s="1"/>
  <c r="X47" i="2" s="1"/>
  <c r="Y47" i="2" s="1"/>
  <c r="U47" i="2"/>
  <c r="V47" i="2" s="1"/>
  <c r="S1277" i="2"/>
  <c r="W1277" i="2" s="1"/>
  <c r="X1277" i="2" s="1"/>
  <c r="Y1277" i="2" s="1"/>
  <c r="U1277" i="2"/>
  <c r="V1277" i="2" s="1"/>
  <c r="S1749" i="2"/>
  <c r="W1749" i="2" s="1"/>
  <c r="X1749" i="2" s="1"/>
  <c r="Y1749" i="2" s="1"/>
  <c r="U1749" i="2"/>
  <c r="V1749" i="2" s="1"/>
  <c r="S1389" i="2"/>
  <c r="W1389" i="2" s="1"/>
  <c r="X1389" i="2" s="1"/>
  <c r="Y1389" i="2" s="1"/>
  <c r="U1389" i="2"/>
  <c r="V1389" i="2" s="1"/>
  <c r="S1341" i="2"/>
  <c r="W1341" i="2" s="1"/>
  <c r="X1341" i="2" s="1"/>
  <c r="Y1341" i="2" s="1"/>
  <c r="U1341" i="2"/>
  <c r="V1341" i="2" s="1"/>
  <c r="S253" i="2"/>
  <c r="W253" i="2" s="1"/>
  <c r="X253" i="2" s="1"/>
  <c r="Y253" i="2" s="1"/>
  <c r="U253" i="2"/>
  <c r="S2011" i="2"/>
  <c r="W2011" i="2" s="1"/>
  <c r="X2011" i="2" s="1"/>
  <c r="Y2011" i="2" s="1"/>
  <c r="U2011" i="2"/>
  <c r="V2011" i="2" s="1"/>
  <c r="AA2011" i="2" s="1"/>
  <c r="S1773" i="2"/>
  <c r="W1773" i="2" s="1"/>
  <c r="X1773" i="2" s="1"/>
  <c r="Y1773" i="2" s="1"/>
  <c r="U1773" i="2"/>
  <c r="S1621" i="2"/>
  <c r="W1621" i="2" s="1"/>
  <c r="X1621" i="2" s="1"/>
  <c r="Y1621" i="2" s="1"/>
  <c r="U1621" i="2"/>
  <c r="V1621" i="2" s="1"/>
  <c r="S1653" i="2"/>
  <c r="W1653" i="2" s="1"/>
  <c r="X1653" i="2" s="1"/>
  <c r="Y1653" i="2" s="1"/>
  <c r="U1653" i="2"/>
  <c r="V1653" i="2" s="1"/>
  <c r="S1188" i="2"/>
  <c r="W1188" i="2" s="1"/>
  <c r="X1188" i="2" s="1"/>
  <c r="Y1188" i="2" s="1"/>
  <c r="U1188" i="2"/>
  <c r="V1188" i="2" s="1"/>
  <c r="S620" i="2"/>
  <c r="W620" i="2" s="1"/>
  <c r="X620" i="2" s="1"/>
  <c r="Y620" i="2" s="1"/>
  <c r="U620" i="2"/>
  <c r="V620" i="2" s="1"/>
  <c r="S1269" i="2"/>
  <c r="W1269" i="2" s="1"/>
  <c r="X1269" i="2" s="1"/>
  <c r="Y1269" i="2" s="1"/>
  <c r="U1269" i="2"/>
  <c r="V1269" i="2" s="1"/>
  <c r="S373" i="2"/>
  <c r="W373" i="2" s="1"/>
  <c r="X373" i="2" s="1"/>
  <c r="Y373" i="2" s="1"/>
  <c r="U373" i="2"/>
  <c r="V373" i="2" s="1"/>
  <c r="S1627" i="2"/>
  <c r="W1627" i="2" s="1"/>
  <c r="X1627" i="2" s="1"/>
  <c r="Y1627" i="2" s="1"/>
  <c r="U1627" i="2"/>
  <c r="V1627" i="2" s="1"/>
  <c r="AA1627" i="2" s="1"/>
  <c r="S917" i="2"/>
  <c r="W917" i="2" s="1"/>
  <c r="X917" i="2" s="1"/>
  <c r="Y917" i="2" s="1"/>
  <c r="U917" i="2"/>
  <c r="S437" i="2"/>
  <c r="W437" i="2" s="1"/>
  <c r="X437" i="2" s="1"/>
  <c r="Y437" i="2" s="1"/>
  <c r="U437" i="2"/>
  <c r="V437" i="2" s="1"/>
  <c r="S1892" i="2"/>
  <c r="W1892" i="2" s="1"/>
  <c r="X1892" i="2" s="1"/>
  <c r="Y1892" i="2" s="1"/>
  <c r="U1892" i="2"/>
  <c r="V1892" i="2" s="1"/>
  <c r="S651" i="2"/>
  <c r="W651" i="2" s="1"/>
  <c r="X651" i="2" s="1"/>
  <c r="Y651" i="2" s="1"/>
  <c r="U651" i="2"/>
  <c r="V651" i="2" s="1"/>
  <c r="S1562" i="2"/>
  <c r="W1562" i="2" s="1"/>
  <c r="X1562" i="2" s="1"/>
  <c r="Y1562" i="2" s="1"/>
  <c r="U1562" i="2"/>
  <c r="V1562" i="2" s="1"/>
  <c r="S682" i="2"/>
  <c r="W682" i="2" s="1"/>
  <c r="X682" i="2" s="1"/>
  <c r="Y682" i="2" s="1"/>
  <c r="U682" i="2"/>
  <c r="V682" i="2" s="1"/>
  <c r="AA682" i="2" s="1"/>
  <c r="S1628" i="2"/>
  <c r="W1628" i="2" s="1"/>
  <c r="X1628" i="2" s="1"/>
  <c r="Y1628" i="2" s="1"/>
  <c r="U1628" i="2"/>
  <c r="V1628" i="2" s="1"/>
  <c r="AA1628" i="2" s="1"/>
  <c r="S1214" i="2"/>
  <c r="W1214" i="2" s="1"/>
  <c r="X1214" i="2" s="1"/>
  <c r="Y1214" i="2" s="1"/>
  <c r="U1214" i="2"/>
  <c r="V1214" i="2" s="1"/>
  <c r="S545" i="2"/>
  <c r="W545" i="2" s="1"/>
  <c r="X545" i="2" s="1"/>
  <c r="Y545" i="2" s="1"/>
  <c r="U545" i="2"/>
  <c r="S408" i="2"/>
  <c r="W408" i="2" s="1"/>
  <c r="X408" i="2" s="1"/>
  <c r="Y408" i="2" s="1"/>
  <c r="U408" i="2"/>
  <c r="V408" i="2" s="1"/>
  <c r="S1543" i="2"/>
  <c r="W1543" i="2" s="1"/>
  <c r="X1543" i="2" s="1"/>
  <c r="Y1543" i="2" s="1"/>
  <c r="U1543" i="2"/>
  <c r="V1543" i="2" s="1"/>
  <c r="S311" i="2"/>
  <c r="W311" i="2" s="1"/>
  <c r="X311" i="2" s="1"/>
  <c r="Y311" i="2" s="1"/>
  <c r="U311" i="2"/>
  <c r="V311" i="2" s="1"/>
  <c r="S1257" i="2"/>
  <c r="W1257" i="2" s="1"/>
  <c r="X1257" i="2" s="1"/>
  <c r="Y1257" i="2" s="1"/>
  <c r="U1257" i="2"/>
  <c r="V1257" i="2" s="1"/>
  <c r="S1040" i="2"/>
  <c r="W1040" i="2" s="1"/>
  <c r="X1040" i="2" s="1"/>
  <c r="Y1040" i="2" s="1"/>
  <c r="U1040" i="2"/>
  <c r="S1173" i="2"/>
  <c r="W1173" i="2" s="1"/>
  <c r="X1173" i="2" s="1"/>
  <c r="Y1173" i="2" s="1"/>
  <c r="U1173" i="2"/>
  <c r="S117" i="2"/>
  <c r="W117" i="2" s="1"/>
  <c r="X117" i="2" s="1"/>
  <c r="Y117" i="2" s="1"/>
  <c r="U117" i="2"/>
  <c r="S1907" i="2"/>
  <c r="W1907" i="2" s="1"/>
  <c r="X1907" i="2" s="1"/>
  <c r="Y1907" i="2" s="1"/>
  <c r="U1907" i="2"/>
  <c r="S1283" i="2"/>
  <c r="W1283" i="2" s="1"/>
  <c r="X1283" i="2" s="1"/>
  <c r="Y1283" i="2" s="1"/>
  <c r="U1283" i="2"/>
  <c r="V1283" i="2" s="1"/>
  <c r="S411" i="2"/>
  <c r="W411" i="2" s="1"/>
  <c r="X411" i="2" s="1"/>
  <c r="Y411" i="2" s="1"/>
  <c r="U411" i="2"/>
  <c r="V411" i="2" s="1"/>
  <c r="S1778" i="2"/>
  <c r="W1778" i="2" s="1"/>
  <c r="X1778" i="2" s="1"/>
  <c r="Y1778" i="2" s="1"/>
  <c r="U1778" i="2"/>
  <c r="V1778" i="2" s="1"/>
  <c r="S1996" i="2"/>
  <c r="W1996" i="2" s="1"/>
  <c r="X1996" i="2" s="1"/>
  <c r="Y1996" i="2" s="1"/>
  <c r="U1996" i="2"/>
  <c r="V1996" i="2" s="1"/>
  <c r="S1582" i="2"/>
  <c r="W1582" i="2" s="1"/>
  <c r="X1582" i="2" s="1"/>
  <c r="Y1582" i="2" s="1"/>
  <c r="U1582" i="2"/>
  <c r="V1582" i="2" s="1"/>
  <c r="S1416" i="2"/>
  <c r="W1416" i="2" s="1"/>
  <c r="X1416" i="2" s="1"/>
  <c r="Y1416" i="2" s="1"/>
  <c r="U1416" i="2"/>
  <c r="S621" i="2"/>
  <c r="W621" i="2" s="1"/>
  <c r="X621" i="2" s="1"/>
  <c r="Y621" i="2" s="1"/>
  <c r="U621" i="2"/>
  <c r="S772" i="2"/>
  <c r="W772" i="2" s="1"/>
  <c r="X772" i="2" s="1"/>
  <c r="Y772" i="2" s="1"/>
  <c r="U772" i="2"/>
  <c r="V772" i="2" s="1"/>
  <c r="S1166" i="2"/>
  <c r="W1166" i="2" s="1"/>
  <c r="X1166" i="2" s="1"/>
  <c r="Y1166" i="2" s="1"/>
  <c r="U1166" i="2"/>
  <c r="V1166" i="2" s="1"/>
  <c r="S1534" i="2"/>
  <c r="W1534" i="2" s="1"/>
  <c r="X1534" i="2" s="1"/>
  <c r="Y1534" i="2" s="1"/>
  <c r="U1534" i="2"/>
  <c r="V1534" i="2" s="1"/>
  <c r="S1067" i="2"/>
  <c r="W1067" i="2" s="1"/>
  <c r="X1067" i="2" s="1"/>
  <c r="Y1067" i="2" s="1"/>
  <c r="U1067" i="2"/>
  <c r="V1067" i="2" s="1"/>
  <c r="S195" i="2"/>
  <c r="W195" i="2" s="1"/>
  <c r="X195" i="2" s="1"/>
  <c r="Y195" i="2" s="1"/>
  <c r="U195" i="2"/>
  <c r="V195" i="2" s="1"/>
  <c r="S1378" i="2"/>
  <c r="W1378" i="2" s="1"/>
  <c r="X1378" i="2" s="1"/>
  <c r="Y1378" i="2" s="1"/>
  <c r="U1378" i="2"/>
  <c r="V1378" i="2" s="1"/>
  <c r="AA1378" i="2" s="1"/>
  <c r="S322" i="2"/>
  <c r="W322" i="2" s="1"/>
  <c r="X322" i="2" s="1"/>
  <c r="Y322" i="2" s="1"/>
  <c r="U322" i="2"/>
  <c r="S1444" i="2"/>
  <c r="W1444" i="2" s="1"/>
  <c r="X1444" i="2" s="1"/>
  <c r="Y1444" i="2" s="1"/>
  <c r="U1444" i="2"/>
  <c r="S1803" i="2"/>
  <c r="W1803" i="2" s="1"/>
  <c r="X1803" i="2" s="1"/>
  <c r="Y1803" i="2" s="1"/>
  <c r="U1803" i="2"/>
  <c r="V1803" i="2" s="1"/>
  <c r="S827" i="2"/>
  <c r="W827" i="2" s="1"/>
  <c r="X827" i="2" s="1"/>
  <c r="Y827" i="2" s="1"/>
  <c r="U827" i="2"/>
  <c r="V827" i="2" s="1"/>
  <c r="S563" i="2"/>
  <c r="W563" i="2" s="1"/>
  <c r="X563" i="2" s="1"/>
  <c r="Y563" i="2" s="1"/>
  <c r="U563" i="2"/>
  <c r="V563" i="2" s="1"/>
  <c r="S1010" i="2"/>
  <c r="W1010" i="2" s="1"/>
  <c r="X1010" i="2" s="1"/>
  <c r="Y1010" i="2" s="1"/>
  <c r="U1010" i="2"/>
  <c r="V1010" i="2" s="1"/>
  <c r="S90" i="2"/>
  <c r="W90" i="2" s="1"/>
  <c r="X90" i="2" s="1"/>
  <c r="Y90" i="2" s="1"/>
  <c r="U90" i="2"/>
  <c r="V90" i="2" s="1"/>
  <c r="S1702" i="2"/>
  <c r="W1702" i="2" s="1"/>
  <c r="X1702" i="2" s="1"/>
  <c r="Y1702" i="2" s="1"/>
  <c r="U1702" i="2"/>
  <c r="V1702" i="2" s="1"/>
  <c r="S446" i="2"/>
  <c r="W446" i="2" s="1"/>
  <c r="X446" i="2" s="1"/>
  <c r="Y446" i="2" s="1"/>
  <c r="U446" i="2"/>
  <c r="V446" i="2" s="1"/>
  <c r="S913" i="2"/>
  <c r="W913" i="2" s="1"/>
  <c r="X913" i="2" s="1"/>
  <c r="Y913" i="2" s="1"/>
  <c r="U913" i="2"/>
  <c r="S1752" i="2"/>
  <c r="W1752" i="2" s="1"/>
  <c r="X1752" i="2" s="1"/>
  <c r="Y1752" i="2" s="1"/>
  <c r="U1752" i="2"/>
  <c r="V1752" i="2" s="1"/>
  <c r="S1092" i="2"/>
  <c r="W1092" i="2" s="1"/>
  <c r="X1092" i="2" s="1"/>
  <c r="Y1092" i="2" s="1"/>
  <c r="U1092" i="2"/>
  <c r="V1092" i="2" s="1"/>
  <c r="S1507" i="2"/>
  <c r="W1507" i="2" s="1"/>
  <c r="X1507" i="2" s="1"/>
  <c r="Y1507" i="2" s="1"/>
  <c r="U1507" i="2"/>
  <c r="V1507" i="2" s="1"/>
  <c r="S379" i="2"/>
  <c r="W379" i="2" s="1"/>
  <c r="X379" i="2" s="1"/>
  <c r="Y379" i="2" s="1"/>
  <c r="U379" i="2"/>
  <c r="V379" i="2" s="1"/>
  <c r="S1730" i="2"/>
  <c r="W1730" i="2" s="1"/>
  <c r="X1730" i="2" s="1"/>
  <c r="Y1730" i="2" s="1"/>
  <c r="U1730" i="2"/>
  <c r="V1730" i="2" s="1"/>
  <c r="S762" i="2"/>
  <c r="W762" i="2" s="1"/>
  <c r="X762" i="2" s="1"/>
  <c r="Y762" i="2" s="1"/>
  <c r="U762" i="2"/>
  <c r="V762" i="2" s="1"/>
  <c r="S1724" i="2"/>
  <c r="W1724" i="2" s="1"/>
  <c r="X1724" i="2" s="1"/>
  <c r="Y1724" i="2" s="1"/>
  <c r="U1724" i="2"/>
  <c r="V1724" i="2" s="1"/>
  <c r="S1254" i="2"/>
  <c r="W1254" i="2" s="1"/>
  <c r="X1254" i="2" s="1"/>
  <c r="Y1254" i="2" s="1"/>
  <c r="U1254" i="2"/>
  <c r="S302" i="2"/>
  <c r="W302" i="2" s="1"/>
  <c r="X302" i="2" s="1"/>
  <c r="Y302" i="2" s="1"/>
  <c r="U302" i="2"/>
  <c r="V302" i="2" s="1"/>
  <c r="S854" i="2"/>
  <c r="W854" i="2" s="1"/>
  <c r="X854" i="2" s="1"/>
  <c r="Y854" i="2" s="1"/>
  <c r="U854" i="2"/>
  <c r="V854" i="2" s="1"/>
  <c r="S96" i="2"/>
  <c r="W96" i="2" s="1"/>
  <c r="X96" i="2" s="1"/>
  <c r="Y96" i="2" s="1"/>
  <c r="U96" i="2"/>
  <c r="V96" i="2" s="1"/>
  <c r="S1279" i="2"/>
  <c r="W1279" i="2" s="1"/>
  <c r="X1279" i="2" s="1"/>
  <c r="Y1279" i="2" s="1"/>
  <c r="U1279" i="2"/>
  <c r="V1279" i="2" s="1"/>
  <c r="S1753" i="2"/>
  <c r="W1753" i="2" s="1"/>
  <c r="X1753" i="2" s="1"/>
  <c r="Y1753" i="2" s="1"/>
  <c r="U1753" i="2"/>
  <c r="V1753" i="2" s="1"/>
  <c r="S440" i="2"/>
  <c r="W440" i="2" s="1"/>
  <c r="X440" i="2" s="1"/>
  <c r="Y440" i="2" s="1"/>
  <c r="U440" i="2"/>
  <c r="V440" i="2" s="1"/>
  <c r="S977" i="2"/>
  <c r="W977" i="2" s="1"/>
  <c r="X977" i="2" s="1"/>
  <c r="Y977" i="2" s="1"/>
  <c r="U977" i="2"/>
  <c r="V977" i="2" s="1"/>
  <c r="AA977" i="2" s="1"/>
  <c r="S1560" i="2"/>
  <c r="W1560" i="2" s="1"/>
  <c r="X1560" i="2" s="1"/>
  <c r="Y1560" i="2" s="1"/>
  <c r="U1560" i="2"/>
  <c r="S734" i="2"/>
  <c r="W734" i="2" s="1"/>
  <c r="X734" i="2" s="1"/>
  <c r="Y734" i="2" s="1"/>
  <c r="U734" i="2"/>
  <c r="V734" i="2" s="1"/>
  <c r="S967" i="2"/>
  <c r="W967" i="2" s="1"/>
  <c r="X967" i="2" s="1"/>
  <c r="Y967" i="2" s="1"/>
  <c r="U967" i="2"/>
  <c r="V967" i="2" s="1"/>
  <c r="S1617" i="2"/>
  <c r="W1617" i="2" s="1"/>
  <c r="X1617" i="2" s="1"/>
  <c r="Y1617" i="2" s="1"/>
  <c r="U1617" i="2"/>
  <c r="V1617" i="2" s="1"/>
  <c r="S175" i="2"/>
  <c r="W175" i="2" s="1"/>
  <c r="X175" i="2" s="1"/>
  <c r="Y175" i="2" s="1"/>
  <c r="U175" i="2"/>
  <c r="V175" i="2" s="1"/>
  <c r="S1854" i="2"/>
  <c r="W1854" i="2" s="1"/>
  <c r="X1854" i="2" s="1"/>
  <c r="Y1854" i="2" s="1"/>
  <c r="U1854" i="2"/>
  <c r="V1854" i="2" s="1"/>
  <c r="S846" i="2"/>
  <c r="W846" i="2" s="1"/>
  <c r="X846" i="2" s="1"/>
  <c r="Y846" i="2" s="1"/>
  <c r="U846" i="2"/>
  <c r="V846" i="2" s="1"/>
  <c r="AA846" i="2" s="1"/>
  <c r="S988" i="2"/>
  <c r="W988" i="2" s="1"/>
  <c r="X988" i="2" s="1"/>
  <c r="Y988" i="2" s="1"/>
  <c r="U988" i="2"/>
  <c r="S1843" i="2"/>
  <c r="W1843" i="2" s="1"/>
  <c r="X1843" i="2" s="1"/>
  <c r="Y1843" i="2" s="1"/>
  <c r="U1843" i="2"/>
  <c r="V1843" i="2" s="1"/>
  <c r="S403" i="2"/>
  <c r="W403" i="2" s="1"/>
  <c r="X403" i="2" s="1"/>
  <c r="Y403" i="2" s="1"/>
  <c r="U403" i="2"/>
  <c r="V403" i="2" s="1"/>
  <c r="AA403" i="2" s="1"/>
  <c r="S1554" i="2"/>
  <c r="W1554" i="2" s="1"/>
  <c r="X1554" i="2" s="1"/>
  <c r="Y1554" i="2" s="1"/>
  <c r="U1554" i="2"/>
  <c r="V1554" i="2" s="1"/>
  <c r="S490" i="2"/>
  <c r="W490" i="2" s="1"/>
  <c r="X490" i="2" s="1"/>
  <c r="Y490" i="2" s="1"/>
  <c r="U490" i="2"/>
  <c r="V490" i="2" s="1"/>
  <c r="S1974" i="2"/>
  <c r="W1974" i="2" s="1"/>
  <c r="X1974" i="2" s="1"/>
  <c r="Y1974" i="2" s="1"/>
  <c r="U1974" i="2"/>
  <c r="V1974" i="2" s="1"/>
  <c r="S398" i="2"/>
  <c r="W398" i="2" s="1"/>
  <c r="X398" i="2" s="1"/>
  <c r="Y398" i="2" s="1"/>
  <c r="U398" i="2"/>
  <c r="V398" i="2" s="1"/>
  <c r="S1256" i="2"/>
  <c r="W1256" i="2" s="1"/>
  <c r="X1256" i="2" s="1"/>
  <c r="Y1256" i="2" s="1"/>
  <c r="U1256" i="2"/>
  <c r="V1256" i="2" s="1"/>
  <c r="S1931" i="2"/>
  <c r="W1931" i="2" s="1"/>
  <c r="X1931" i="2" s="1"/>
  <c r="Y1931" i="2" s="1"/>
  <c r="U1931" i="2"/>
  <c r="S875" i="2"/>
  <c r="W875" i="2" s="1"/>
  <c r="X875" i="2" s="1"/>
  <c r="Y875" i="2" s="1"/>
  <c r="U875" i="2"/>
  <c r="V875" i="2" s="1"/>
  <c r="AA875" i="2" s="1"/>
  <c r="S1650" i="2"/>
  <c r="W1650" i="2" s="1"/>
  <c r="X1650" i="2" s="1"/>
  <c r="Y1650" i="2" s="1"/>
  <c r="U1650" i="2"/>
  <c r="S298" i="2"/>
  <c r="W298" i="2" s="1"/>
  <c r="X298" i="2" s="1"/>
  <c r="Y298" i="2" s="1"/>
  <c r="U298" i="2"/>
  <c r="V298" i="2" s="1"/>
  <c r="S958" i="2"/>
  <c r="W958" i="2" s="1"/>
  <c r="X958" i="2" s="1"/>
  <c r="Y958" i="2" s="1"/>
  <c r="U958" i="2"/>
  <c r="V958" i="2" s="1"/>
  <c r="S1312" i="2"/>
  <c r="W1312" i="2" s="1"/>
  <c r="X1312" i="2" s="1"/>
  <c r="Y1312" i="2" s="1"/>
  <c r="U1312" i="2"/>
  <c r="V1312" i="2" s="1"/>
  <c r="S1848" i="2"/>
  <c r="W1848" i="2" s="1"/>
  <c r="X1848" i="2" s="1"/>
  <c r="Y1848" i="2" s="1"/>
  <c r="U1848" i="2"/>
  <c r="V1848" i="2" s="1"/>
  <c r="S272" i="2"/>
  <c r="W272" i="2" s="1"/>
  <c r="X272" i="2" s="1"/>
  <c r="Y272" i="2" s="1"/>
  <c r="U272" i="2"/>
  <c r="V272" i="2" s="1"/>
  <c r="AA272" i="2" s="1"/>
  <c r="S1599" i="2"/>
  <c r="W1599" i="2" s="1"/>
  <c r="X1599" i="2" s="1"/>
  <c r="Y1599" i="2" s="1"/>
  <c r="U1599" i="2"/>
  <c r="S1096" i="2"/>
  <c r="W1096" i="2" s="1"/>
  <c r="X1096" i="2" s="1"/>
  <c r="Y1096" i="2" s="1"/>
  <c r="U1096" i="2"/>
  <c r="S1422" i="2"/>
  <c r="W1422" i="2" s="1"/>
  <c r="X1422" i="2" s="1"/>
  <c r="Y1422" i="2" s="1"/>
  <c r="U1422" i="2"/>
  <c r="S1672" i="2"/>
  <c r="W1672" i="2" s="1"/>
  <c r="X1672" i="2" s="1"/>
  <c r="Y1672" i="2" s="1"/>
  <c r="U1672" i="2"/>
  <c r="V1672" i="2" s="1"/>
  <c r="S1118" i="2"/>
  <c r="W1118" i="2" s="1"/>
  <c r="X1118" i="2" s="1"/>
  <c r="Y1118" i="2" s="1"/>
  <c r="U1118" i="2"/>
  <c r="V1118" i="2" s="1"/>
  <c r="S1201" i="2"/>
  <c r="W1201" i="2" s="1"/>
  <c r="X1201" i="2" s="1"/>
  <c r="Y1201" i="2" s="1"/>
  <c r="U1201" i="2"/>
  <c r="V1201" i="2" s="1"/>
  <c r="S432" i="2"/>
  <c r="W432" i="2" s="1"/>
  <c r="X432" i="2" s="1"/>
  <c r="Y432" i="2" s="1"/>
  <c r="U432" i="2"/>
  <c r="V432" i="2" s="1"/>
  <c r="S1391" i="2"/>
  <c r="W1391" i="2" s="1"/>
  <c r="X1391" i="2" s="1"/>
  <c r="Y1391" i="2" s="1"/>
  <c r="U1391" i="2"/>
  <c r="V1391" i="2" s="1"/>
  <c r="S295" i="2"/>
  <c r="W295" i="2" s="1"/>
  <c r="X295" i="2" s="1"/>
  <c r="Y295" i="2" s="1"/>
  <c r="U295" i="2"/>
  <c r="S1249" i="2"/>
  <c r="W1249" i="2" s="1"/>
  <c r="X1249" i="2" s="1"/>
  <c r="Y1249" i="2" s="1"/>
  <c r="U1249" i="2"/>
  <c r="S1663" i="2"/>
  <c r="W1663" i="2" s="1"/>
  <c r="X1663" i="2" s="1"/>
  <c r="Y1663" i="2" s="1"/>
  <c r="U1663" i="2"/>
  <c r="S1151" i="2"/>
  <c r="W1151" i="2" s="1"/>
  <c r="X1151" i="2" s="1"/>
  <c r="Y1151" i="2" s="1"/>
  <c r="U1151" i="2"/>
  <c r="V1151" i="2" s="1"/>
  <c r="S280" i="2"/>
  <c r="W280" i="2" s="1"/>
  <c r="X280" i="2" s="1"/>
  <c r="Y280" i="2" s="1"/>
  <c r="U280" i="2"/>
  <c r="V280" i="2" s="1"/>
  <c r="S39" i="2"/>
  <c r="W39" i="2" s="1"/>
  <c r="X39" i="2" s="1"/>
  <c r="Y39" i="2" s="1"/>
  <c r="U39" i="2"/>
  <c r="V39" i="2" s="1"/>
  <c r="S942" i="2"/>
  <c r="W942" i="2" s="1"/>
  <c r="X942" i="2" s="1"/>
  <c r="Y942" i="2" s="1"/>
  <c r="U942" i="2"/>
  <c r="V942" i="2" s="1"/>
  <c r="S1009" i="2"/>
  <c r="W1009" i="2" s="1"/>
  <c r="X1009" i="2" s="1"/>
  <c r="Y1009" i="2" s="1"/>
  <c r="U1009" i="2"/>
  <c r="V1009" i="2" s="1"/>
  <c r="S542" i="2"/>
  <c r="W542" i="2" s="1"/>
  <c r="X542" i="2" s="1"/>
  <c r="Y542" i="2" s="1"/>
  <c r="U542" i="2"/>
  <c r="V542" i="2" s="1"/>
  <c r="AA542" i="2" s="1"/>
  <c r="S1367" i="2"/>
  <c r="W1367" i="2" s="1"/>
  <c r="X1367" i="2" s="1"/>
  <c r="Y1367" i="2" s="1"/>
  <c r="U1367" i="2"/>
  <c r="S1993" i="2"/>
  <c r="W1993" i="2" s="1"/>
  <c r="X1993" i="2" s="1"/>
  <c r="Y1993" i="2" s="1"/>
  <c r="U1993" i="2"/>
  <c r="S934" i="2"/>
  <c r="W934" i="2" s="1"/>
  <c r="X934" i="2" s="1"/>
  <c r="Y934" i="2" s="1"/>
  <c r="U934" i="2"/>
  <c r="V934" i="2" s="1"/>
  <c r="S1168" i="2"/>
  <c r="W1168" i="2" s="1"/>
  <c r="X1168" i="2" s="1"/>
  <c r="Y1168" i="2" s="1"/>
  <c r="U1168" i="2"/>
  <c r="V1168" i="2" s="1"/>
  <c r="S1344" i="2"/>
  <c r="W1344" i="2" s="1"/>
  <c r="X1344" i="2" s="1"/>
  <c r="Y1344" i="2" s="1"/>
  <c r="U1344" i="2"/>
  <c r="V1344" i="2" s="1"/>
  <c r="S736" i="2"/>
  <c r="W736" i="2" s="1"/>
  <c r="X736" i="2" s="1"/>
  <c r="Y736" i="2" s="1"/>
  <c r="U736" i="2"/>
  <c r="V736" i="2" s="1"/>
  <c r="S1767" i="2"/>
  <c r="W1767" i="2" s="1"/>
  <c r="X1767" i="2" s="1"/>
  <c r="Y1767" i="2" s="1"/>
  <c r="U1767" i="2"/>
  <c r="V1767" i="2" s="1"/>
  <c r="S1657" i="2"/>
  <c r="W1657" i="2" s="1"/>
  <c r="X1657" i="2" s="1"/>
  <c r="Y1657" i="2" s="1"/>
  <c r="U1657" i="2"/>
  <c r="S248" i="2"/>
  <c r="W248" i="2" s="1"/>
  <c r="X248" i="2" s="1"/>
  <c r="Y248" i="2" s="1"/>
  <c r="U248" i="2"/>
  <c r="S1012" i="2"/>
  <c r="W1012" i="2" s="1"/>
  <c r="X1012" i="2" s="1"/>
  <c r="Y1012" i="2" s="1"/>
  <c r="U1012" i="2"/>
  <c r="S165" i="2"/>
  <c r="W165" i="2" s="1"/>
  <c r="X165" i="2" s="1"/>
  <c r="Y165" i="2" s="1"/>
  <c r="U165" i="2"/>
  <c r="V165" i="2" s="1"/>
  <c r="S1859" i="2"/>
  <c r="W1859" i="2" s="1"/>
  <c r="X1859" i="2" s="1"/>
  <c r="Y1859" i="2" s="1"/>
  <c r="U1859" i="2"/>
  <c r="V1859" i="2" s="1"/>
  <c r="S1238" i="2"/>
  <c r="W1238" i="2" s="1"/>
  <c r="X1238" i="2" s="1"/>
  <c r="Y1238" i="2" s="1"/>
  <c r="U1238" i="2"/>
  <c r="V1238" i="2" s="1"/>
  <c r="S363" i="2"/>
  <c r="W363" i="2" s="1"/>
  <c r="X363" i="2" s="1"/>
  <c r="Y363" i="2" s="1"/>
  <c r="U363" i="2"/>
  <c r="V363" i="2" s="1"/>
  <c r="S1409" i="2"/>
  <c r="W1409" i="2" s="1"/>
  <c r="X1409" i="2" s="1"/>
  <c r="Y1409" i="2" s="1"/>
  <c r="U1409" i="2"/>
  <c r="V1409" i="2" s="1"/>
  <c r="AA1409" i="2" s="1"/>
  <c r="S1020" i="2"/>
  <c r="W1020" i="2" s="1"/>
  <c r="X1020" i="2" s="1"/>
  <c r="Y1020" i="2" s="1"/>
  <c r="U1020" i="2"/>
  <c r="V1020" i="2" s="1"/>
  <c r="S531" i="2"/>
  <c r="W531" i="2" s="1"/>
  <c r="X531" i="2" s="1"/>
  <c r="Y531" i="2" s="1"/>
  <c r="U531" i="2"/>
  <c r="S66" i="2"/>
  <c r="W66" i="2" s="1"/>
  <c r="X66" i="2" s="1"/>
  <c r="Y66" i="2" s="1"/>
  <c r="U66" i="2"/>
  <c r="S1274" i="2"/>
  <c r="W1274" i="2" s="1"/>
  <c r="X1274" i="2" s="1"/>
  <c r="Y1274" i="2" s="1"/>
  <c r="U1274" i="2"/>
  <c r="V1274" i="2" s="1"/>
  <c r="S725" i="2"/>
  <c r="W725" i="2" s="1"/>
  <c r="X725" i="2" s="1"/>
  <c r="Y725" i="2" s="1"/>
  <c r="U725" i="2"/>
  <c r="V725" i="2" s="1"/>
  <c r="S716" i="2"/>
  <c r="W716" i="2" s="1"/>
  <c r="X716" i="2" s="1"/>
  <c r="Y716" i="2" s="1"/>
  <c r="U716" i="2"/>
  <c r="V716" i="2" s="1"/>
  <c r="S1735" i="2"/>
  <c r="W1735" i="2" s="1"/>
  <c r="X1735" i="2" s="1"/>
  <c r="Y1735" i="2" s="1"/>
  <c r="U1735" i="2"/>
  <c r="V1735" i="2" s="1"/>
  <c r="S386" i="2"/>
  <c r="W386" i="2" s="1"/>
  <c r="X386" i="2" s="1"/>
  <c r="Y386" i="2" s="1"/>
  <c r="U386" i="2"/>
  <c r="V386" i="2" s="1"/>
  <c r="AA386" i="2" s="1"/>
  <c r="S1227" i="2"/>
  <c r="W1227" i="2" s="1"/>
  <c r="X1227" i="2" s="1"/>
  <c r="Y1227" i="2" s="1"/>
  <c r="U1227" i="2"/>
  <c r="S367" i="2"/>
  <c r="W367" i="2" s="1"/>
  <c r="X367" i="2" s="1"/>
  <c r="Y367" i="2" s="1"/>
  <c r="U367" i="2"/>
  <c r="S700" i="2"/>
  <c r="W700" i="2" s="1"/>
  <c r="X700" i="2" s="1"/>
  <c r="Y700" i="2" s="1"/>
  <c r="U700" i="2"/>
  <c r="V700" i="2" s="1"/>
  <c r="S1669" i="2"/>
  <c r="W1669" i="2" s="1"/>
  <c r="X1669" i="2" s="1"/>
  <c r="Y1669" i="2" s="1"/>
  <c r="U1669" i="2"/>
  <c r="V1669" i="2" s="1"/>
  <c r="S214" i="2"/>
  <c r="W214" i="2" s="1"/>
  <c r="X214" i="2" s="1"/>
  <c r="Y214" i="2" s="1"/>
  <c r="U214" i="2"/>
  <c r="V214" i="2" s="1"/>
  <c r="S1972" i="2"/>
  <c r="W1972" i="2" s="1"/>
  <c r="X1972" i="2" s="1"/>
  <c r="Y1972" i="2" s="1"/>
  <c r="U1972" i="2"/>
  <c r="V1972" i="2" s="1"/>
  <c r="S105" i="2"/>
  <c r="W105" i="2" s="1"/>
  <c r="X105" i="2" s="1"/>
  <c r="Y105" i="2" s="1"/>
  <c r="U105" i="2"/>
  <c r="V105" i="2" s="1"/>
  <c r="S369" i="2"/>
  <c r="W369" i="2" s="1"/>
  <c r="X369" i="2" s="1"/>
  <c r="Y369" i="2" s="1"/>
  <c r="U369" i="2"/>
  <c r="V369" i="2" s="1"/>
  <c r="AA369" i="2" s="1"/>
  <c r="S1163" i="2"/>
  <c r="W1163" i="2" s="1"/>
  <c r="X1163" i="2" s="1"/>
  <c r="Y1163" i="2" s="1"/>
  <c r="U1163" i="2"/>
  <c r="S1697" i="2"/>
  <c r="W1697" i="2" s="1"/>
  <c r="X1697" i="2" s="1"/>
  <c r="Y1697" i="2" s="1"/>
  <c r="U1697" i="2"/>
  <c r="S916" i="2"/>
  <c r="W916" i="2" s="1"/>
  <c r="X916" i="2" s="1"/>
  <c r="Y916" i="2" s="1"/>
  <c r="U916" i="2"/>
  <c r="S348" i="2"/>
  <c r="W348" i="2" s="1"/>
  <c r="X348" i="2" s="1"/>
  <c r="Y348" i="2" s="1"/>
  <c r="U348" i="2"/>
  <c r="V348" i="2" s="1"/>
  <c r="S832" i="2"/>
  <c r="W832" i="2" s="1"/>
  <c r="X832" i="2" s="1"/>
  <c r="Y832" i="2" s="1"/>
  <c r="U832" i="2"/>
  <c r="V832" i="2" s="1"/>
  <c r="S1632" i="2"/>
  <c r="W1632" i="2" s="1"/>
  <c r="X1632" i="2" s="1"/>
  <c r="Y1632" i="2" s="1"/>
  <c r="U1632" i="2"/>
  <c r="V1632" i="2" s="1"/>
  <c r="S36" i="2"/>
  <c r="W36" i="2" s="1"/>
  <c r="X36" i="2" s="1"/>
  <c r="Y36" i="2" s="1"/>
  <c r="U36" i="2"/>
  <c r="V36" i="2" s="1"/>
  <c r="S2001" i="2"/>
  <c r="W2001" i="2" s="1"/>
  <c r="X2001" i="2" s="1"/>
  <c r="Y2001" i="2" s="1"/>
  <c r="U2001" i="2"/>
  <c r="V2001" i="2" s="1"/>
  <c r="S1638" i="2"/>
  <c r="W1638" i="2" s="1"/>
  <c r="X1638" i="2" s="1"/>
  <c r="Y1638" i="2" s="1"/>
  <c r="U1638" i="2"/>
  <c r="V1638" i="2" s="1"/>
  <c r="S335" i="2"/>
  <c r="W335" i="2" s="1"/>
  <c r="X335" i="2" s="1"/>
  <c r="Y335" i="2" s="1"/>
  <c r="U335" i="2"/>
  <c r="S604" i="2"/>
  <c r="W604" i="2" s="1"/>
  <c r="X604" i="2" s="1"/>
  <c r="Y604" i="2" s="1"/>
  <c r="U604" i="2"/>
  <c r="V604" i="2" s="1"/>
  <c r="S1661" i="2"/>
  <c r="W1661" i="2" s="1"/>
  <c r="X1661" i="2" s="1"/>
  <c r="Y1661" i="2" s="1"/>
  <c r="U1661" i="2"/>
  <c r="V1661" i="2" s="1"/>
  <c r="S557" i="2"/>
  <c r="W557" i="2" s="1"/>
  <c r="X557" i="2" s="1"/>
  <c r="Y557" i="2" s="1"/>
  <c r="U557" i="2"/>
  <c r="V557" i="2" s="1"/>
  <c r="S1326" i="2"/>
  <c r="W1326" i="2" s="1"/>
  <c r="X1326" i="2" s="1"/>
  <c r="Y1326" i="2" s="1"/>
  <c r="U1326" i="2"/>
  <c r="V1326" i="2" s="1"/>
  <c r="S1440" i="2"/>
  <c r="W1440" i="2" s="1"/>
  <c r="X1440" i="2" s="1"/>
  <c r="Y1440" i="2" s="1"/>
  <c r="U1440" i="2"/>
  <c r="V1440" i="2" s="1"/>
  <c r="S1842" i="2"/>
  <c r="W1842" i="2" s="1"/>
  <c r="X1842" i="2" s="1"/>
  <c r="Y1842" i="2" s="1"/>
  <c r="U1842" i="2"/>
  <c r="V1842" i="2" s="1"/>
  <c r="S1647" i="2"/>
  <c r="W1647" i="2" s="1"/>
  <c r="X1647" i="2" s="1"/>
  <c r="Y1647" i="2" s="1"/>
  <c r="U1647" i="2"/>
  <c r="S412" i="2"/>
  <c r="W412" i="2" s="1"/>
  <c r="X412" i="2" s="1"/>
  <c r="Y412" i="2" s="1"/>
  <c r="U412" i="2"/>
  <c r="V412" i="2" s="1"/>
  <c r="S589" i="2"/>
  <c r="W589" i="2" s="1"/>
  <c r="X589" i="2" s="1"/>
  <c r="Y589" i="2" s="1"/>
  <c r="U589" i="2"/>
  <c r="V589" i="2" s="1"/>
  <c r="S980" i="2"/>
  <c r="W980" i="2" s="1"/>
  <c r="X980" i="2" s="1"/>
  <c r="Y980" i="2" s="1"/>
  <c r="U980" i="2"/>
  <c r="V980" i="2" s="1"/>
  <c r="S746" i="2"/>
  <c r="W746" i="2" s="1"/>
  <c r="X746" i="2" s="1"/>
  <c r="Y746" i="2" s="1"/>
  <c r="U746" i="2"/>
  <c r="V746" i="2" s="1"/>
  <c r="S1462" i="2"/>
  <c r="W1462" i="2" s="1"/>
  <c r="X1462" i="2" s="1"/>
  <c r="Y1462" i="2" s="1"/>
  <c r="U1462" i="2"/>
  <c r="V1462" i="2" s="1"/>
  <c r="S1947" i="2"/>
  <c r="W1947" i="2" s="1"/>
  <c r="X1947" i="2" s="1"/>
  <c r="Y1947" i="2" s="1"/>
  <c r="U1947" i="2"/>
  <c r="V1947" i="2" s="1"/>
  <c r="S177" i="2"/>
  <c r="W177" i="2" s="1"/>
  <c r="X177" i="2" s="1"/>
  <c r="Y177" i="2" s="1"/>
  <c r="U177" i="2"/>
  <c r="V177" i="2" s="1"/>
  <c r="AA177" i="2" s="1"/>
  <c r="S1806" i="2"/>
  <c r="W1806" i="2" s="1"/>
  <c r="X1806" i="2" s="1"/>
  <c r="Y1806" i="2" s="1"/>
  <c r="U1806" i="2"/>
  <c r="V1806" i="2" s="1"/>
  <c r="S2005" i="2"/>
  <c r="W2005" i="2" s="1"/>
  <c r="X2005" i="2" s="1"/>
  <c r="Y2005" i="2" s="1"/>
  <c r="U2005" i="2"/>
  <c r="S86" i="2"/>
  <c r="W86" i="2" s="1"/>
  <c r="X86" i="2" s="1"/>
  <c r="Y86" i="2" s="1"/>
  <c r="U86" i="2"/>
  <c r="V86" i="2" s="1"/>
  <c r="S869" i="2"/>
  <c r="W869" i="2" s="1"/>
  <c r="X869" i="2" s="1"/>
  <c r="Y869" i="2" s="1"/>
  <c r="U869" i="2"/>
  <c r="V869" i="2" s="1"/>
  <c r="S838" i="2"/>
  <c r="W838" i="2" s="1"/>
  <c r="X838" i="2" s="1"/>
  <c r="Y838" i="2" s="1"/>
  <c r="U838" i="2"/>
  <c r="V838" i="2" s="1"/>
  <c r="S824" i="2"/>
  <c r="W824" i="2" s="1"/>
  <c r="X824" i="2" s="1"/>
  <c r="Y824" i="2" s="1"/>
  <c r="U824" i="2"/>
  <c r="V824" i="2" s="1"/>
  <c r="S172" i="2"/>
  <c r="W172" i="2" s="1"/>
  <c r="X172" i="2" s="1"/>
  <c r="Y172" i="2" s="1"/>
  <c r="U172" i="2"/>
  <c r="V172" i="2" s="1"/>
  <c r="S535" i="2"/>
  <c r="W535" i="2" s="1"/>
  <c r="X535" i="2" s="1"/>
  <c r="Y535" i="2" s="1"/>
  <c r="U535" i="2"/>
  <c r="V535" i="2" s="1"/>
  <c r="AA535" i="2" s="1"/>
  <c r="S1550" i="2"/>
  <c r="W1550" i="2" s="1"/>
  <c r="X1550" i="2" s="1"/>
  <c r="Y1550" i="2" s="1"/>
  <c r="U1550" i="2"/>
  <c r="S525" i="2"/>
  <c r="W525" i="2" s="1"/>
  <c r="X525" i="2" s="1"/>
  <c r="Y525" i="2" s="1"/>
  <c r="U525" i="2"/>
  <c r="S1456" i="2"/>
  <c r="W1456" i="2" s="1"/>
  <c r="X1456" i="2" s="1"/>
  <c r="Y1456" i="2" s="1"/>
  <c r="U1456" i="2"/>
  <c r="V1456" i="2" s="1"/>
  <c r="S267" i="2"/>
  <c r="W267" i="2" s="1"/>
  <c r="X267" i="2" s="1"/>
  <c r="Y267" i="2" s="1"/>
  <c r="U267" i="2"/>
  <c r="V267" i="2" s="1"/>
  <c r="S459" i="2"/>
  <c r="W459" i="2" s="1"/>
  <c r="X459" i="2" s="1"/>
  <c r="Y459" i="2" s="1"/>
  <c r="U459" i="2"/>
  <c r="V459" i="2" s="1"/>
  <c r="S1870" i="2"/>
  <c r="W1870" i="2" s="1"/>
  <c r="X1870" i="2" s="1"/>
  <c r="Y1870" i="2" s="1"/>
  <c r="U1870" i="2"/>
  <c r="V1870" i="2" s="1"/>
  <c r="S416" i="2"/>
  <c r="W416" i="2" s="1"/>
  <c r="X416" i="2" s="1"/>
  <c r="Y416" i="2" s="1"/>
  <c r="U416" i="2"/>
  <c r="V416" i="2" s="1"/>
  <c r="S159" i="2"/>
  <c r="W159" i="2" s="1"/>
  <c r="X159" i="2" s="1"/>
  <c r="Y159" i="2" s="1"/>
  <c r="U159" i="2"/>
  <c r="V159" i="2" s="1"/>
  <c r="AA159" i="2" s="1"/>
  <c r="S1128" i="2"/>
  <c r="W1128" i="2" s="1"/>
  <c r="X1128" i="2" s="1"/>
  <c r="Y1128" i="2" s="1"/>
  <c r="U1128" i="2"/>
  <c r="V1128" i="2" s="1"/>
  <c r="S1446" i="2"/>
  <c r="W1446" i="2" s="1"/>
  <c r="X1446" i="2" s="1"/>
  <c r="Y1446" i="2" s="1"/>
  <c r="U1446" i="2"/>
  <c r="S20" i="2"/>
  <c r="W20" i="2" s="1"/>
  <c r="X20" i="2" s="1"/>
  <c r="Y20" i="2" s="1"/>
  <c r="U20" i="2"/>
  <c r="S972" i="2"/>
  <c r="W972" i="2" s="1"/>
  <c r="X972" i="2" s="1"/>
  <c r="Y972" i="2" s="1"/>
  <c r="U972" i="2"/>
  <c r="V972" i="2" s="1"/>
  <c r="S223" i="2"/>
  <c r="W223" i="2" s="1"/>
  <c r="X223" i="2" s="1"/>
  <c r="Y223" i="2" s="1"/>
  <c r="U223" i="2"/>
  <c r="V223" i="2" s="1"/>
  <c r="S1259" i="2"/>
  <c r="W1259" i="2" s="1"/>
  <c r="X1259" i="2" s="1"/>
  <c r="Y1259" i="2" s="1"/>
  <c r="U1259" i="2"/>
  <c r="V1259" i="2" s="1"/>
  <c r="S355" i="2"/>
  <c r="W355" i="2" s="1"/>
  <c r="X355" i="2" s="1"/>
  <c r="Y355" i="2" s="1"/>
  <c r="U355" i="2"/>
  <c r="V355" i="2" s="1"/>
  <c r="S1868" i="2"/>
  <c r="W1868" i="2" s="1"/>
  <c r="X1868" i="2" s="1"/>
  <c r="Y1868" i="2" s="1"/>
  <c r="U1868" i="2"/>
  <c r="V1868" i="2" s="1"/>
  <c r="AA1868" i="2" s="1"/>
  <c r="S1134" i="2"/>
  <c r="W1134" i="2" s="1"/>
  <c r="X1134" i="2" s="1"/>
  <c r="Y1134" i="2" s="1"/>
  <c r="U1134" i="2"/>
  <c r="V1134" i="2" s="1"/>
  <c r="S1588" i="2"/>
  <c r="W1588" i="2" s="1"/>
  <c r="X1588" i="2" s="1"/>
  <c r="Y1588" i="2" s="1"/>
  <c r="U1588" i="2"/>
  <c r="S883" i="2"/>
  <c r="W883" i="2" s="1"/>
  <c r="X883" i="2" s="1"/>
  <c r="Y883" i="2" s="1"/>
  <c r="U883" i="2"/>
  <c r="V883" i="2" s="1"/>
  <c r="S163" i="2"/>
  <c r="W163" i="2" s="1"/>
  <c r="X163" i="2" s="1"/>
  <c r="Y163" i="2" s="1"/>
  <c r="U163" i="2"/>
  <c r="V163" i="2" s="1"/>
  <c r="S1314" i="2"/>
  <c r="W1314" i="2" s="1"/>
  <c r="X1314" i="2" s="1"/>
  <c r="Y1314" i="2" s="1"/>
  <c r="U1314" i="2"/>
  <c r="V1314" i="2" s="1"/>
  <c r="S122" i="2"/>
  <c r="W122" i="2" s="1"/>
  <c r="X122" i="2" s="1"/>
  <c r="Y122" i="2" s="1"/>
  <c r="U122" i="2"/>
  <c r="V122" i="2" s="1"/>
  <c r="S1236" i="2"/>
  <c r="W1236" i="2" s="1"/>
  <c r="X1236" i="2" s="1"/>
  <c r="Y1236" i="2" s="1"/>
  <c r="U1236" i="2"/>
  <c r="V1236" i="2" s="1"/>
  <c r="S1779" i="2"/>
  <c r="W1779" i="2" s="1"/>
  <c r="X1779" i="2" s="1"/>
  <c r="Y1779" i="2" s="1"/>
  <c r="U1779" i="2"/>
  <c r="V1779" i="2" s="1"/>
  <c r="S795" i="2"/>
  <c r="W795" i="2" s="1"/>
  <c r="X795" i="2" s="1"/>
  <c r="Y795" i="2" s="1"/>
  <c r="U795" i="2"/>
  <c r="V795" i="2" s="1"/>
  <c r="AA795" i="2" s="1"/>
  <c r="S1978" i="2"/>
  <c r="W1978" i="2" s="1"/>
  <c r="X1978" i="2" s="1"/>
  <c r="Y1978" i="2" s="1"/>
  <c r="U1978" i="2"/>
  <c r="S930" i="2"/>
  <c r="W930" i="2" s="1"/>
  <c r="X930" i="2" s="1"/>
  <c r="Y930" i="2" s="1"/>
  <c r="U930" i="2"/>
  <c r="S1916" i="2"/>
  <c r="W1916" i="2" s="1"/>
  <c r="X1916" i="2" s="1"/>
  <c r="Y1916" i="2" s="1"/>
  <c r="U1916" i="2"/>
  <c r="V1916" i="2" s="1"/>
  <c r="S1694" i="2"/>
  <c r="W1694" i="2" s="1"/>
  <c r="X1694" i="2" s="1"/>
  <c r="Y1694" i="2" s="1"/>
  <c r="U1694" i="2"/>
  <c r="V1694" i="2" s="1"/>
  <c r="S382" i="2"/>
  <c r="W382" i="2" s="1"/>
  <c r="X382" i="2" s="1"/>
  <c r="Y382" i="2" s="1"/>
  <c r="U382" i="2"/>
  <c r="V382" i="2" s="1"/>
  <c r="S609" i="2"/>
  <c r="W609" i="2" s="1"/>
  <c r="X609" i="2" s="1"/>
  <c r="Y609" i="2" s="1"/>
  <c r="U609" i="2"/>
  <c r="V609" i="2" s="1"/>
  <c r="S1864" i="2"/>
  <c r="W1864" i="2" s="1"/>
  <c r="X1864" i="2" s="1"/>
  <c r="Y1864" i="2" s="1"/>
  <c r="U1864" i="2"/>
  <c r="V1864" i="2" s="1"/>
  <c r="S844" i="2"/>
  <c r="W844" i="2" s="1"/>
  <c r="X844" i="2" s="1"/>
  <c r="Y844" i="2" s="1"/>
  <c r="U844" i="2"/>
  <c r="V844" i="2" s="1"/>
  <c r="S1459" i="2"/>
  <c r="W1459" i="2" s="1"/>
  <c r="X1459" i="2" s="1"/>
  <c r="Y1459" i="2" s="1"/>
  <c r="U1459" i="2"/>
  <c r="S331" i="2"/>
  <c r="W331" i="2" s="1"/>
  <c r="X331" i="2" s="1"/>
  <c r="Y331" i="2" s="1"/>
  <c r="U331" i="2"/>
  <c r="S1706" i="2"/>
  <c r="W1706" i="2" s="1"/>
  <c r="X1706" i="2" s="1"/>
  <c r="Y1706" i="2" s="1"/>
  <c r="U1706" i="2"/>
  <c r="V1706" i="2" s="1"/>
  <c r="S674" i="2"/>
  <c r="W674" i="2" s="1"/>
  <c r="X674" i="2" s="1"/>
  <c r="Y674" i="2" s="1"/>
  <c r="U674" i="2"/>
  <c r="V674" i="2" s="1"/>
  <c r="S1340" i="2"/>
  <c r="W1340" i="2" s="1"/>
  <c r="X1340" i="2" s="1"/>
  <c r="Y1340" i="2" s="1"/>
  <c r="U1340" i="2"/>
  <c r="V1340" i="2" s="1"/>
  <c r="S1150" i="2"/>
  <c r="W1150" i="2" s="1"/>
  <c r="X1150" i="2" s="1"/>
  <c r="Y1150" i="2" s="1"/>
  <c r="U1150" i="2"/>
  <c r="V1150" i="2" s="1"/>
  <c r="S22" i="2"/>
  <c r="W22" i="2" s="1"/>
  <c r="X22" i="2" s="1"/>
  <c r="Y22" i="2" s="1"/>
  <c r="U22" i="2"/>
  <c r="V22" i="2" s="1"/>
  <c r="S625" i="2"/>
  <c r="W625" i="2" s="1"/>
  <c r="X625" i="2" s="1"/>
  <c r="Y625" i="2" s="1"/>
  <c r="U625" i="2"/>
  <c r="S16" i="2"/>
  <c r="W16" i="2" s="1"/>
  <c r="X16" i="2" s="1"/>
  <c r="Y16" i="2" s="1"/>
  <c r="U16" i="2"/>
  <c r="Z16" i="2" s="1"/>
  <c r="S1175" i="2"/>
  <c r="W1175" i="2" s="1"/>
  <c r="X1175" i="2" s="1"/>
  <c r="Y1175" i="2" s="1"/>
  <c r="U1175" i="2"/>
  <c r="S1689" i="2"/>
  <c r="W1689" i="2" s="1"/>
  <c r="X1689" i="2" s="1"/>
  <c r="Y1689" i="2" s="1"/>
  <c r="U1689" i="2"/>
  <c r="V1689" i="2" s="1"/>
  <c r="S312" i="2"/>
  <c r="W312" i="2" s="1"/>
  <c r="X312" i="2" s="1"/>
  <c r="Y312" i="2" s="1"/>
  <c r="U312" i="2"/>
  <c r="V312" i="2" s="1"/>
  <c r="S969" i="2"/>
  <c r="W969" i="2" s="1"/>
  <c r="X969" i="2" s="1"/>
  <c r="Y969" i="2" s="1"/>
  <c r="U969" i="2"/>
  <c r="V969" i="2" s="1"/>
  <c r="S1464" i="2"/>
  <c r="W1464" i="2" s="1"/>
  <c r="X1464" i="2" s="1"/>
  <c r="Y1464" i="2" s="1"/>
  <c r="U1464" i="2"/>
  <c r="V1464" i="2" s="1"/>
  <c r="S560" i="2"/>
  <c r="W560" i="2" s="1"/>
  <c r="X560" i="2" s="1"/>
  <c r="Y560" i="2" s="1"/>
  <c r="U560" i="2"/>
  <c r="V560" i="2" s="1"/>
  <c r="S911" i="2"/>
  <c r="W911" i="2" s="1"/>
  <c r="X911" i="2" s="1"/>
  <c r="Y911" i="2" s="1"/>
  <c r="U911" i="2"/>
  <c r="S1553" i="2"/>
  <c r="W1553" i="2" s="1"/>
  <c r="X1553" i="2" s="1"/>
  <c r="Y1553" i="2" s="1"/>
  <c r="U1553" i="2"/>
  <c r="V1553" i="2" s="1"/>
  <c r="S33" i="2"/>
  <c r="W33" i="2" s="1"/>
  <c r="X33" i="2" s="1"/>
  <c r="Y33" i="2" s="1"/>
  <c r="U33" i="2"/>
  <c r="S1758" i="2"/>
  <c r="W1758" i="2" s="1"/>
  <c r="X1758" i="2" s="1"/>
  <c r="Y1758" i="2" s="1"/>
  <c r="U1758" i="2"/>
  <c r="V1758" i="2" s="1"/>
  <c r="S782" i="2"/>
  <c r="W782" i="2" s="1"/>
  <c r="X782" i="2" s="1"/>
  <c r="Y782" i="2" s="1"/>
  <c r="U782" i="2"/>
  <c r="V782" i="2" s="1"/>
  <c r="S652" i="2"/>
  <c r="W652" i="2" s="1"/>
  <c r="X652" i="2" s="1"/>
  <c r="Y652" i="2" s="1"/>
  <c r="U652" i="2"/>
  <c r="V652" i="2" s="1"/>
  <c r="S1763" i="2"/>
  <c r="W1763" i="2" s="1"/>
  <c r="X1763" i="2" s="1"/>
  <c r="Y1763" i="2" s="1"/>
  <c r="U1763" i="2"/>
  <c r="V1763" i="2" s="1"/>
  <c r="S299" i="2"/>
  <c r="W299" i="2" s="1"/>
  <c r="X299" i="2" s="1"/>
  <c r="Y299" i="2" s="1"/>
  <c r="U299" i="2"/>
  <c r="V299" i="2" s="1"/>
  <c r="S1530" i="2"/>
  <c r="W1530" i="2" s="1"/>
  <c r="X1530" i="2" s="1"/>
  <c r="Y1530" i="2" s="1"/>
  <c r="U1530" i="2"/>
  <c r="V1530" i="2" s="1"/>
  <c r="S434" i="2"/>
  <c r="W434" i="2" s="1"/>
  <c r="X434" i="2" s="1"/>
  <c r="Y434" i="2" s="1"/>
  <c r="U434" i="2"/>
  <c r="S1814" i="2"/>
  <c r="W1814" i="2" s="1"/>
  <c r="X1814" i="2" s="1"/>
  <c r="Y1814" i="2" s="1"/>
  <c r="U1814" i="2"/>
  <c r="S334" i="2"/>
  <c r="W334" i="2" s="1"/>
  <c r="X334" i="2" s="1"/>
  <c r="Y334" i="2" s="1"/>
  <c r="U334" i="2"/>
  <c r="V334" i="2" s="1"/>
  <c r="S704" i="2"/>
  <c r="W704" i="2" s="1"/>
  <c r="X704" i="2" s="1"/>
  <c r="Y704" i="2" s="1"/>
  <c r="U704" i="2"/>
  <c r="V704" i="2" s="1"/>
  <c r="S1851" i="2"/>
  <c r="W1851" i="2" s="1"/>
  <c r="X1851" i="2" s="1"/>
  <c r="Y1851" i="2" s="1"/>
  <c r="U1851" i="2"/>
  <c r="V1851" i="2" s="1"/>
  <c r="S851" i="2"/>
  <c r="W851" i="2" s="1"/>
  <c r="X851" i="2" s="1"/>
  <c r="Y851" i="2" s="1"/>
  <c r="U851" i="2"/>
  <c r="V851" i="2" s="1"/>
  <c r="S1522" i="2"/>
  <c r="W1522" i="2" s="1"/>
  <c r="X1522" i="2" s="1"/>
  <c r="Y1522" i="2" s="1"/>
  <c r="U1522" i="2"/>
  <c r="V1522" i="2" s="1"/>
  <c r="S170" i="2"/>
  <c r="W170" i="2" s="1"/>
  <c r="X170" i="2" s="1"/>
  <c r="Y170" i="2" s="1"/>
  <c r="U170" i="2"/>
  <c r="S910" i="2"/>
  <c r="W910" i="2" s="1"/>
  <c r="X910" i="2" s="1"/>
  <c r="Y910" i="2" s="1"/>
  <c r="U910" i="2"/>
  <c r="S1104" i="2"/>
  <c r="W1104" i="2" s="1"/>
  <c r="X1104" i="2" s="1"/>
  <c r="Y1104" i="2" s="1"/>
  <c r="U1104" i="2"/>
  <c r="V1104" i="2" s="1"/>
  <c r="AA1104" i="2" s="1"/>
  <c r="S1688" i="2"/>
  <c r="W1688" i="2" s="1"/>
  <c r="X1688" i="2" s="1"/>
  <c r="Y1688" i="2" s="1"/>
  <c r="U1688" i="2"/>
  <c r="V1688" i="2" s="1"/>
  <c r="S264" i="2"/>
  <c r="W264" i="2" s="1"/>
  <c r="X264" i="2" s="1"/>
  <c r="Y264" i="2" s="1"/>
  <c r="U264" i="2"/>
  <c r="V264" i="2" s="1"/>
  <c r="S1455" i="2"/>
  <c r="W1455" i="2" s="1"/>
  <c r="X1455" i="2" s="1"/>
  <c r="Y1455" i="2" s="1"/>
  <c r="U1455" i="2"/>
  <c r="V1455" i="2" s="1"/>
  <c r="S1374" i="2"/>
  <c r="W1374" i="2" s="1"/>
  <c r="X1374" i="2" s="1"/>
  <c r="Y1374" i="2" s="1"/>
  <c r="U1374" i="2"/>
  <c r="V1374" i="2" s="1"/>
  <c r="S1158" i="2"/>
  <c r="W1158" i="2" s="1"/>
  <c r="X1158" i="2" s="1"/>
  <c r="Y1158" i="2" s="1"/>
  <c r="U1158" i="2"/>
  <c r="V1158" i="2" s="1"/>
  <c r="S1528" i="2"/>
  <c r="W1528" i="2" s="1"/>
  <c r="X1528" i="2" s="1"/>
  <c r="Y1528" i="2" s="1"/>
  <c r="U1528" i="2"/>
  <c r="V1528" i="2" s="1"/>
  <c r="S553" i="2"/>
  <c r="W553" i="2" s="1"/>
  <c r="X553" i="2" s="1"/>
  <c r="Y553" i="2" s="1"/>
  <c r="U553" i="2"/>
  <c r="S1137" i="2"/>
  <c r="W1137" i="2" s="1"/>
  <c r="X1137" i="2" s="1"/>
  <c r="Y1137" i="2" s="1"/>
  <c r="U1137" i="2"/>
  <c r="S286" i="2"/>
  <c r="W286" i="2" s="1"/>
  <c r="X286" i="2" s="1"/>
  <c r="Y286" i="2" s="1"/>
  <c r="U286" i="2"/>
  <c r="V286" i="2" s="1"/>
  <c r="S1335" i="2"/>
  <c r="W1335" i="2" s="1"/>
  <c r="X1335" i="2" s="1"/>
  <c r="Y1335" i="2" s="1"/>
  <c r="U1335" i="2"/>
  <c r="V1335" i="2" s="1"/>
  <c r="S207" i="2"/>
  <c r="W207" i="2" s="1"/>
  <c r="X207" i="2" s="1"/>
  <c r="Y207" i="2" s="1"/>
  <c r="U207" i="2"/>
  <c r="V207" i="2" s="1"/>
  <c r="S1185" i="2"/>
  <c r="W1185" i="2" s="1"/>
  <c r="X1185" i="2" s="1"/>
  <c r="Y1185" i="2" s="1"/>
  <c r="U1185" i="2"/>
  <c r="V1185" i="2" s="1"/>
  <c r="S1567" i="2"/>
  <c r="W1567" i="2" s="1"/>
  <c r="X1567" i="2" s="1"/>
  <c r="Y1567" i="2" s="1"/>
  <c r="U1567" i="2"/>
  <c r="V1567" i="2" s="1"/>
  <c r="S895" i="2"/>
  <c r="W895" i="2" s="1"/>
  <c r="X895" i="2" s="1"/>
  <c r="Y895" i="2" s="1"/>
  <c r="U895" i="2"/>
  <c r="S80" i="2"/>
  <c r="W80" i="2" s="1"/>
  <c r="X80" i="2" s="1"/>
  <c r="Y80" i="2" s="1"/>
  <c r="U80" i="2"/>
  <c r="S1921" i="2"/>
  <c r="W1921" i="2" s="1"/>
  <c r="X1921" i="2" s="1"/>
  <c r="Y1921" i="2" s="1"/>
  <c r="U1921" i="2"/>
  <c r="S750" i="2"/>
  <c r="W750" i="2" s="1"/>
  <c r="X750" i="2" s="1"/>
  <c r="Y750" i="2" s="1"/>
  <c r="U750" i="2"/>
  <c r="V750" i="2" s="1"/>
  <c r="S790" i="2"/>
  <c r="W790" i="2" s="1"/>
  <c r="X790" i="2" s="1"/>
  <c r="Y790" i="2" s="1"/>
  <c r="U790" i="2"/>
  <c r="V790" i="2" s="1"/>
  <c r="S377" i="2"/>
  <c r="W377" i="2" s="1"/>
  <c r="X377" i="2" s="1"/>
  <c r="Y377" i="2" s="1"/>
  <c r="U377" i="2"/>
  <c r="V377" i="2" s="1"/>
  <c r="S1319" i="2"/>
  <c r="W1319" i="2" s="1"/>
  <c r="X1319" i="2" s="1"/>
  <c r="Y1319" i="2" s="1"/>
  <c r="U1319" i="2"/>
  <c r="V1319" i="2" s="1"/>
  <c r="S1929" i="2"/>
  <c r="W1929" i="2" s="1"/>
  <c r="X1929" i="2" s="1"/>
  <c r="Y1929" i="2" s="1"/>
  <c r="U1929" i="2"/>
  <c r="V1929" i="2" s="1"/>
  <c r="S806" i="2"/>
  <c r="W806" i="2" s="1"/>
  <c r="X806" i="2" s="1"/>
  <c r="Y806" i="2" s="1"/>
  <c r="U806" i="2"/>
  <c r="V806" i="2" s="1"/>
  <c r="S905" i="2"/>
  <c r="W905" i="2" s="1"/>
  <c r="X905" i="2" s="1"/>
  <c r="Y905" i="2" s="1"/>
  <c r="U905" i="2"/>
  <c r="S1240" i="2"/>
  <c r="W1240" i="2" s="1"/>
  <c r="X1240" i="2" s="1"/>
  <c r="Y1240" i="2" s="1"/>
  <c r="U1240" i="2"/>
  <c r="V1240" i="2" s="1"/>
  <c r="S520" i="2"/>
  <c r="W520" i="2" s="1"/>
  <c r="X520" i="2" s="1"/>
  <c r="Y520" i="2" s="1"/>
  <c r="U520" i="2"/>
  <c r="V520" i="2" s="1"/>
  <c r="S1607" i="2"/>
  <c r="W1607" i="2" s="1"/>
  <c r="X1607" i="2" s="1"/>
  <c r="Y1607" i="2" s="1"/>
  <c r="U1607" i="2"/>
  <c r="V1607" i="2" s="1"/>
  <c r="S1593" i="2"/>
  <c r="W1593" i="2" s="1"/>
  <c r="X1593" i="2" s="1"/>
  <c r="Y1593" i="2" s="1"/>
  <c r="U1593" i="2"/>
  <c r="V1593" i="2" s="1"/>
  <c r="S119" i="2"/>
  <c r="W119" i="2" s="1"/>
  <c r="X119" i="2" s="1"/>
  <c r="Y119" i="2" s="1"/>
  <c r="U119" i="2"/>
  <c r="V119" i="2" s="1"/>
  <c r="S1205" i="2"/>
  <c r="W1205" i="2" s="1"/>
  <c r="X1205" i="2" s="1"/>
  <c r="Y1205" i="2" s="1"/>
  <c r="U1205" i="2"/>
  <c r="V1205" i="2" s="1"/>
  <c r="S141" i="2"/>
  <c r="W141" i="2" s="1"/>
  <c r="X141" i="2" s="1"/>
  <c r="Y141" i="2" s="1"/>
  <c r="U141" i="2"/>
  <c r="S1755" i="2"/>
  <c r="W1755" i="2" s="1"/>
  <c r="X1755" i="2" s="1"/>
  <c r="Y1755" i="2" s="1"/>
  <c r="U1755" i="2"/>
  <c r="V1755" i="2" s="1"/>
  <c r="S1182" i="2"/>
  <c r="W1182" i="2" s="1"/>
  <c r="X1182" i="2" s="1"/>
  <c r="Y1182" i="2" s="1"/>
  <c r="U1182" i="2"/>
  <c r="V1182" i="2" s="1"/>
  <c r="AA1182" i="2" s="1"/>
  <c r="S982" i="2"/>
  <c r="W982" i="2" s="1"/>
  <c r="X982" i="2" s="1"/>
  <c r="Y982" i="2" s="1"/>
  <c r="U982" i="2"/>
  <c r="V982" i="2" s="1"/>
  <c r="S1345" i="2"/>
  <c r="W1345" i="2" s="1"/>
  <c r="X1345" i="2" s="1"/>
  <c r="Y1345" i="2" s="1"/>
  <c r="U1345" i="2"/>
  <c r="V1345" i="2" s="1"/>
  <c r="S1900" i="2"/>
  <c r="W1900" i="2" s="1"/>
  <c r="X1900" i="2" s="1"/>
  <c r="Y1900" i="2" s="1"/>
  <c r="U1900" i="2"/>
  <c r="V1900" i="2" s="1"/>
  <c r="S123" i="2"/>
  <c r="W123" i="2" s="1"/>
  <c r="X123" i="2" s="1"/>
  <c r="Y123" i="2" s="1"/>
  <c r="U123" i="2"/>
  <c r="V123" i="2" s="1"/>
  <c r="S1308" i="2"/>
  <c r="W1308" i="2" s="1"/>
  <c r="X1308" i="2" s="1"/>
  <c r="Y1308" i="2" s="1"/>
  <c r="U1308" i="2"/>
  <c r="V1308" i="2" s="1"/>
  <c r="S586" i="2"/>
  <c r="W586" i="2" s="1"/>
  <c r="X586" i="2" s="1"/>
  <c r="Y586" i="2" s="1"/>
  <c r="U586" i="2"/>
  <c r="S1436" i="2"/>
  <c r="W1436" i="2" s="1"/>
  <c r="X1436" i="2" s="1"/>
  <c r="Y1436" i="2" s="1"/>
  <c r="U1436" i="2"/>
  <c r="S485" i="2"/>
  <c r="W485" i="2" s="1"/>
  <c r="X485" i="2" s="1"/>
  <c r="Y485" i="2" s="1"/>
  <c r="U485" i="2"/>
  <c r="S983" i="2"/>
  <c r="W983" i="2" s="1"/>
  <c r="X983" i="2" s="1"/>
  <c r="Y983" i="2" s="1"/>
  <c r="U983" i="2"/>
  <c r="V983" i="2" s="1"/>
  <c r="S1045" i="2"/>
  <c r="W1045" i="2" s="1"/>
  <c r="X1045" i="2" s="1"/>
  <c r="Y1045" i="2" s="1"/>
  <c r="U1045" i="2"/>
  <c r="V1045" i="2" s="1"/>
  <c r="S284" i="2"/>
  <c r="W284" i="2" s="1"/>
  <c r="X284" i="2" s="1"/>
  <c r="Y284" i="2" s="1"/>
  <c r="U284" i="2"/>
  <c r="V284" i="2" s="1"/>
  <c r="S343" i="2"/>
  <c r="W343" i="2" s="1"/>
  <c r="X343" i="2" s="1"/>
  <c r="Y343" i="2" s="1"/>
  <c r="U343" i="2"/>
  <c r="V343" i="2" s="1"/>
  <c r="S1447" i="2"/>
  <c r="W1447" i="2" s="1"/>
  <c r="X1447" i="2" s="1"/>
  <c r="Y1447" i="2" s="1"/>
  <c r="U1447" i="2"/>
  <c r="V1447" i="2" s="1"/>
  <c r="AA1447" i="2" s="1"/>
  <c r="S1171" i="2"/>
  <c r="W1171" i="2" s="1"/>
  <c r="X1171" i="2" s="1"/>
  <c r="Y1171" i="2" s="1"/>
  <c r="U1171" i="2"/>
  <c r="S1235" i="2"/>
  <c r="W1235" i="2" s="1"/>
  <c r="X1235" i="2" s="1"/>
  <c r="Y1235" i="2" s="1"/>
  <c r="U1235" i="2"/>
  <c r="S1048" i="2"/>
  <c r="W1048" i="2" s="1"/>
  <c r="X1048" i="2" s="1"/>
  <c r="Y1048" i="2" s="1"/>
  <c r="U1048" i="2"/>
  <c r="S1268" i="2"/>
  <c r="W1268" i="2" s="1"/>
  <c r="X1268" i="2" s="1"/>
  <c r="Y1268" i="2" s="1"/>
  <c r="U1268" i="2"/>
  <c r="V1268" i="2" s="1"/>
  <c r="S1360" i="2"/>
  <c r="W1360" i="2" s="1"/>
  <c r="X1360" i="2" s="1"/>
  <c r="Y1360" i="2" s="1"/>
  <c r="U1360" i="2"/>
  <c r="V1360" i="2" s="1"/>
  <c r="S1624" i="2"/>
  <c r="W1624" i="2" s="1"/>
  <c r="X1624" i="2" s="1"/>
  <c r="Y1624" i="2" s="1"/>
  <c r="U1624" i="2"/>
  <c r="V1624" i="2" s="1"/>
  <c r="S748" i="2"/>
  <c r="W748" i="2" s="1"/>
  <c r="X748" i="2" s="1"/>
  <c r="Y748" i="2" s="1"/>
  <c r="U748" i="2"/>
  <c r="V748" i="2" s="1"/>
  <c r="S1743" i="2"/>
  <c r="W1743" i="2" s="1"/>
  <c r="X1743" i="2" s="1"/>
  <c r="Y1743" i="2" s="1"/>
  <c r="U1743" i="2"/>
  <c r="V1743" i="2" s="1"/>
  <c r="S1043" i="2"/>
  <c r="W1043" i="2" s="1"/>
  <c r="X1043" i="2" s="1"/>
  <c r="Y1043" i="2" s="1"/>
  <c r="U1043" i="2"/>
  <c r="S996" i="2"/>
  <c r="W996" i="2" s="1"/>
  <c r="X996" i="2" s="1"/>
  <c r="Y996" i="2" s="1"/>
  <c r="U996" i="2"/>
  <c r="S1641" i="2"/>
  <c r="W1641" i="2" s="1"/>
  <c r="X1641" i="2" s="1"/>
  <c r="Y1641" i="2" s="1"/>
  <c r="U1641" i="2"/>
  <c r="S395" i="2"/>
  <c r="W395" i="2" s="1"/>
  <c r="X395" i="2" s="1"/>
  <c r="Y395" i="2" s="1"/>
  <c r="U395" i="2"/>
  <c r="V395" i="2" s="1"/>
  <c r="S843" i="2"/>
  <c r="W843" i="2" s="1"/>
  <c r="X843" i="2" s="1"/>
  <c r="Y843" i="2" s="1"/>
  <c r="U843" i="2"/>
  <c r="V843" i="2" s="1"/>
  <c r="S482" i="2"/>
  <c r="W482" i="2" s="1"/>
  <c r="X482" i="2" s="1"/>
  <c r="Y482" i="2" s="1"/>
  <c r="U482" i="2"/>
  <c r="V482" i="2" s="1"/>
  <c r="S246" i="2"/>
  <c r="W246" i="2" s="1"/>
  <c r="X246" i="2" s="1"/>
  <c r="Y246" i="2" s="1"/>
  <c r="U246" i="2"/>
  <c r="V246" i="2" s="1"/>
  <c r="S384" i="2"/>
  <c r="W384" i="2" s="1"/>
  <c r="X384" i="2" s="1"/>
  <c r="Y384" i="2" s="1"/>
  <c r="U384" i="2"/>
  <c r="V384" i="2" s="1"/>
  <c r="S2006" i="2"/>
  <c r="W2006" i="2" s="1"/>
  <c r="X2006" i="2" s="1"/>
  <c r="Y2006" i="2" s="1"/>
  <c r="U2006" i="2"/>
  <c r="S1004" i="2"/>
  <c r="W1004" i="2" s="1"/>
  <c r="X1004" i="2" s="1"/>
  <c r="Y1004" i="2" s="1"/>
  <c r="U1004" i="2"/>
  <c r="S1970" i="2"/>
  <c r="W1970" i="2" s="1"/>
  <c r="X1970" i="2" s="1"/>
  <c r="Y1970" i="2" s="1"/>
  <c r="U1970" i="2"/>
  <c r="S1458" i="2"/>
  <c r="W1458" i="2" s="1"/>
  <c r="X1458" i="2" s="1"/>
  <c r="Y1458" i="2" s="1"/>
  <c r="U1458" i="2"/>
  <c r="V1458" i="2" s="1"/>
  <c r="S1631" i="2"/>
  <c r="W1631" i="2" s="1"/>
  <c r="X1631" i="2" s="1"/>
  <c r="Y1631" i="2" s="1"/>
  <c r="U1631" i="2"/>
  <c r="V1631" i="2" s="1"/>
  <c r="S1708" i="2"/>
  <c r="W1708" i="2" s="1"/>
  <c r="X1708" i="2" s="1"/>
  <c r="Y1708" i="2" s="1"/>
  <c r="U1708" i="2"/>
  <c r="V1708" i="2" s="1"/>
  <c r="S145" i="2"/>
  <c r="W145" i="2" s="1"/>
  <c r="X145" i="2" s="1"/>
  <c r="Y145" i="2" s="1"/>
  <c r="U145" i="2"/>
  <c r="V145" i="2" s="1"/>
  <c r="S1958" i="2"/>
  <c r="W1958" i="2" s="1"/>
  <c r="X1958" i="2" s="1"/>
  <c r="Y1958" i="2" s="1"/>
  <c r="U1958" i="2"/>
  <c r="V1958" i="2" s="1"/>
  <c r="S68" i="2"/>
  <c r="W68" i="2" s="1"/>
  <c r="X68" i="2" s="1"/>
  <c r="Y68" i="2" s="1"/>
  <c r="U68" i="2"/>
  <c r="V68" i="2" s="1"/>
  <c r="S469" i="2"/>
  <c r="W469" i="2" s="1"/>
  <c r="X469" i="2" s="1"/>
  <c r="Y469" i="2" s="1"/>
  <c r="U469" i="2"/>
  <c r="V469" i="2" s="1"/>
  <c r="AA469" i="2" s="1"/>
  <c r="S1700" i="2"/>
  <c r="W1700" i="2" s="1"/>
  <c r="X1700" i="2" s="1"/>
  <c r="Y1700" i="2" s="1"/>
  <c r="U1700" i="2"/>
  <c r="S1232" i="2"/>
  <c r="W1232" i="2" s="1"/>
  <c r="X1232" i="2" s="1"/>
  <c r="Y1232" i="2" s="1"/>
  <c r="U1232" i="2"/>
  <c r="V1232" i="2" s="1"/>
  <c r="S747" i="2"/>
  <c r="W747" i="2" s="1"/>
  <c r="X747" i="2" s="1"/>
  <c r="Y747" i="2" s="1"/>
  <c r="U747" i="2"/>
  <c r="V747" i="2" s="1"/>
  <c r="S456" i="2"/>
  <c r="W456" i="2" s="1"/>
  <c r="X456" i="2" s="1"/>
  <c r="Y456" i="2" s="1"/>
  <c r="U456" i="2"/>
  <c r="V456" i="2" s="1"/>
  <c r="S228" i="2"/>
  <c r="W228" i="2" s="1"/>
  <c r="X228" i="2" s="1"/>
  <c r="Y228" i="2" s="1"/>
  <c r="U228" i="2"/>
  <c r="V228" i="2" s="1"/>
  <c r="S493" i="2"/>
  <c r="W493" i="2" s="1"/>
  <c r="X493" i="2" s="1"/>
  <c r="Y493" i="2" s="1"/>
  <c r="U493" i="2"/>
  <c r="V493" i="2" s="1"/>
  <c r="AA493" i="2" s="1"/>
  <c r="S2012" i="2"/>
  <c r="W2012" i="2" s="1"/>
  <c r="X2012" i="2" s="1"/>
  <c r="Y2012" i="2" s="1"/>
  <c r="U2012" i="2"/>
  <c r="V2012" i="2" s="1"/>
  <c r="AA2012" i="2" s="1"/>
  <c r="S1830" i="2"/>
  <c r="W1830" i="2" s="1"/>
  <c r="X1830" i="2" s="1"/>
  <c r="Y1830" i="2" s="1"/>
  <c r="U1830" i="2"/>
  <c r="S1846" i="2"/>
  <c r="W1846" i="2" s="1"/>
  <c r="X1846" i="2" s="1"/>
  <c r="Y1846" i="2" s="1"/>
  <c r="U1846" i="2"/>
  <c r="S1945" i="2"/>
  <c r="W1945" i="2" s="1"/>
  <c r="X1945" i="2" s="1"/>
  <c r="Y1945" i="2" s="1"/>
  <c r="U1945" i="2"/>
  <c r="V1945" i="2" s="1"/>
  <c r="S132" i="2"/>
  <c r="W132" i="2" s="1"/>
  <c r="X132" i="2" s="1"/>
  <c r="Y132" i="2" s="1"/>
  <c r="U132" i="2"/>
  <c r="V132" i="2" s="1"/>
  <c r="S944" i="2"/>
  <c r="W944" i="2" s="1"/>
  <c r="X944" i="2" s="1"/>
  <c r="Y944" i="2" s="1"/>
  <c r="U944" i="2"/>
  <c r="V944" i="2" s="1"/>
  <c r="S52" i="2"/>
  <c r="W52" i="2" s="1"/>
  <c r="X52" i="2" s="1"/>
  <c r="Y52" i="2" s="1"/>
  <c r="U52" i="2"/>
  <c r="V52" i="2" s="1"/>
  <c r="S405" i="2"/>
  <c r="W405" i="2" s="1"/>
  <c r="X405" i="2" s="1"/>
  <c r="Y405" i="2" s="1"/>
  <c r="U405" i="2"/>
  <c r="S1626" i="2"/>
  <c r="W1626" i="2" s="1"/>
  <c r="X1626" i="2" s="1"/>
  <c r="Y1626" i="2" s="1"/>
  <c r="U1626" i="2"/>
  <c r="S1850" i="2"/>
  <c r="W1850" i="2" s="1"/>
  <c r="X1850" i="2" s="1"/>
  <c r="Y1850" i="2" s="1"/>
  <c r="U1850" i="2"/>
  <c r="S1165" i="2"/>
  <c r="W1165" i="2" s="1"/>
  <c r="X1165" i="2" s="1"/>
  <c r="Y1165" i="2" s="1"/>
  <c r="U1165" i="2"/>
  <c r="S73" i="2"/>
  <c r="W73" i="2" s="1"/>
  <c r="X73" i="2" s="1"/>
  <c r="Y73" i="2" s="1"/>
  <c r="U73" i="2"/>
  <c r="V73" i="2" s="1"/>
  <c r="S618" i="2"/>
  <c r="W618" i="2" s="1"/>
  <c r="X618" i="2" s="1"/>
  <c r="Y618" i="2" s="1"/>
  <c r="U618" i="2"/>
  <c r="V618" i="2" s="1"/>
  <c r="S463" i="2"/>
  <c r="W463" i="2" s="1"/>
  <c r="X463" i="2" s="1"/>
  <c r="Y463" i="2" s="1"/>
  <c r="U463" i="2"/>
  <c r="V463" i="2" s="1"/>
  <c r="S724" i="2"/>
  <c r="W724" i="2" s="1"/>
  <c r="X724" i="2" s="1"/>
  <c r="Y724" i="2" s="1"/>
  <c r="U724" i="2"/>
  <c r="S389" i="2"/>
  <c r="W389" i="2" s="1"/>
  <c r="X389" i="2" s="1"/>
  <c r="Y389" i="2" s="1"/>
  <c r="U389" i="2"/>
  <c r="V389" i="2" s="1"/>
  <c r="S1933" i="2"/>
  <c r="W1933" i="2" s="1"/>
  <c r="X1933" i="2" s="1"/>
  <c r="Y1933" i="2" s="1"/>
  <c r="U1933" i="2"/>
  <c r="V1933" i="2" s="1"/>
  <c r="S1129" i="2"/>
  <c r="W1129" i="2" s="1"/>
  <c r="X1129" i="2" s="1"/>
  <c r="Y1129" i="2" s="1"/>
  <c r="U1129" i="2"/>
  <c r="S1860" i="2"/>
  <c r="W1860" i="2" s="1"/>
  <c r="X1860" i="2" s="1"/>
  <c r="Y1860" i="2" s="1"/>
  <c r="U1860" i="2"/>
  <c r="V1860" i="2" s="1"/>
  <c r="S42" i="2"/>
  <c r="W42" i="2" s="1"/>
  <c r="X42" i="2" s="1"/>
  <c r="Y42" i="2" s="1"/>
  <c r="U42" i="2"/>
  <c r="V42" i="2" s="1"/>
  <c r="S1140" i="2"/>
  <c r="W1140" i="2" s="1"/>
  <c r="X1140" i="2" s="1"/>
  <c r="Y1140" i="2" s="1"/>
  <c r="U1140" i="2"/>
  <c r="V1140" i="2" s="1"/>
  <c r="S1747" i="2"/>
  <c r="W1747" i="2" s="1"/>
  <c r="X1747" i="2" s="1"/>
  <c r="Y1747" i="2" s="1"/>
  <c r="U1747" i="2"/>
  <c r="V1747" i="2" s="1"/>
  <c r="S1954" i="2"/>
  <c r="W1954" i="2" s="1"/>
  <c r="X1954" i="2" s="1"/>
  <c r="Y1954" i="2" s="1"/>
  <c r="U1954" i="2"/>
  <c r="V1954" i="2" s="1"/>
  <c r="S521" i="2"/>
  <c r="W521" i="2" s="1"/>
  <c r="X521" i="2" s="1"/>
  <c r="Y521" i="2" s="1"/>
  <c r="U521" i="2"/>
  <c r="S1302" i="2"/>
  <c r="W1302" i="2" s="1"/>
  <c r="X1302" i="2" s="1"/>
  <c r="Y1302" i="2" s="1"/>
  <c r="U1302" i="2"/>
  <c r="S612" i="2"/>
  <c r="W612" i="2" s="1"/>
  <c r="X612" i="2" s="1"/>
  <c r="Y612" i="2" s="1"/>
  <c r="U612" i="2"/>
  <c r="S1403" i="2"/>
  <c r="W1403" i="2" s="1"/>
  <c r="X1403" i="2" s="1"/>
  <c r="Y1403" i="2" s="1"/>
  <c r="U1403" i="2"/>
  <c r="S307" i="2"/>
  <c r="W307" i="2" s="1"/>
  <c r="X307" i="2" s="1"/>
  <c r="Y307" i="2" s="1"/>
  <c r="U307" i="2"/>
  <c r="V307" i="2" s="1"/>
  <c r="S1642" i="2"/>
  <c r="W1642" i="2" s="1"/>
  <c r="X1642" i="2" s="1"/>
  <c r="Y1642" i="2" s="1"/>
  <c r="U1642" i="2"/>
  <c r="V1642" i="2" s="1"/>
  <c r="S650" i="2"/>
  <c r="W650" i="2" s="1"/>
  <c r="X650" i="2" s="1"/>
  <c r="Y650" i="2" s="1"/>
  <c r="U650" i="2"/>
  <c r="V650" i="2" s="1"/>
  <c r="S507" i="2"/>
  <c r="W507" i="2" s="1"/>
  <c r="X507" i="2" s="1"/>
  <c r="Y507" i="2" s="1"/>
  <c r="U507" i="2"/>
  <c r="V507" i="2" s="1"/>
  <c r="S1046" i="2"/>
  <c r="W1046" i="2" s="1"/>
  <c r="X1046" i="2" s="1"/>
  <c r="Y1046" i="2" s="1"/>
  <c r="U1046" i="2"/>
  <c r="V1046" i="2" s="1"/>
  <c r="S1001" i="2"/>
  <c r="W1001" i="2" s="1"/>
  <c r="X1001" i="2" s="1"/>
  <c r="Y1001" i="2" s="1"/>
  <c r="U1001" i="2"/>
  <c r="S406" i="2"/>
  <c r="W406" i="2" s="1"/>
  <c r="X406" i="2" s="1"/>
  <c r="Y406" i="2" s="1"/>
  <c r="U406" i="2"/>
  <c r="S926" i="2"/>
  <c r="W926" i="2" s="1"/>
  <c r="X926" i="2" s="1"/>
  <c r="Y926" i="2" s="1"/>
  <c r="U926" i="2"/>
  <c r="V926" i="2" s="1"/>
  <c r="S1079" i="2"/>
  <c r="W1079" i="2" s="1"/>
  <c r="X1079" i="2" s="1"/>
  <c r="Y1079" i="2" s="1"/>
  <c r="U1079" i="2"/>
  <c r="V1079" i="2" s="1"/>
  <c r="S1625" i="2"/>
  <c r="W1625" i="2" s="1"/>
  <c r="X1625" i="2" s="1"/>
  <c r="Y1625" i="2" s="1"/>
  <c r="U1625" i="2"/>
  <c r="V1625" i="2" s="1"/>
  <c r="S184" i="2"/>
  <c r="W184" i="2" s="1"/>
  <c r="X184" i="2" s="1"/>
  <c r="Y184" i="2" s="1"/>
  <c r="U184" i="2"/>
  <c r="V184" i="2" s="1"/>
  <c r="S849" i="2"/>
  <c r="W849" i="2" s="1"/>
  <c r="X849" i="2" s="1"/>
  <c r="Y849" i="2" s="1"/>
  <c r="U849" i="2"/>
  <c r="S1352" i="2"/>
  <c r="W1352" i="2" s="1"/>
  <c r="X1352" i="2" s="1"/>
  <c r="Y1352" i="2" s="1"/>
  <c r="U1352" i="2"/>
  <c r="V1352" i="2" s="1"/>
  <c r="S414" i="2"/>
  <c r="W414" i="2" s="1"/>
  <c r="X414" i="2" s="1"/>
  <c r="Y414" i="2" s="1"/>
  <c r="U414" i="2"/>
  <c r="S839" i="2"/>
  <c r="W839" i="2" s="1"/>
  <c r="X839" i="2" s="1"/>
  <c r="Y839" i="2" s="1"/>
  <c r="U839" i="2"/>
  <c r="V839" i="2" s="1"/>
  <c r="S1489" i="2"/>
  <c r="W1489" i="2" s="1"/>
  <c r="X1489" i="2" s="1"/>
  <c r="Y1489" i="2" s="1"/>
  <c r="U1489" i="2"/>
  <c r="S1011" i="2"/>
  <c r="W1011" i="2" s="1"/>
  <c r="X1011" i="2" s="1"/>
  <c r="Y1011" i="2" s="1"/>
  <c r="U1011" i="2"/>
  <c r="V1011" i="2" s="1"/>
  <c r="S1710" i="2"/>
  <c r="W1710" i="2" s="1"/>
  <c r="X1710" i="2" s="1"/>
  <c r="Y1710" i="2" s="1"/>
  <c r="U1710" i="2"/>
  <c r="V1710" i="2" s="1"/>
  <c r="S774" i="2"/>
  <c r="W774" i="2" s="1"/>
  <c r="X774" i="2" s="1"/>
  <c r="Y774" i="2" s="1"/>
  <c r="U774" i="2"/>
  <c r="V774" i="2" s="1"/>
  <c r="S548" i="2"/>
  <c r="W548" i="2" s="1"/>
  <c r="X548" i="2" s="1"/>
  <c r="Y548" i="2" s="1"/>
  <c r="U548" i="2"/>
  <c r="V548" i="2" s="1"/>
  <c r="S1731" i="2"/>
  <c r="W1731" i="2" s="1"/>
  <c r="X1731" i="2" s="1"/>
  <c r="Y1731" i="2" s="1"/>
  <c r="U1731" i="2"/>
  <c r="V1731" i="2" s="1"/>
  <c r="AA1731" i="2" s="1"/>
  <c r="S275" i="2"/>
  <c r="W275" i="2" s="1"/>
  <c r="X275" i="2" s="1"/>
  <c r="Y275" i="2" s="1"/>
  <c r="U275" i="2"/>
  <c r="S1490" i="2"/>
  <c r="W1490" i="2" s="1"/>
  <c r="X1490" i="2" s="1"/>
  <c r="Y1490" i="2" s="1"/>
  <c r="U1490" i="2"/>
  <c r="S362" i="2"/>
  <c r="W362" i="2" s="1"/>
  <c r="X362" i="2" s="1"/>
  <c r="Y362" i="2" s="1"/>
  <c r="U362" i="2"/>
  <c r="V362" i="2" s="1"/>
  <c r="S1774" i="2"/>
  <c r="W1774" i="2" s="1"/>
  <c r="X1774" i="2" s="1"/>
  <c r="Y1774" i="2" s="1"/>
  <c r="U1774" i="2"/>
  <c r="V1774" i="2" s="1"/>
  <c r="S270" i="2"/>
  <c r="W270" i="2" s="1"/>
  <c r="X270" i="2" s="1"/>
  <c r="Y270" i="2" s="1"/>
  <c r="U270" i="2"/>
  <c r="V270" i="2" s="1"/>
  <c r="S1176" i="2"/>
  <c r="W1176" i="2" s="1"/>
  <c r="X1176" i="2" s="1"/>
  <c r="Y1176" i="2" s="1"/>
  <c r="U1176" i="2"/>
  <c r="V1176" i="2" s="1"/>
  <c r="S1699" i="2"/>
  <c r="W1699" i="2" s="1"/>
  <c r="X1699" i="2" s="1"/>
  <c r="Y1699" i="2" s="1"/>
  <c r="U1699" i="2"/>
  <c r="V1699" i="2" s="1"/>
  <c r="S627" i="2"/>
  <c r="W627" i="2" s="1"/>
  <c r="X627" i="2" s="1"/>
  <c r="Y627" i="2" s="1"/>
  <c r="U627" i="2"/>
  <c r="V627" i="2" s="1"/>
  <c r="S1394" i="2"/>
  <c r="W1394" i="2" s="1"/>
  <c r="X1394" i="2" s="1"/>
  <c r="Y1394" i="2" s="1"/>
  <c r="U1394" i="2"/>
  <c r="S58" i="2"/>
  <c r="W58" i="2" s="1"/>
  <c r="X58" i="2" s="1"/>
  <c r="Y58" i="2" s="1"/>
  <c r="U58" i="2"/>
  <c r="S830" i="2"/>
  <c r="W830" i="2" s="1"/>
  <c r="X830" i="2" s="1"/>
  <c r="Y830" i="2" s="1"/>
  <c r="U830" i="2"/>
  <c r="V830" i="2" s="1"/>
  <c r="S878" i="2"/>
  <c r="W878" i="2" s="1"/>
  <c r="X878" i="2" s="1"/>
  <c r="Y878" i="2" s="1"/>
  <c r="U878" i="2"/>
  <c r="V878" i="2" s="1"/>
  <c r="S1536" i="2"/>
  <c r="W1536" i="2" s="1"/>
  <c r="X1536" i="2" s="1"/>
  <c r="Y1536" i="2" s="1"/>
  <c r="U1536" i="2"/>
  <c r="V1536" i="2" s="1"/>
  <c r="S160" i="2"/>
  <c r="W160" i="2" s="1"/>
  <c r="X160" i="2" s="1"/>
  <c r="Y160" i="2" s="1"/>
  <c r="U160" i="2"/>
  <c r="V160" i="2" s="1"/>
  <c r="S1399" i="2"/>
  <c r="W1399" i="2" s="1"/>
  <c r="X1399" i="2" s="1"/>
  <c r="Y1399" i="2" s="1"/>
  <c r="U1399" i="2"/>
  <c r="V1399" i="2" s="1"/>
  <c r="S1054" i="2"/>
  <c r="W1054" i="2" s="1"/>
  <c r="X1054" i="2" s="1"/>
  <c r="Y1054" i="2" s="1"/>
  <c r="U1054" i="2"/>
  <c r="S857" i="2"/>
  <c r="W857" i="2" s="1"/>
  <c r="X857" i="2" s="1"/>
  <c r="Y857" i="2" s="1"/>
  <c r="U857" i="2"/>
  <c r="V857" i="2" s="1"/>
  <c r="S1472" i="2"/>
  <c r="W1472" i="2" s="1"/>
  <c r="X1472" i="2" s="1"/>
  <c r="Y1472" i="2" s="1"/>
  <c r="U1472" i="2"/>
  <c r="S79" i="2"/>
  <c r="W79" i="2" s="1"/>
  <c r="X79" i="2" s="1"/>
  <c r="Y79" i="2" s="1"/>
  <c r="U79" i="2"/>
  <c r="V79" i="2" s="1"/>
  <c r="AA79" i="2" s="1"/>
  <c r="S1073" i="2"/>
  <c r="W1073" i="2" s="1"/>
  <c r="X1073" i="2" s="1"/>
  <c r="Y1073" i="2" s="1"/>
  <c r="U1073" i="2"/>
  <c r="V1073" i="2" s="1"/>
  <c r="S110" i="2"/>
  <c r="W110" i="2" s="1"/>
  <c r="X110" i="2" s="1"/>
  <c r="Y110" i="2" s="1"/>
  <c r="U110" i="2"/>
  <c r="V110" i="2" s="1"/>
  <c r="S1287" i="2"/>
  <c r="W1287" i="2" s="1"/>
  <c r="X1287" i="2" s="1"/>
  <c r="Y1287" i="2" s="1"/>
  <c r="U1287" i="2"/>
  <c r="V1287" i="2" s="1"/>
  <c r="S127" i="2"/>
  <c r="W127" i="2" s="1"/>
  <c r="X127" i="2" s="1"/>
  <c r="Y127" i="2" s="1"/>
  <c r="U127" i="2"/>
  <c r="V127" i="2" s="1"/>
  <c r="S1121" i="2"/>
  <c r="W1121" i="2" s="1"/>
  <c r="X1121" i="2" s="1"/>
  <c r="Y1121" i="2" s="1"/>
  <c r="U1121" i="2"/>
  <c r="V1121" i="2" s="1"/>
  <c r="S1407" i="2"/>
  <c r="W1407" i="2" s="1"/>
  <c r="X1407" i="2" s="1"/>
  <c r="Y1407" i="2" s="1"/>
  <c r="U1407" i="2"/>
  <c r="S807" i="2"/>
  <c r="W807" i="2" s="1"/>
  <c r="X807" i="2" s="1"/>
  <c r="Y807" i="2" s="1"/>
  <c r="U807" i="2"/>
  <c r="V807" i="2" s="1"/>
  <c r="S688" i="2"/>
  <c r="W688" i="2" s="1"/>
  <c r="X688" i="2" s="1"/>
  <c r="Y688" i="2" s="1"/>
  <c r="U688" i="2"/>
  <c r="S784" i="2"/>
  <c r="W784" i="2" s="1"/>
  <c r="X784" i="2" s="1"/>
  <c r="Y784" i="2" s="1"/>
  <c r="U784" i="2"/>
  <c r="V784" i="2" s="1"/>
  <c r="S503" i="2"/>
  <c r="W503" i="2" s="1"/>
  <c r="X503" i="2" s="1"/>
  <c r="Y503" i="2" s="1"/>
  <c r="U503" i="2"/>
  <c r="V503" i="2" s="1"/>
  <c r="S561" i="2"/>
  <c r="W561" i="2" s="1"/>
  <c r="X561" i="2" s="1"/>
  <c r="Y561" i="2" s="1"/>
  <c r="U561" i="2"/>
  <c r="V561" i="2" s="1"/>
  <c r="S222" i="2"/>
  <c r="W222" i="2" s="1"/>
  <c r="X222" i="2" s="1"/>
  <c r="Y222" i="2" s="1"/>
  <c r="U222" i="2"/>
  <c r="V222" i="2" s="1"/>
  <c r="S1271" i="2"/>
  <c r="W1271" i="2" s="1"/>
  <c r="X1271" i="2" s="1"/>
  <c r="Y1271" i="2" s="1"/>
  <c r="U1271" i="2"/>
  <c r="V1271" i="2" s="1"/>
  <c r="S1865" i="2"/>
  <c r="W1865" i="2" s="1"/>
  <c r="X1865" i="2" s="1"/>
  <c r="Y1865" i="2" s="1"/>
  <c r="U1865" i="2"/>
  <c r="V1865" i="2" s="1"/>
  <c r="S678" i="2"/>
  <c r="W678" i="2" s="1"/>
  <c r="X678" i="2" s="1"/>
  <c r="Y678" i="2" s="1"/>
  <c r="U678" i="2"/>
  <c r="S713" i="2"/>
  <c r="W713" i="2" s="1"/>
  <c r="X713" i="2" s="1"/>
  <c r="Y713" i="2" s="1"/>
  <c r="U713" i="2"/>
  <c r="S1144" i="2"/>
  <c r="W1144" i="2" s="1"/>
  <c r="X1144" i="2" s="1"/>
  <c r="Y1144" i="2" s="1"/>
  <c r="U1144" i="2"/>
  <c r="V1144" i="2" s="1"/>
  <c r="S472" i="2"/>
  <c r="W472" i="2" s="1"/>
  <c r="X472" i="2" s="1"/>
  <c r="Y472" i="2" s="1"/>
  <c r="U472" i="2"/>
  <c r="V472" i="2" s="1"/>
  <c r="S1559" i="2"/>
  <c r="W1559" i="2" s="1"/>
  <c r="X1559" i="2" s="1"/>
  <c r="Y1559" i="2" s="1"/>
  <c r="U1559" i="2"/>
  <c r="V1559" i="2" s="1"/>
  <c r="S1529" i="2"/>
  <c r="W1529" i="2" s="1"/>
  <c r="X1529" i="2" s="1"/>
  <c r="Y1529" i="2" s="1"/>
  <c r="U1529" i="2"/>
  <c r="V1529" i="2" s="1"/>
  <c r="S1989" i="2"/>
  <c r="W1989" i="2" s="1"/>
  <c r="X1989" i="2" s="1"/>
  <c r="Y1989" i="2" s="1"/>
  <c r="U1989" i="2"/>
  <c r="S1076" i="2"/>
  <c r="W1076" i="2" s="1"/>
  <c r="X1076" i="2" s="1"/>
  <c r="Y1076" i="2" s="1"/>
  <c r="U1076" i="2"/>
  <c r="S29" i="2"/>
  <c r="W29" i="2" s="1"/>
  <c r="X29" i="2" s="1"/>
  <c r="Y29" i="2" s="1"/>
  <c r="U29" i="2"/>
  <c r="S1683" i="2"/>
  <c r="W1683" i="2" s="1"/>
  <c r="X1683" i="2" s="1"/>
  <c r="Y1683" i="2" s="1"/>
  <c r="U1683" i="2"/>
  <c r="S1030" i="2"/>
  <c r="W1030" i="2" s="1"/>
  <c r="X1030" i="2" s="1"/>
  <c r="Y1030" i="2" s="1"/>
  <c r="U1030" i="2"/>
  <c r="V1030" i="2" s="1"/>
  <c r="S753" i="2"/>
  <c r="W753" i="2" s="1"/>
  <c r="X753" i="2" s="1"/>
  <c r="Y753" i="2" s="1"/>
  <c r="U753" i="2"/>
  <c r="V753" i="2" s="1"/>
  <c r="S1281" i="2"/>
  <c r="W1281" i="2" s="1"/>
  <c r="X1281" i="2" s="1"/>
  <c r="Y1281" i="2" s="1"/>
  <c r="U1281" i="2"/>
  <c r="V1281" i="2" s="1"/>
  <c r="S1260" i="2"/>
  <c r="W1260" i="2" s="1"/>
  <c r="X1260" i="2" s="1"/>
  <c r="Y1260" i="2" s="1"/>
  <c r="U1260" i="2"/>
  <c r="V1260" i="2" s="1"/>
  <c r="S99" i="2"/>
  <c r="W99" i="2" s="1"/>
  <c r="X99" i="2" s="1"/>
  <c r="Y99" i="2" s="1"/>
  <c r="U99" i="2"/>
  <c r="S388" i="2"/>
  <c r="W388" i="2" s="1"/>
  <c r="X388" i="2" s="1"/>
  <c r="Y388" i="2" s="1"/>
  <c r="U388" i="2"/>
  <c r="S458" i="2"/>
  <c r="W458" i="2" s="1"/>
  <c r="X458" i="2" s="1"/>
  <c r="Y458" i="2" s="1"/>
  <c r="U458" i="2"/>
  <c r="S1829" i="2"/>
  <c r="W1829" i="2" s="1"/>
  <c r="X1829" i="2" s="1"/>
  <c r="Y1829" i="2" s="1"/>
  <c r="U1829" i="2"/>
  <c r="S1604" i="2"/>
  <c r="W1604" i="2" s="1"/>
  <c r="X1604" i="2" s="1"/>
  <c r="Y1604" i="2" s="1"/>
  <c r="U1604" i="2"/>
  <c r="V1604" i="2" s="1"/>
  <c r="S433" i="2"/>
  <c r="W433" i="2" s="1"/>
  <c r="X433" i="2" s="1"/>
  <c r="Y433" i="2" s="1"/>
  <c r="U433" i="2"/>
  <c r="V433" i="2" s="1"/>
  <c r="S899" i="2"/>
  <c r="W899" i="2" s="1"/>
  <c r="X899" i="2" s="1"/>
  <c r="Y899" i="2" s="1"/>
  <c r="U899" i="2"/>
  <c r="V899" i="2" s="1"/>
  <c r="S1600" i="2"/>
  <c r="W1600" i="2" s="1"/>
  <c r="X1600" i="2" s="1"/>
  <c r="Y1600" i="2" s="1"/>
  <c r="U1600" i="2"/>
  <c r="V1600" i="2" s="1"/>
  <c r="S371" i="2"/>
  <c r="W371" i="2" s="1"/>
  <c r="X371" i="2" s="1"/>
  <c r="Y371" i="2" s="1"/>
  <c r="U371" i="2"/>
  <c r="V371" i="2" s="1"/>
  <c r="AA371" i="2" s="1"/>
  <c r="S221" i="2"/>
  <c r="W221" i="2" s="1"/>
  <c r="X221" i="2" s="1"/>
  <c r="Y221" i="2" s="1"/>
  <c r="U221" i="2"/>
  <c r="V221" i="2" s="1"/>
  <c r="S552" i="2"/>
  <c r="W552" i="2" s="1"/>
  <c r="X552" i="2" s="1"/>
  <c r="Y552" i="2" s="1"/>
  <c r="U552" i="2"/>
  <c r="V552" i="2" s="1"/>
  <c r="AA552" i="2" s="1"/>
  <c r="S800" i="2"/>
  <c r="W800" i="2" s="1"/>
  <c r="X800" i="2" s="1"/>
  <c r="Y800" i="2" s="1"/>
  <c r="U800" i="2"/>
  <c r="S244" i="2"/>
  <c r="W244" i="2" s="1"/>
  <c r="X244" i="2" s="1"/>
  <c r="Y244" i="2" s="1"/>
  <c r="U244" i="2"/>
  <c r="V244" i="2" s="1"/>
  <c r="S235" i="2"/>
  <c r="W235" i="2" s="1"/>
  <c r="X235" i="2" s="1"/>
  <c r="Y235" i="2" s="1"/>
  <c r="U235" i="2"/>
  <c r="V235" i="2" s="1"/>
  <c r="S289" i="2"/>
  <c r="W289" i="2" s="1"/>
  <c r="X289" i="2" s="1"/>
  <c r="Y289" i="2" s="1"/>
  <c r="U289" i="2"/>
  <c r="V289" i="2" s="1"/>
  <c r="S1263" i="2"/>
  <c r="W1263" i="2" s="1"/>
  <c r="X1263" i="2" s="1"/>
  <c r="Y1263" i="2" s="1"/>
  <c r="U1263" i="2"/>
  <c r="V1263" i="2" s="1"/>
  <c r="S670" i="2"/>
  <c r="W670" i="2" s="1"/>
  <c r="X670" i="2" s="1"/>
  <c r="Y670" i="2" s="1"/>
  <c r="U670" i="2"/>
  <c r="V670" i="2" s="1"/>
  <c r="AA670" i="2" s="1"/>
  <c r="S1069" i="2"/>
  <c r="W1069" i="2" s="1"/>
  <c r="X1069" i="2" s="1"/>
  <c r="Y1069" i="2" s="1"/>
  <c r="U1069" i="2"/>
  <c r="V1069" i="2" s="1"/>
  <c r="S1973" i="2"/>
  <c r="W1973" i="2" s="1"/>
  <c r="X1973" i="2" s="1"/>
  <c r="Y1973" i="2" s="1"/>
  <c r="U1973" i="2"/>
  <c r="S1941" i="2"/>
  <c r="W1941" i="2" s="1"/>
  <c r="X1941" i="2" s="1"/>
  <c r="Y1941" i="2" s="1"/>
  <c r="U1941" i="2"/>
  <c r="V1941" i="2" s="1"/>
  <c r="S1050" i="2"/>
  <c r="W1050" i="2" s="1"/>
  <c r="X1050" i="2" s="1"/>
  <c r="Y1050" i="2" s="1"/>
  <c r="U1050" i="2"/>
  <c r="V1050" i="2" s="1"/>
  <c r="S1294" i="2"/>
  <c r="W1294" i="2" s="1"/>
  <c r="X1294" i="2" s="1"/>
  <c r="Y1294" i="2" s="1"/>
  <c r="U1294" i="2"/>
  <c r="V1294" i="2" s="1"/>
  <c r="S180" i="2"/>
  <c r="W180" i="2" s="1"/>
  <c r="X180" i="2" s="1"/>
  <c r="Y180" i="2" s="1"/>
  <c r="U180" i="2"/>
  <c r="V180" i="2" s="1"/>
  <c r="S962" i="2"/>
  <c r="W962" i="2" s="1"/>
  <c r="X962" i="2" s="1"/>
  <c r="Y962" i="2" s="1"/>
  <c r="U962" i="2"/>
  <c r="V962" i="2" s="1"/>
  <c r="S690" i="2"/>
  <c r="W690" i="2" s="1"/>
  <c r="X690" i="2" s="1"/>
  <c r="Y690" i="2" s="1"/>
  <c r="U690" i="2"/>
  <c r="V690" i="2" s="1"/>
  <c r="S923" i="2"/>
  <c r="W923" i="2" s="1"/>
  <c r="X923" i="2" s="1"/>
  <c r="Y923" i="2" s="1"/>
  <c r="U923" i="2"/>
  <c r="V923" i="2" s="1"/>
  <c r="S448" i="2"/>
  <c r="W448" i="2" s="1"/>
  <c r="X448" i="2" s="1"/>
  <c r="Y448" i="2" s="1"/>
  <c r="U448" i="2"/>
  <c r="V448" i="2" s="1"/>
  <c r="AA448" i="2" s="1"/>
  <c r="S1041" i="2"/>
  <c r="W1041" i="2" s="1"/>
  <c r="X1041" i="2" s="1"/>
  <c r="Y1041" i="2" s="1"/>
  <c r="U1041" i="2"/>
  <c r="S1914" i="2"/>
  <c r="W1914" i="2" s="1"/>
  <c r="X1914" i="2" s="1"/>
  <c r="Y1914" i="2" s="1"/>
  <c r="U1914" i="2"/>
  <c r="V1914" i="2" s="1"/>
  <c r="S770" i="2"/>
  <c r="W770" i="2" s="1"/>
  <c r="X770" i="2" s="1"/>
  <c r="Y770" i="2" s="1"/>
  <c r="U770" i="2"/>
  <c r="V770" i="2" s="1"/>
  <c r="S1704" i="2"/>
  <c r="W1704" i="2" s="1"/>
  <c r="X1704" i="2" s="1"/>
  <c r="Y1704" i="2" s="1"/>
  <c r="U1704" i="2"/>
  <c r="V1704" i="2" s="1"/>
  <c r="S407" i="2"/>
  <c r="W407" i="2" s="1"/>
  <c r="X407" i="2" s="1"/>
  <c r="Y407" i="2" s="1"/>
  <c r="U407" i="2"/>
  <c r="V407" i="2" s="1"/>
  <c r="S1831" i="2"/>
  <c r="W1831" i="2" s="1"/>
  <c r="X1831" i="2" s="1"/>
  <c r="Y1831" i="2" s="1"/>
  <c r="U1831" i="2"/>
  <c r="V1831" i="2" s="1"/>
  <c r="S1081" i="2"/>
  <c r="W1081" i="2" s="1"/>
  <c r="X1081" i="2" s="1"/>
  <c r="Y1081" i="2" s="1"/>
  <c r="U1081" i="2"/>
  <c r="V1081" i="2" s="1"/>
  <c r="AA1081" i="2" s="1"/>
  <c r="S1452" i="2"/>
  <c r="W1452" i="2" s="1"/>
  <c r="X1452" i="2" s="1"/>
  <c r="Y1452" i="2" s="1"/>
  <c r="U1452" i="2"/>
  <c r="S1107" i="2"/>
  <c r="W1107" i="2" s="1"/>
  <c r="X1107" i="2" s="1"/>
  <c r="Y1107" i="2" s="1"/>
  <c r="U1107" i="2"/>
  <c r="S1813" i="2"/>
  <c r="W1813" i="2" s="1"/>
  <c r="X1813" i="2" s="1"/>
  <c r="Y1813" i="2" s="1"/>
  <c r="U1813" i="2"/>
  <c r="V1813" i="2" s="1"/>
  <c r="S1734" i="2"/>
  <c r="W1734" i="2" s="1"/>
  <c r="X1734" i="2" s="1"/>
  <c r="Y1734" i="2" s="1"/>
  <c r="U1734" i="2"/>
  <c r="V1734" i="2" s="1"/>
  <c r="S260" i="2"/>
  <c r="W260" i="2" s="1"/>
  <c r="X260" i="2" s="1"/>
  <c r="Y260" i="2" s="1"/>
  <c r="U260" i="2"/>
  <c r="V260" i="2" s="1"/>
  <c r="S823" i="2"/>
  <c r="W823" i="2" s="1"/>
  <c r="X823" i="2" s="1"/>
  <c r="Y823" i="2" s="1"/>
  <c r="U823" i="2"/>
  <c r="V823" i="2" s="1"/>
  <c r="S1486" i="2"/>
  <c r="W1486" i="2" s="1"/>
  <c r="X1486" i="2" s="1"/>
  <c r="Y1486" i="2" s="1"/>
  <c r="U1486" i="2"/>
  <c r="V1486" i="2" s="1"/>
  <c r="AA1486" i="2" s="1"/>
  <c r="S300" i="2"/>
  <c r="W300" i="2" s="1"/>
  <c r="X300" i="2" s="1"/>
  <c r="Y300" i="2" s="1"/>
  <c r="U300" i="2"/>
  <c r="S282" i="2"/>
  <c r="W282" i="2" s="1"/>
  <c r="X282" i="2" s="1"/>
  <c r="Y282" i="2" s="1"/>
  <c r="U282" i="2"/>
  <c r="V282" i="2" s="1"/>
  <c r="S1113" i="2"/>
  <c r="W1113" i="2" s="1"/>
  <c r="X1113" i="2" s="1"/>
  <c r="Y1113" i="2" s="1"/>
  <c r="U1113" i="2"/>
  <c r="S133" i="2"/>
  <c r="W133" i="2" s="1"/>
  <c r="X133" i="2" s="1"/>
  <c r="Y133" i="2" s="1"/>
  <c r="U133" i="2"/>
  <c r="V133" i="2" s="1"/>
  <c r="S516" i="2"/>
  <c r="W516" i="2" s="1"/>
  <c r="X516" i="2" s="1"/>
  <c r="Y516" i="2" s="1"/>
  <c r="U516" i="2"/>
  <c r="V516" i="2" s="1"/>
  <c r="S14" i="2"/>
  <c r="W14" i="2" s="1"/>
  <c r="X14" i="2" s="1"/>
  <c r="Y14" i="2" s="1"/>
  <c r="U14" i="2"/>
  <c r="V14" i="2" s="1"/>
  <c r="S1695" i="2"/>
  <c r="W1695" i="2" s="1"/>
  <c r="X1695" i="2" s="1"/>
  <c r="Y1695" i="2" s="1"/>
  <c r="U1695" i="2"/>
  <c r="V1695" i="2" s="1"/>
  <c r="S536" i="2"/>
  <c r="W536" i="2" s="1"/>
  <c r="X536" i="2" s="1"/>
  <c r="Y536" i="2" s="1"/>
  <c r="U536" i="2"/>
  <c r="V536" i="2" s="1"/>
  <c r="AA536" i="2" s="1"/>
  <c r="S350" i="2"/>
  <c r="W350" i="2" s="1"/>
  <c r="X350" i="2" s="1"/>
  <c r="Y350" i="2" s="1"/>
  <c r="U350" i="2"/>
  <c r="S1596" i="2"/>
  <c r="W1596" i="2" s="1"/>
  <c r="X1596" i="2" s="1"/>
  <c r="Y1596" i="2" s="1"/>
  <c r="U1596" i="2"/>
  <c r="S1525" i="2"/>
  <c r="W1525" i="2" s="1"/>
  <c r="X1525" i="2" s="1"/>
  <c r="Y1525" i="2" s="1"/>
  <c r="U1525" i="2"/>
  <c r="V1525" i="2" s="1"/>
  <c r="S637" i="2"/>
  <c r="W637" i="2" s="1"/>
  <c r="X637" i="2" s="1"/>
  <c r="Y637" i="2" s="1"/>
  <c r="U637" i="2"/>
  <c r="V637" i="2" s="1"/>
  <c r="S1840" i="2"/>
  <c r="W1840" i="2" s="1"/>
  <c r="X1840" i="2" s="1"/>
  <c r="Y1840" i="2" s="1"/>
  <c r="U1840" i="2"/>
  <c r="V1840" i="2" s="1"/>
  <c r="S1435" i="2"/>
  <c r="W1435" i="2" s="1"/>
  <c r="X1435" i="2" s="1"/>
  <c r="Y1435" i="2" s="1"/>
  <c r="U1435" i="2"/>
  <c r="V1435" i="2" s="1"/>
  <c r="S960" i="2"/>
  <c r="W960" i="2" s="1"/>
  <c r="X960" i="2" s="1"/>
  <c r="Y960" i="2" s="1"/>
  <c r="U960" i="2"/>
  <c r="V960" i="2" s="1"/>
  <c r="S67" i="2"/>
  <c r="W67" i="2" s="1"/>
  <c r="X67" i="2" s="1"/>
  <c r="Y67" i="2" s="1"/>
  <c r="U67" i="2"/>
  <c r="V67" i="2" s="1"/>
  <c r="S2003" i="2"/>
  <c r="W2003" i="2" s="1"/>
  <c r="X2003" i="2" s="1"/>
  <c r="Y2003" i="2" s="1"/>
  <c r="U2003" i="2"/>
  <c r="V2003" i="2" s="1"/>
  <c r="S344" i="2"/>
  <c r="W344" i="2" s="1"/>
  <c r="X344" i="2" s="1"/>
  <c r="Y344" i="2" s="1"/>
  <c r="U344" i="2"/>
  <c r="S1327" i="2"/>
  <c r="W1327" i="2" s="1"/>
  <c r="X1327" i="2" s="1"/>
  <c r="Y1327" i="2" s="1"/>
  <c r="U1327" i="2"/>
  <c r="V1327" i="2" s="1"/>
  <c r="S955" i="2"/>
  <c r="W955" i="2" s="1"/>
  <c r="X955" i="2" s="1"/>
  <c r="Y955" i="2" s="1"/>
  <c r="U955" i="2"/>
  <c r="V955" i="2" s="1"/>
  <c r="S714" i="2"/>
  <c r="W714" i="2" s="1"/>
  <c r="X714" i="2" s="1"/>
  <c r="Y714" i="2" s="1"/>
  <c r="U714" i="2"/>
  <c r="V714" i="2" s="1"/>
  <c r="S83" i="2"/>
  <c r="W83" i="2" s="1"/>
  <c r="X83" i="2" s="1"/>
  <c r="Y83" i="2" s="1"/>
  <c r="U83" i="2"/>
  <c r="V83" i="2" s="1"/>
  <c r="S167" i="2"/>
  <c r="W167" i="2" s="1"/>
  <c r="X167" i="2" s="1"/>
  <c r="Y167" i="2" s="1"/>
  <c r="U167" i="2"/>
  <c r="V167" i="2" s="1"/>
  <c r="S1671" i="2"/>
  <c r="W1671" i="2" s="1"/>
  <c r="X1671" i="2" s="1"/>
  <c r="Y1671" i="2" s="1"/>
  <c r="U1671" i="2"/>
  <c r="V1671" i="2" s="1"/>
  <c r="S1856" i="2"/>
  <c r="W1856" i="2" s="1"/>
  <c r="X1856" i="2" s="1"/>
  <c r="Y1856" i="2" s="1"/>
  <c r="U1856" i="2"/>
  <c r="V1856" i="2" s="1"/>
  <c r="S565" i="2"/>
  <c r="W565" i="2" s="1"/>
  <c r="X565" i="2" s="1"/>
  <c r="Y565" i="2" s="1"/>
  <c r="U565" i="2"/>
  <c r="V565" i="2" s="1"/>
  <c r="S1729" i="2"/>
  <c r="W1729" i="2" s="1"/>
  <c r="X1729" i="2" s="1"/>
  <c r="Y1729" i="2" s="1"/>
  <c r="U1729" i="2"/>
  <c r="S1605" i="2"/>
  <c r="W1605" i="2" s="1"/>
  <c r="X1605" i="2" s="1"/>
  <c r="Y1605" i="2" s="1"/>
  <c r="U1605" i="2"/>
  <c r="V1605" i="2" s="1"/>
  <c r="S261" i="2"/>
  <c r="W261" i="2" s="1"/>
  <c r="X261" i="2" s="1"/>
  <c r="Y261" i="2" s="1"/>
  <c r="U261" i="2"/>
  <c r="V261" i="2" s="1"/>
  <c r="S978" i="2"/>
  <c r="W978" i="2" s="1"/>
  <c r="X978" i="2" s="1"/>
  <c r="Y978" i="2" s="1"/>
  <c r="U978" i="2"/>
  <c r="V978" i="2" s="1"/>
  <c r="S1513" i="2"/>
  <c r="W1513" i="2" s="1"/>
  <c r="X1513" i="2" s="1"/>
  <c r="Y1513" i="2" s="1"/>
  <c r="U1513" i="2"/>
  <c r="V1513" i="2" s="1"/>
  <c r="S1838" i="2"/>
  <c r="W1838" i="2" s="1"/>
  <c r="X1838" i="2" s="1"/>
  <c r="Y1838" i="2" s="1"/>
  <c r="U1838" i="2"/>
  <c r="V1838" i="2" s="1"/>
  <c r="S323" i="2"/>
  <c r="W323" i="2" s="1"/>
  <c r="X323" i="2" s="1"/>
  <c r="Y323" i="2" s="1"/>
  <c r="U323" i="2"/>
  <c r="V323" i="2" s="1"/>
  <c r="S1902" i="2"/>
  <c r="W1902" i="2" s="1"/>
  <c r="X1902" i="2" s="1"/>
  <c r="Y1902" i="2" s="1"/>
  <c r="U1902" i="2"/>
  <c r="V1902" i="2" s="1"/>
  <c r="AA1902" i="2" s="1"/>
  <c r="S1946" i="2"/>
  <c r="W1946" i="2" s="1"/>
  <c r="X1946" i="2" s="1"/>
  <c r="Y1946" i="2" s="1"/>
  <c r="U1946" i="2"/>
  <c r="V1946" i="2" s="1"/>
  <c r="S951" i="2"/>
  <c r="W951" i="2" s="1"/>
  <c r="X951" i="2" s="1"/>
  <c r="Y951" i="2" s="1"/>
  <c r="U951" i="2"/>
  <c r="V951" i="2" s="1"/>
  <c r="S1142" i="2"/>
  <c r="W1142" i="2" s="1"/>
  <c r="X1142" i="2" s="1"/>
  <c r="Y1142" i="2" s="1"/>
  <c r="U1142" i="2"/>
  <c r="V1142" i="2" s="1"/>
  <c r="S308" i="2"/>
  <c r="W308" i="2" s="1"/>
  <c r="X308" i="2" s="1"/>
  <c r="Y308" i="2" s="1"/>
  <c r="U308" i="2"/>
  <c r="V308" i="2" s="1"/>
  <c r="S726" i="2"/>
  <c r="W726" i="2" s="1"/>
  <c r="X726" i="2" s="1"/>
  <c r="Y726" i="2" s="1"/>
  <c r="U726" i="2"/>
  <c r="S64" i="2"/>
  <c r="W64" i="2" s="1"/>
  <c r="X64" i="2" s="1"/>
  <c r="Y64" i="2" s="1"/>
  <c r="U64" i="2"/>
  <c r="S232" i="2"/>
  <c r="W232" i="2" s="1"/>
  <c r="X232" i="2" s="1"/>
  <c r="Y232" i="2" s="1"/>
  <c r="U232" i="2"/>
  <c r="S1623" i="2"/>
  <c r="W1623" i="2" s="1"/>
  <c r="X1623" i="2" s="1"/>
  <c r="Y1623" i="2" s="1"/>
  <c r="U1623" i="2"/>
  <c r="S24" i="2"/>
  <c r="W24" i="2" s="1"/>
  <c r="X24" i="2" s="1"/>
  <c r="Y24" i="2" s="1"/>
  <c r="U24" i="2"/>
  <c r="S453" i="2"/>
  <c r="W453" i="2" s="1"/>
  <c r="X453" i="2" s="1"/>
  <c r="Y453" i="2" s="1"/>
  <c r="U453" i="2"/>
  <c r="S1292" i="2"/>
  <c r="W1292" i="2" s="1"/>
  <c r="X1292" i="2" s="1"/>
  <c r="Y1292" i="2" s="1"/>
  <c r="U1292" i="2"/>
  <c r="V1292" i="2" s="1"/>
  <c r="S173" i="2"/>
  <c r="W173" i="2" s="1"/>
  <c r="X173" i="2" s="1"/>
  <c r="Y173" i="2" s="1"/>
  <c r="U173" i="2"/>
  <c r="V173" i="2" s="1"/>
  <c r="S1666" i="2"/>
  <c r="W1666" i="2" s="1"/>
  <c r="X1666" i="2" s="1"/>
  <c r="Y1666" i="2" s="1"/>
  <c r="U1666" i="2"/>
  <c r="V1666" i="2" s="1"/>
  <c r="S317" i="2"/>
  <c r="W317" i="2" s="1"/>
  <c r="X317" i="2" s="1"/>
  <c r="Y317" i="2" s="1"/>
  <c r="U317" i="2"/>
  <c r="V317" i="2" s="1"/>
  <c r="S1135" i="2"/>
  <c r="W1135" i="2" s="1"/>
  <c r="X1135" i="2" s="1"/>
  <c r="Y1135" i="2" s="1"/>
  <c r="U1135" i="2"/>
  <c r="V1135" i="2" s="1"/>
  <c r="S1293" i="2"/>
  <c r="W1293" i="2" s="1"/>
  <c r="X1293" i="2" s="1"/>
  <c r="Y1293" i="2" s="1"/>
  <c r="U1293" i="2"/>
  <c r="S834" i="2"/>
  <c r="W834" i="2" s="1"/>
  <c r="X834" i="2" s="1"/>
  <c r="Y834" i="2" s="1"/>
  <c r="U834" i="2"/>
  <c r="V834" i="2" s="1"/>
  <c r="S136" i="2"/>
  <c r="W136" i="2" s="1"/>
  <c r="X136" i="2" s="1"/>
  <c r="Y136" i="2" s="1"/>
  <c r="U136" i="2"/>
  <c r="V136" i="2" s="1"/>
  <c r="S723" i="2"/>
  <c r="W723" i="2" s="1"/>
  <c r="X723" i="2" s="1"/>
  <c r="Y723" i="2" s="1"/>
  <c r="U723" i="2"/>
  <c r="V723" i="2" s="1"/>
  <c r="S470" i="2"/>
  <c r="W470" i="2" s="1"/>
  <c r="X470" i="2" s="1"/>
  <c r="Y470" i="2" s="1"/>
  <c r="U470" i="2"/>
  <c r="V470" i="2" s="1"/>
  <c r="S1535" i="2"/>
  <c r="W1535" i="2" s="1"/>
  <c r="X1535" i="2" s="1"/>
  <c r="Y1535" i="2" s="1"/>
  <c r="U1535" i="2"/>
  <c r="V1535" i="2" s="1"/>
  <c r="S1768" i="2"/>
  <c r="W1768" i="2" s="1"/>
  <c r="X1768" i="2" s="1"/>
  <c r="Y1768" i="2" s="1"/>
  <c r="U1768" i="2"/>
  <c r="S1301" i="2"/>
  <c r="W1301" i="2" s="1"/>
  <c r="X1301" i="2" s="1"/>
  <c r="Y1301" i="2" s="1"/>
  <c r="U1301" i="2"/>
  <c r="S1430" i="2"/>
  <c r="W1430" i="2" s="1"/>
  <c r="X1430" i="2" s="1"/>
  <c r="Y1430" i="2" s="1"/>
  <c r="U1430" i="2"/>
  <c r="S976" i="2"/>
  <c r="W976" i="2" s="1"/>
  <c r="X976" i="2" s="1"/>
  <c r="Y976" i="2" s="1"/>
  <c r="U976" i="2"/>
  <c r="S1331" i="2"/>
  <c r="W1331" i="2" s="1"/>
  <c r="X1331" i="2" s="1"/>
  <c r="Y1331" i="2" s="1"/>
  <c r="U1331" i="2"/>
  <c r="V1331" i="2" s="1"/>
  <c r="S872" i="2"/>
  <c r="W872" i="2" s="1"/>
  <c r="X872" i="2" s="1"/>
  <c r="Y872" i="2" s="1"/>
  <c r="U872" i="2"/>
  <c r="V872" i="2" s="1"/>
  <c r="S1330" i="2"/>
  <c r="W1330" i="2" s="1"/>
  <c r="X1330" i="2" s="1"/>
  <c r="Y1330" i="2" s="1"/>
  <c r="U1330" i="2"/>
  <c r="V1330" i="2" s="1"/>
  <c r="S1396" i="2"/>
  <c r="W1396" i="2" s="1"/>
  <c r="X1396" i="2" s="1"/>
  <c r="Y1396" i="2" s="1"/>
  <c r="U1396" i="2"/>
  <c r="V1396" i="2" s="1"/>
  <c r="S144" i="2"/>
  <c r="W144" i="2" s="1"/>
  <c r="X144" i="2" s="1"/>
  <c r="Y144" i="2" s="1"/>
  <c r="U144" i="2"/>
  <c r="V144" i="2" s="1"/>
  <c r="S8" i="2"/>
  <c r="W8" i="2" s="1"/>
  <c r="X8" i="2" s="1"/>
  <c r="Y8" i="2" s="1"/>
  <c r="U8" i="2"/>
  <c r="V8" i="2" s="1"/>
  <c r="S643" i="2"/>
  <c r="W643" i="2" s="1"/>
  <c r="X643" i="2" s="1"/>
  <c r="Y643" i="2" s="1"/>
  <c r="U643" i="2"/>
  <c r="S931" i="2"/>
  <c r="W931" i="2" s="1"/>
  <c r="X931" i="2" s="1"/>
  <c r="Y931" i="2" s="1"/>
  <c r="U931" i="2"/>
  <c r="S1711" i="2"/>
  <c r="W1711" i="2" s="1"/>
  <c r="X1711" i="2" s="1"/>
  <c r="Y1711" i="2" s="1"/>
  <c r="U1711" i="2"/>
  <c r="V1711" i="2" s="1"/>
  <c r="S761" i="2"/>
  <c r="W761" i="2" s="1"/>
  <c r="X761" i="2" s="1"/>
  <c r="Y761" i="2" s="1"/>
  <c r="U761" i="2"/>
  <c r="V761" i="2" s="1"/>
  <c r="S169" i="2"/>
  <c r="W169" i="2" s="1"/>
  <c r="X169" i="2" s="1"/>
  <c r="Y169" i="2" s="1"/>
  <c r="U169" i="2"/>
  <c r="V169" i="2" s="1"/>
  <c r="S1863" i="2"/>
  <c r="W1863" i="2" s="1"/>
  <c r="X1863" i="2" s="1"/>
  <c r="Y1863" i="2" s="1"/>
  <c r="U1863" i="2"/>
  <c r="V1863" i="2" s="1"/>
  <c r="S667" i="2"/>
  <c r="W667" i="2" s="1"/>
  <c r="X667" i="2" s="1"/>
  <c r="Y667" i="2" s="1"/>
  <c r="U667" i="2"/>
  <c r="V667" i="2" s="1"/>
  <c r="S908" i="2"/>
  <c r="W908" i="2" s="1"/>
  <c r="X908" i="2" s="1"/>
  <c r="Y908" i="2" s="1"/>
  <c r="U908" i="2"/>
  <c r="V908" i="2" s="1"/>
  <c r="S229" i="2"/>
  <c r="W229" i="2" s="1"/>
  <c r="X229" i="2" s="1"/>
  <c r="Y229" i="2" s="1"/>
  <c r="U229" i="2"/>
  <c r="V229" i="2" s="1"/>
  <c r="AA229" i="2" s="1"/>
  <c r="S644" i="2"/>
  <c r="W644" i="2" s="1"/>
  <c r="X644" i="2" s="1"/>
  <c r="Y644" i="2" s="1"/>
  <c r="U644" i="2"/>
  <c r="S1380" i="2"/>
  <c r="W1380" i="2" s="1"/>
  <c r="X1380" i="2" s="1"/>
  <c r="Y1380" i="2" s="1"/>
  <c r="U1380" i="2"/>
  <c r="V1380" i="2" s="1"/>
  <c r="S1014" i="2"/>
  <c r="W1014" i="2" s="1"/>
  <c r="X1014" i="2" s="1"/>
  <c r="Y1014" i="2" s="1"/>
  <c r="U1014" i="2"/>
  <c r="V1014" i="2" s="1"/>
  <c r="S622" i="2"/>
  <c r="W622" i="2" s="1"/>
  <c r="X622" i="2" s="1"/>
  <c r="Y622" i="2" s="1"/>
  <c r="U622" i="2"/>
  <c r="V622" i="2" s="1"/>
  <c r="S920" i="2"/>
  <c r="W920" i="2" s="1"/>
  <c r="X920" i="2" s="1"/>
  <c r="Y920" i="2" s="1"/>
  <c r="U920" i="2"/>
  <c r="V920" i="2" s="1"/>
  <c r="S1875" i="2"/>
  <c r="W1875" i="2" s="1"/>
  <c r="X1875" i="2" s="1"/>
  <c r="Y1875" i="2" s="1"/>
  <c r="U1875" i="2"/>
  <c r="V1875" i="2" s="1"/>
  <c r="AA1875" i="2" s="1"/>
  <c r="S237" i="2"/>
  <c r="W237" i="2" s="1"/>
  <c r="X237" i="2" s="1"/>
  <c r="Y237" i="2" s="1"/>
  <c r="U237" i="2"/>
  <c r="S387" i="2"/>
  <c r="W387" i="2" s="1"/>
  <c r="X387" i="2" s="1"/>
  <c r="Y387" i="2" s="1"/>
  <c r="U387" i="2"/>
  <c r="S297" i="2"/>
  <c r="W297" i="2" s="1"/>
  <c r="X297" i="2" s="1"/>
  <c r="Y297" i="2" s="1"/>
  <c r="U297" i="2"/>
  <c r="V297" i="2" s="1"/>
  <c r="S1028" i="2"/>
  <c r="W1028" i="2" s="1"/>
  <c r="X1028" i="2" s="1"/>
  <c r="Y1028" i="2" s="1"/>
  <c r="U1028" i="2"/>
  <c r="V1028" i="2" s="1"/>
  <c r="S1414" i="2"/>
  <c r="W1414" i="2" s="1"/>
  <c r="X1414" i="2" s="1"/>
  <c r="Y1414" i="2" s="1"/>
  <c r="U1414" i="2"/>
  <c r="V1414" i="2" s="1"/>
  <c r="S715" i="2"/>
  <c r="W715" i="2" s="1"/>
  <c r="X715" i="2" s="1"/>
  <c r="Y715" i="2" s="1"/>
  <c r="U715" i="2"/>
  <c r="V715" i="2" s="1"/>
  <c r="S939" i="2"/>
  <c r="W939" i="2" s="1"/>
  <c r="X939" i="2" s="1"/>
  <c r="Y939" i="2" s="1"/>
  <c r="U939" i="2"/>
  <c r="V939" i="2" s="1"/>
  <c r="AA939" i="2" s="1"/>
  <c r="S740" i="2"/>
  <c r="W740" i="2" s="1"/>
  <c r="X740" i="2" s="1"/>
  <c r="Y740" i="2" s="1"/>
  <c r="U740" i="2"/>
  <c r="S502" i="2"/>
  <c r="W502" i="2" s="1"/>
  <c r="X502" i="2" s="1"/>
  <c r="Y502" i="2" s="1"/>
  <c r="U502" i="2"/>
  <c r="V502" i="2" s="1"/>
  <c r="AA502" i="2" s="1"/>
  <c r="S1065" i="2"/>
  <c r="W1065" i="2" s="1"/>
  <c r="X1065" i="2" s="1"/>
  <c r="Y1065" i="2" s="1"/>
  <c r="U1065" i="2"/>
  <c r="S1760" i="2"/>
  <c r="W1760" i="2" s="1"/>
  <c r="X1760" i="2" s="1"/>
  <c r="Y1760" i="2" s="1"/>
  <c r="U1760" i="2"/>
  <c r="S1155" i="2"/>
  <c r="W1155" i="2" s="1"/>
  <c r="X1155" i="2" s="1"/>
  <c r="Y1155" i="2" s="1"/>
  <c r="U1155" i="2"/>
  <c r="V1155" i="2" s="1"/>
  <c r="S227" i="2"/>
  <c r="W227" i="2" s="1"/>
  <c r="X227" i="2" s="1"/>
  <c r="Y227" i="2" s="1"/>
  <c r="U227" i="2"/>
  <c r="V227" i="2" s="1"/>
  <c r="S1474" i="2"/>
  <c r="W1474" i="2" s="1"/>
  <c r="X1474" i="2" s="1"/>
  <c r="Y1474" i="2" s="1"/>
  <c r="U1474" i="2"/>
  <c r="V1474" i="2" s="1"/>
  <c r="S1612" i="2"/>
  <c r="W1612" i="2" s="1"/>
  <c r="X1612" i="2" s="1"/>
  <c r="Y1612" i="2" s="1"/>
  <c r="U1612" i="2"/>
  <c r="V1612" i="2" s="1"/>
  <c r="S1318" i="2"/>
  <c r="W1318" i="2" s="1"/>
  <c r="X1318" i="2" s="1"/>
  <c r="Y1318" i="2" s="1"/>
  <c r="U1318" i="2"/>
  <c r="V1318" i="2" s="1"/>
  <c r="AA1318" i="2" s="1"/>
  <c r="S1876" i="2"/>
  <c r="W1876" i="2" s="1"/>
  <c r="X1876" i="2" s="1"/>
  <c r="Y1876" i="2" s="1"/>
  <c r="U1876" i="2"/>
  <c r="S856" i="2"/>
  <c r="W856" i="2" s="1"/>
  <c r="X856" i="2" s="1"/>
  <c r="Y856" i="2" s="1"/>
  <c r="U856" i="2"/>
  <c r="V856" i="2" s="1"/>
  <c r="AA856" i="2" s="1"/>
  <c r="S797" i="2"/>
  <c r="W797" i="2" s="1"/>
  <c r="X797" i="2" s="1"/>
  <c r="Y797" i="2" s="1"/>
  <c r="U797" i="2"/>
  <c r="S1716" i="2"/>
  <c r="W1716" i="2" s="1"/>
  <c r="X1716" i="2" s="1"/>
  <c r="Y1716" i="2" s="1"/>
  <c r="U1716" i="2"/>
  <c r="V1716" i="2" s="1"/>
  <c r="S1940" i="2"/>
  <c r="W1940" i="2" s="1"/>
  <c r="X1940" i="2" s="1"/>
  <c r="Y1940" i="2" s="1"/>
  <c r="U1940" i="2"/>
  <c r="V1940" i="2" s="1"/>
  <c r="S835" i="2"/>
  <c r="W835" i="2" s="1"/>
  <c r="X835" i="2" s="1"/>
  <c r="Y835" i="2" s="1"/>
  <c r="U835" i="2"/>
  <c r="V835" i="2" s="1"/>
  <c r="S19" i="2"/>
  <c r="W19" i="2" s="1"/>
  <c r="X19" i="2" s="1"/>
  <c r="Y19" i="2" s="1"/>
  <c r="U19" i="2"/>
  <c r="V19" i="2" s="1"/>
  <c r="S1226" i="2"/>
  <c r="W1226" i="2" s="1"/>
  <c r="X1226" i="2" s="1"/>
  <c r="Y1226" i="2" s="1"/>
  <c r="U1226" i="2"/>
  <c r="S1932" i="2"/>
  <c r="W1932" i="2" s="1"/>
  <c r="X1932" i="2" s="1"/>
  <c r="Y1932" i="2" s="1"/>
  <c r="U1932" i="2"/>
  <c r="S812" i="2"/>
  <c r="W812" i="2" s="1"/>
  <c r="X812" i="2" s="1"/>
  <c r="Y812" i="2" s="1"/>
  <c r="U812" i="2"/>
  <c r="S1723" i="2"/>
  <c r="W1723" i="2" s="1"/>
  <c r="X1723" i="2" s="1"/>
  <c r="Y1723" i="2" s="1"/>
  <c r="U1723" i="2"/>
  <c r="S683" i="2"/>
  <c r="W683" i="2" s="1"/>
  <c r="X683" i="2" s="1"/>
  <c r="Y683" i="2" s="1"/>
  <c r="U683" i="2"/>
  <c r="V683" i="2" s="1"/>
  <c r="S1834" i="2"/>
  <c r="W1834" i="2" s="1"/>
  <c r="X1834" i="2" s="1"/>
  <c r="Y1834" i="2" s="1"/>
  <c r="U1834" i="2"/>
  <c r="V1834" i="2" s="1"/>
  <c r="S794" i="2"/>
  <c r="W794" i="2" s="1"/>
  <c r="X794" i="2" s="1"/>
  <c r="Y794" i="2" s="1"/>
  <c r="U794" i="2"/>
  <c r="V794" i="2" s="1"/>
  <c r="S1660" i="2"/>
  <c r="W1660" i="2" s="1"/>
  <c r="X1660" i="2" s="1"/>
  <c r="Y1660" i="2" s="1"/>
  <c r="U1660" i="2"/>
  <c r="V1660" i="2" s="1"/>
  <c r="S1590" i="2"/>
  <c r="W1590" i="2" s="1"/>
  <c r="X1590" i="2" s="1"/>
  <c r="Y1590" i="2" s="1"/>
  <c r="U1590" i="2"/>
  <c r="V1590" i="2" s="1"/>
  <c r="S254" i="2"/>
  <c r="W254" i="2" s="1"/>
  <c r="X254" i="2" s="1"/>
  <c r="Y254" i="2" s="1"/>
  <c r="U254" i="2"/>
  <c r="V254" i="2" s="1"/>
  <c r="S465" i="2"/>
  <c r="W465" i="2" s="1"/>
  <c r="X465" i="2" s="1"/>
  <c r="Y465" i="2" s="1"/>
  <c r="U465" i="2"/>
  <c r="Z465" i="2" s="1"/>
  <c r="S533" i="2"/>
  <c r="W533" i="2" s="1"/>
  <c r="X533" i="2" s="1"/>
  <c r="Y533" i="2" s="1"/>
  <c r="U533" i="2"/>
  <c r="S492" i="2"/>
  <c r="W492" i="2" s="1"/>
  <c r="X492" i="2" s="1"/>
  <c r="Y492" i="2" s="1"/>
  <c r="U492" i="2"/>
  <c r="V492" i="2" s="1"/>
  <c r="S1379" i="2"/>
  <c r="W1379" i="2" s="1"/>
  <c r="X1379" i="2" s="1"/>
  <c r="Y1379" i="2" s="1"/>
  <c r="U1379" i="2"/>
  <c r="V1379" i="2" s="1"/>
  <c r="S251" i="2"/>
  <c r="W251" i="2" s="1"/>
  <c r="X251" i="2" s="1"/>
  <c r="Y251" i="2" s="1"/>
  <c r="U251" i="2"/>
  <c r="V251" i="2" s="1"/>
  <c r="S1578" i="2"/>
  <c r="W1578" i="2" s="1"/>
  <c r="X1578" i="2" s="1"/>
  <c r="Y1578" i="2" s="1"/>
  <c r="U1578" i="2"/>
  <c r="V1578" i="2" s="1"/>
  <c r="AA1578" i="2" s="1"/>
  <c r="S570" i="2"/>
  <c r="W570" i="2" s="1"/>
  <c r="X570" i="2" s="1"/>
  <c r="Y570" i="2" s="1"/>
  <c r="U570" i="2"/>
  <c r="S115" i="2"/>
  <c r="W115" i="2" s="1"/>
  <c r="X115" i="2" s="1"/>
  <c r="Y115" i="2" s="1"/>
  <c r="U115" i="2"/>
  <c r="S894" i="2"/>
  <c r="W894" i="2" s="1"/>
  <c r="X894" i="2" s="1"/>
  <c r="Y894" i="2" s="1"/>
  <c r="U894" i="2"/>
  <c r="S993" i="2"/>
  <c r="W993" i="2" s="1"/>
  <c r="X993" i="2" s="1"/>
  <c r="Y993" i="2" s="1"/>
  <c r="U993" i="2"/>
  <c r="S150" i="2"/>
  <c r="W150" i="2" s="1"/>
  <c r="X150" i="2" s="1"/>
  <c r="Y150" i="2" s="1"/>
  <c r="U150" i="2"/>
  <c r="V150" i="2" s="1"/>
  <c r="S752" i="2"/>
  <c r="W752" i="2" s="1"/>
  <c r="X752" i="2" s="1"/>
  <c r="Y752" i="2" s="1"/>
  <c r="U752" i="2"/>
  <c r="V752" i="2" s="1"/>
  <c r="S775" i="2"/>
  <c r="W775" i="2" s="1"/>
  <c r="X775" i="2" s="1"/>
  <c r="Y775" i="2" s="1"/>
  <c r="U775" i="2"/>
  <c r="V775" i="2" s="1"/>
  <c r="S1561" i="2"/>
  <c r="W1561" i="2" s="1"/>
  <c r="X1561" i="2" s="1"/>
  <c r="Y1561" i="2" s="1"/>
  <c r="U1561" i="2"/>
  <c r="V1561" i="2" s="1"/>
  <c r="S55" i="2"/>
  <c r="W55" i="2" s="1"/>
  <c r="X55" i="2" s="1"/>
  <c r="Y55" i="2" s="1"/>
  <c r="U55" i="2"/>
  <c r="V55" i="2" s="1"/>
  <c r="S729" i="2"/>
  <c r="W729" i="2" s="1"/>
  <c r="X729" i="2" s="1"/>
  <c r="Y729" i="2" s="1"/>
  <c r="U729" i="2"/>
  <c r="V729" i="2" s="1"/>
  <c r="AA729" i="2" s="1"/>
  <c r="S1304" i="2"/>
  <c r="W1304" i="2" s="1"/>
  <c r="X1304" i="2" s="1"/>
  <c r="Y1304" i="2" s="1"/>
  <c r="U1304" i="2"/>
  <c r="V1304" i="2" s="1"/>
  <c r="AA1304" i="2" s="1"/>
  <c r="S240" i="2"/>
  <c r="W240" i="2" s="1"/>
  <c r="X240" i="2" s="1"/>
  <c r="Y240" i="2" s="1"/>
  <c r="U240" i="2"/>
  <c r="S695" i="2"/>
  <c r="W695" i="2" s="1"/>
  <c r="X695" i="2" s="1"/>
  <c r="Y695" i="2" s="1"/>
  <c r="U695" i="2"/>
  <c r="V695" i="2" s="1"/>
  <c r="S1425" i="2"/>
  <c r="W1425" i="2" s="1"/>
  <c r="X1425" i="2" s="1"/>
  <c r="Y1425" i="2" s="1"/>
  <c r="U1425" i="2"/>
  <c r="V1425" i="2" s="1"/>
  <c r="S555" i="2"/>
  <c r="W555" i="2" s="1"/>
  <c r="X555" i="2" s="1"/>
  <c r="Y555" i="2" s="1"/>
  <c r="U555" i="2"/>
  <c r="V555" i="2" s="1"/>
  <c r="S1654" i="2"/>
  <c r="W1654" i="2" s="1"/>
  <c r="X1654" i="2" s="1"/>
  <c r="Y1654" i="2" s="1"/>
  <c r="U1654" i="2"/>
  <c r="V1654" i="2" s="1"/>
  <c r="AA1654" i="2" s="1"/>
  <c r="S526" i="2"/>
  <c r="W526" i="2" s="1"/>
  <c r="X526" i="2" s="1"/>
  <c r="Y526" i="2" s="1"/>
  <c r="U526" i="2"/>
  <c r="S524" i="2"/>
  <c r="W524" i="2" s="1"/>
  <c r="X524" i="2" s="1"/>
  <c r="Y524" i="2" s="1"/>
  <c r="U524" i="2"/>
  <c r="S1715" i="2"/>
  <c r="W1715" i="2" s="1"/>
  <c r="X1715" i="2" s="1"/>
  <c r="Y1715" i="2" s="1"/>
  <c r="U1715" i="2"/>
  <c r="S171" i="2"/>
  <c r="W171" i="2" s="1"/>
  <c r="X171" i="2" s="1"/>
  <c r="Y171" i="2" s="1"/>
  <c r="U171" i="2"/>
  <c r="S1426" i="2"/>
  <c r="W1426" i="2" s="1"/>
  <c r="X1426" i="2" s="1"/>
  <c r="Y1426" i="2" s="1"/>
  <c r="U1426" i="2"/>
  <c r="V1426" i="2" s="1"/>
  <c r="S306" i="2"/>
  <c r="W306" i="2" s="1"/>
  <c r="X306" i="2" s="1"/>
  <c r="Y306" i="2" s="1"/>
  <c r="U306" i="2"/>
  <c r="V306" i="2" s="1"/>
  <c r="S1766" i="2"/>
  <c r="W1766" i="2" s="1"/>
  <c r="X1766" i="2" s="1"/>
  <c r="Y1766" i="2" s="1"/>
  <c r="U1766" i="2"/>
  <c r="V1766" i="2" s="1"/>
  <c r="S1636" i="2"/>
  <c r="W1636" i="2" s="1"/>
  <c r="X1636" i="2" s="1"/>
  <c r="Y1636" i="2" s="1"/>
  <c r="U1636" i="2"/>
  <c r="V1636" i="2" s="1"/>
  <c r="S1796" i="2"/>
  <c r="W1796" i="2" s="1"/>
  <c r="X1796" i="2" s="1"/>
  <c r="Y1796" i="2" s="1"/>
  <c r="U1796" i="2"/>
  <c r="S1595" i="2"/>
  <c r="W1595" i="2" s="1"/>
  <c r="X1595" i="2" s="1"/>
  <c r="Y1595" i="2" s="1"/>
  <c r="U1595" i="2"/>
  <c r="V1595" i="2" s="1"/>
  <c r="S603" i="2"/>
  <c r="W603" i="2" s="1"/>
  <c r="X603" i="2" s="1"/>
  <c r="Y603" i="2" s="1"/>
  <c r="U603" i="2"/>
  <c r="V603" i="2" s="1"/>
  <c r="AA603" i="2" s="1"/>
  <c r="S1266" i="2"/>
  <c r="W1266" i="2" s="1"/>
  <c r="X1266" i="2" s="1"/>
  <c r="Y1266" i="2" s="1"/>
  <c r="U1266" i="2"/>
  <c r="S10" i="2"/>
  <c r="W10" i="2" s="1"/>
  <c r="X10" i="2" s="1"/>
  <c r="Y10" i="2" s="1"/>
  <c r="U10" i="2"/>
  <c r="V10" i="2" s="1"/>
  <c r="S758" i="2"/>
  <c r="W758" i="2" s="1"/>
  <c r="X758" i="2" s="1"/>
  <c r="Y758" i="2" s="1"/>
  <c r="U758" i="2"/>
  <c r="V758" i="2" s="1"/>
  <c r="S640" i="2"/>
  <c r="W640" i="2" s="1"/>
  <c r="X640" i="2" s="1"/>
  <c r="Y640" i="2" s="1"/>
  <c r="U640" i="2"/>
  <c r="V640" i="2" s="1"/>
  <c r="S1432" i="2"/>
  <c r="W1432" i="2" s="1"/>
  <c r="X1432" i="2" s="1"/>
  <c r="Y1432" i="2" s="1"/>
  <c r="U1432" i="2"/>
  <c r="V1432" i="2" s="1"/>
  <c r="AA1432" i="2" s="1"/>
  <c r="S72" i="2"/>
  <c r="W72" i="2" s="1"/>
  <c r="X72" i="2" s="1"/>
  <c r="Y72" i="2" s="1"/>
  <c r="U72" i="2"/>
  <c r="S1343" i="2"/>
  <c r="W1343" i="2" s="1"/>
  <c r="X1343" i="2" s="1"/>
  <c r="Y1343" i="2" s="1"/>
  <c r="U1343" i="2"/>
  <c r="S865" i="2"/>
  <c r="W865" i="2" s="1"/>
  <c r="X865" i="2" s="1"/>
  <c r="Y865" i="2" s="1"/>
  <c r="U865" i="2"/>
  <c r="S745" i="2"/>
  <c r="W745" i="2" s="1"/>
  <c r="X745" i="2" s="1"/>
  <c r="Y745" i="2" s="1"/>
  <c r="U745" i="2"/>
  <c r="S1272" i="2"/>
  <c r="W1272" i="2" s="1"/>
  <c r="X1272" i="2" s="1"/>
  <c r="Y1272" i="2" s="1"/>
  <c r="U1272" i="2"/>
  <c r="V1272" i="2" s="1"/>
  <c r="S15" i="2"/>
  <c r="W15" i="2" s="1"/>
  <c r="X15" i="2" s="1"/>
  <c r="Y15" i="2" s="1"/>
  <c r="U15" i="2"/>
  <c r="V15" i="2" s="1"/>
  <c r="S1007" i="2"/>
  <c r="W1007" i="2" s="1"/>
  <c r="X1007" i="2" s="1"/>
  <c r="Y1007" i="2" s="1"/>
  <c r="U1007" i="2"/>
  <c r="V1007" i="2" s="1"/>
  <c r="S1999" i="2"/>
  <c r="W1999" i="2" s="1"/>
  <c r="X1999" i="2" s="1"/>
  <c r="Y1999" i="2" s="1"/>
  <c r="U1999" i="2"/>
  <c r="V1999" i="2" s="1"/>
  <c r="S1183" i="2"/>
  <c r="W1183" i="2" s="1"/>
  <c r="X1183" i="2" s="1"/>
  <c r="Y1183" i="2" s="1"/>
  <c r="U1183" i="2"/>
  <c r="V1183" i="2" s="1"/>
  <c r="AA1183" i="2" s="1"/>
  <c r="S71" i="2"/>
  <c r="W71" i="2" s="1"/>
  <c r="X71" i="2" s="1"/>
  <c r="Y71" i="2" s="1"/>
  <c r="U71" i="2"/>
  <c r="S1057" i="2"/>
  <c r="W1057" i="2" s="1"/>
  <c r="X1057" i="2" s="1"/>
  <c r="Y1057" i="2" s="1"/>
  <c r="U1057" i="2"/>
  <c r="V1057" i="2" s="1"/>
  <c r="AA1057" i="2" s="1"/>
  <c r="S1311" i="2"/>
  <c r="W1311" i="2" s="1"/>
  <c r="X1311" i="2" s="1"/>
  <c r="Y1311" i="2" s="1"/>
  <c r="U1311" i="2"/>
  <c r="S655" i="2"/>
  <c r="W655" i="2" s="1"/>
  <c r="X655" i="2" s="1"/>
  <c r="Y655" i="2" s="1"/>
  <c r="U655" i="2"/>
  <c r="V655" i="2" s="1"/>
  <c r="S1871" i="2"/>
  <c r="W1871" i="2" s="1"/>
  <c r="X1871" i="2" s="1"/>
  <c r="Y1871" i="2" s="1"/>
  <c r="U1871" i="2"/>
  <c r="V1871" i="2" s="1"/>
  <c r="S1503" i="2"/>
  <c r="W1503" i="2" s="1"/>
  <c r="X1503" i="2" s="1"/>
  <c r="Y1503" i="2" s="1"/>
  <c r="U1503" i="2"/>
  <c r="V1503" i="2" s="1"/>
  <c r="S238" i="2"/>
  <c r="W238" i="2" s="1"/>
  <c r="X238" i="2" s="1"/>
  <c r="Y238" i="2" s="1"/>
  <c r="U238" i="2"/>
  <c r="S342" i="2"/>
  <c r="W342" i="2" s="1"/>
  <c r="X342" i="2" s="1"/>
  <c r="Y342" i="2" s="1"/>
  <c r="U342" i="2"/>
  <c r="S56" i="2"/>
  <c r="W56" i="2" s="1"/>
  <c r="X56" i="2" s="1"/>
  <c r="Y56" i="2" s="1"/>
  <c r="U56" i="2"/>
  <c r="S1215" i="2"/>
  <c r="W1215" i="2" s="1"/>
  <c r="X1215" i="2" s="1"/>
  <c r="Y1215" i="2" s="1"/>
  <c r="U1215" i="2"/>
  <c r="S1801" i="2"/>
  <c r="W1801" i="2" s="1"/>
  <c r="X1801" i="2" s="1"/>
  <c r="Y1801" i="2" s="1"/>
  <c r="U1801" i="2"/>
  <c r="S550" i="2"/>
  <c r="W550" i="2" s="1"/>
  <c r="X550" i="2" s="1"/>
  <c r="Y550" i="2" s="1"/>
  <c r="U550" i="2"/>
  <c r="V550" i="2" s="1"/>
  <c r="S174" i="2"/>
  <c r="W174" i="2" s="1"/>
  <c r="X174" i="2" s="1"/>
  <c r="Y174" i="2" s="1"/>
  <c r="U174" i="2"/>
  <c r="V174" i="2" s="1"/>
  <c r="S1088" i="2"/>
  <c r="W1088" i="2" s="1"/>
  <c r="X1088" i="2" s="1"/>
  <c r="Y1088" i="2" s="1"/>
  <c r="U1088" i="2"/>
  <c r="V1088" i="2" s="1"/>
  <c r="S224" i="2"/>
  <c r="W224" i="2" s="1"/>
  <c r="X224" i="2" s="1"/>
  <c r="Y224" i="2" s="1"/>
  <c r="U224" i="2"/>
  <c r="V224" i="2" s="1"/>
  <c r="S1511" i="2"/>
  <c r="W1511" i="2" s="1"/>
  <c r="X1511" i="2" s="1"/>
  <c r="Y1511" i="2" s="1"/>
  <c r="U1511" i="2"/>
  <c r="V1511" i="2" s="1"/>
  <c r="S1465" i="2"/>
  <c r="W1465" i="2" s="1"/>
  <c r="X1465" i="2" s="1"/>
  <c r="Y1465" i="2" s="1"/>
  <c r="U1465" i="2"/>
  <c r="S1949" i="2"/>
  <c r="W1949" i="2" s="1"/>
  <c r="X1949" i="2" s="1"/>
  <c r="Y1949" i="2" s="1"/>
  <c r="U1949" i="2"/>
  <c r="V1949" i="2" s="1"/>
  <c r="AA1949" i="2" s="1"/>
  <c r="S1109" i="2"/>
  <c r="W1109" i="2" s="1"/>
  <c r="X1109" i="2" s="1"/>
  <c r="Y1109" i="2" s="1"/>
  <c r="U1109" i="2"/>
  <c r="S893" i="2"/>
  <c r="W893" i="2" s="1"/>
  <c r="X893" i="2" s="1"/>
  <c r="Y893" i="2" s="1"/>
  <c r="U893" i="2"/>
  <c r="V893" i="2" s="1"/>
  <c r="S1603" i="2"/>
  <c r="W1603" i="2" s="1"/>
  <c r="X1603" i="2" s="1"/>
  <c r="Y1603" i="2" s="1"/>
  <c r="U1603" i="2"/>
  <c r="V1603" i="2" s="1"/>
  <c r="S702" i="2"/>
  <c r="W702" i="2" s="1"/>
  <c r="X702" i="2" s="1"/>
  <c r="Y702" i="2" s="1"/>
  <c r="U702" i="2"/>
  <c r="V702" i="2" s="1"/>
  <c r="S305" i="2"/>
  <c r="W305" i="2" s="1"/>
  <c r="X305" i="2" s="1"/>
  <c r="Y305" i="2" s="1"/>
  <c r="U305" i="2"/>
  <c r="V305" i="2" s="1"/>
  <c r="S1217" i="2"/>
  <c r="W1217" i="2" s="1"/>
  <c r="X1217" i="2" s="1"/>
  <c r="Y1217" i="2" s="1"/>
  <c r="U1217" i="2"/>
  <c r="S1132" i="2"/>
  <c r="W1132" i="2" s="1"/>
  <c r="X1132" i="2" s="1"/>
  <c r="Y1132" i="2" s="1"/>
  <c r="U1132" i="2"/>
  <c r="S27" i="2"/>
  <c r="W27" i="2" s="1"/>
  <c r="X27" i="2" s="1"/>
  <c r="Y27" i="2" s="1"/>
  <c r="U27" i="2"/>
  <c r="S1818" i="2"/>
  <c r="W1818" i="2" s="1"/>
  <c r="X1818" i="2" s="1"/>
  <c r="Y1818" i="2" s="1"/>
  <c r="U1818" i="2"/>
  <c r="S330" i="2"/>
  <c r="W330" i="2" s="1"/>
  <c r="X330" i="2" s="1"/>
  <c r="Y330" i="2" s="1"/>
  <c r="U330" i="2"/>
  <c r="V330" i="2" s="1"/>
  <c r="S1564" i="2"/>
  <c r="W1564" i="2" s="1"/>
  <c r="X1564" i="2" s="1"/>
  <c r="Y1564" i="2" s="1"/>
  <c r="U1564" i="2"/>
  <c r="S1709" i="2"/>
  <c r="W1709" i="2" s="1"/>
  <c r="X1709" i="2" s="1"/>
  <c r="Y1709" i="2" s="1"/>
  <c r="U1709" i="2"/>
  <c r="V1709" i="2" s="1"/>
  <c r="S1541" i="2"/>
  <c r="W1541" i="2" s="1"/>
  <c r="X1541" i="2" s="1"/>
  <c r="Y1541" i="2" s="1"/>
  <c r="U1541" i="2"/>
  <c r="V1541" i="2" s="1"/>
  <c r="S1114" i="2"/>
  <c r="W1114" i="2" s="1"/>
  <c r="X1114" i="2" s="1"/>
  <c r="Y1114" i="2" s="1"/>
  <c r="U1114" i="2"/>
  <c r="V1114" i="2" s="1"/>
  <c r="S486" i="2"/>
  <c r="W486" i="2" s="1"/>
  <c r="X486" i="2" s="1"/>
  <c r="Y486" i="2" s="1"/>
  <c r="U486" i="2"/>
  <c r="V486" i="2" s="1"/>
  <c r="AA486" i="2" s="1"/>
  <c r="S891" i="2"/>
  <c r="W891" i="2" s="1"/>
  <c r="X891" i="2" s="1"/>
  <c r="Y891" i="2" s="1"/>
  <c r="U891" i="2"/>
  <c r="S1018" i="2"/>
  <c r="W1018" i="2" s="1"/>
  <c r="X1018" i="2" s="1"/>
  <c r="Y1018" i="2" s="1"/>
  <c r="U1018" i="2"/>
  <c r="S1278" i="2"/>
  <c r="W1278" i="2" s="1"/>
  <c r="X1278" i="2" s="1"/>
  <c r="Y1278" i="2" s="1"/>
  <c r="U1278" i="2"/>
  <c r="V1278" i="2" s="1"/>
  <c r="S1718" i="2"/>
  <c r="W1718" i="2" s="1"/>
  <c r="X1718" i="2" s="1"/>
  <c r="Y1718" i="2" s="1"/>
  <c r="U1718" i="2"/>
  <c r="V1718" i="2" s="1"/>
  <c r="S598" i="2"/>
  <c r="W598" i="2" s="1"/>
  <c r="X598" i="2" s="1"/>
  <c r="Y598" i="2" s="1"/>
  <c r="U598" i="2"/>
  <c r="V598" i="2" s="1"/>
  <c r="S76" i="2"/>
  <c r="W76" i="2" s="1"/>
  <c r="X76" i="2" s="1"/>
  <c r="Y76" i="2" s="1"/>
  <c r="U76" i="2"/>
  <c r="V76" i="2" s="1"/>
  <c r="S1211" i="2"/>
  <c r="W1211" i="2" s="1"/>
  <c r="X1211" i="2" s="1"/>
  <c r="Y1211" i="2" s="1"/>
  <c r="U1211" i="2"/>
  <c r="V1211" i="2" s="1"/>
  <c r="S313" i="2"/>
  <c r="W313" i="2" s="1"/>
  <c r="X313" i="2" s="1"/>
  <c r="Y313" i="2" s="1"/>
  <c r="U313" i="2"/>
  <c r="S1761" i="2"/>
  <c r="W1761" i="2" s="1"/>
  <c r="X1761" i="2" s="1"/>
  <c r="Y1761" i="2" s="1"/>
  <c r="U1761" i="2"/>
  <c r="S792" i="2"/>
  <c r="W792" i="2" s="1"/>
  <c r="X792" i="2" s="1"/>
  <c r="Y792" i="2" s="1"/>
  <c r="U792" i="2"/>
  <c r="V792" i="2" s="1"/>
  <c r="S1003" i="2"/>
  <c r="W1003" i="2" s="1"/>
  <c r="X1003" i="2" s="1"/>
  <c r="Y1003" i="2" s="1"/>
  <c r="U1003" i="2"/>
  <c r="V1003" i="2" s="1"/>
  <c r="S769" i="2"/>
  <c r="W769" i="2" s="1"/>
  <c r="X769" i="2" s="1"/>
  <c r="Y769" i="2" s="1"/>
  <c r="U769" i="2"/>
  <c r="V769" i="2" s="1"/>
  <c r="S1981" i="2"/>
  <c r="W1981" i="2" s="1"/>
  <c r="X1981" i="2" s="1"/>
  <c r="Y1981" i="2" s="1"/>
  <c r="U1981" i="2"/>
  <c r="V1981" i="2" s="1"/>
  <c r="S1477" i="2"/>
  <c r="W1477" i="2" s="1"/>
  <c r="X1477" i="2" s="1"/>
  <c r="Y1477" i="2" s="1"/>
  <c r="U1477" i="2"/>
  <c r="V1477" i="2" s="1"/>
  <c r="S452" i="2"/>
  <c r="W452" i="2" s="1"/>
  <c r="X452" i="2" s="1"/>
  <c r="Y452" i="2" s="1"/>
  <c r="U452" i="2"/>
  <c r="S358" i="2"/>
  <c r="W358" i="2" s="1"/>
  <c r="X358" i="2" s="1"/>
  <c r="Y358" i="2" s="1"/>
  <c r="U358" i="2"/>
  <c r="S954" i="2"/>
  <c r="W954" i="2" s="1"/>
  <c r="X954" i="2" s="1"/>
  <c r="Y954" i="2" s="1"/>
  <c r="U954" i="2"/>
  <c r="S419" i="2"/>
  <c r="W419" i="2" s="1"/>
  <c r="X419" i="2" s="1"/>
  <c r="Y419" i="2" s="1"/>
  <c r="U419" i="2"/>
  <c r="S1419" i="2"/>
  <c r="W1419" i="2" s="1"/>
  <c r="X1419" i="2" s="1"/>
  <c r="Y1419" i="2" s="1"/>
  <c r="U1419" i="2"/>
  <c r="V1419" i="2" s="1"/>
  <c r="S156" i="2"/>
  <c r="W156" i="2" s="1"/>
  <c r="X156" i="2" s="1"/>
  <c r="Y156" i="2" s="1"/>
  <c r="U156" i="2"/>
  <c r="V156" i="2" s="1"/>
  <c r="S481" i="2"/>
  <c r="W481" i="2" s="1"/>
  <c r="X481" i="2" s="1"/>
  <c r="Y481" i="2" s="1"/>
  <c r="U481" i="2"/>
  <c r="V481" i="2" s="1"/>
  <c r="S271" i="2"/>
  <c r="W271" i="2" s="1"/>
  <c r="X271" i="2" s="1"/>
  <c r="Y271" i="2" s="1"/>
  <c r="U271" i="2"/>
  <c r="V271" i="2" s="1"/>
  <c r="S28" i="2"/>
  <c r="W28" i="2" s="1"/>
  <c r="X28" i="2" s="1"/>
  <c r="Y28" i="2" s="1"/>
  <c r="U28" i="2"/>
  <c r="V28" i="2" s="1"/>
  <c r="S211" i="2"/>
  <c r="W211" i="2" s="1"/>
  <c r="X211" i="2" s="1"/>
  <c r="Y211" i="2" s="1"/>
  <c r="U211" i="2"/>
  <c r="V211" i="2" s="1"/>
  <c r="AA211" i="2" s="1"/>
  <c r="S799" i="2"/>
  <c r="W799" i="2" s="1"/>
  <c r="X799" i="2" s="1"/>
  <c r="Y799" i="2" s="1"/>
  <c r="U799" i="2"/>
  <c r="V799" i="2" s="1"/>
  <c r="AA799" i="2" s="1"/>
  <c r="S321" i="2"/>
  <c r="W321" i="2" s="1"/>
  <c r="X321" i="2" s="1"/>
  <c r="Y321" i="2" s="1"/>
  <c r="U321" i="2"/>
  <c r="S584" i="2"/>
  <c r="W584" i="2" s="1"/>
  <c r="X584" i="2" s="1"/>
  <c r="Y584" i="2" s="1"/>
  <c r="U584" i="2"/>
  <c r="V584" i="2" s="1"/>
  <c r="S41" i="2"/>
  <c r="W41" i="2" s="1"/>
  <c r="X41" i="2" s="1"/>
  <c r="Y41" i="2" s="1"/>
  <c r="U41" i="2"/>
  <c r="V41" i="2" s="1"/>
  <c r="S717" i="2"/>
  <c r="W717" i="2" s="1"/>
  <c r="X717" i="2" s="1"/>
  <c r="Y717" i="2" s="1"/>
  <c r="U717" i="2"/>
  <c r="V717" i="2" s="1"/>
  <c r="S641" i="2"/>
  <c r="W641" i="2" s="1"/>
  <c r="X641" i="2" s="1"/>
  <c r="Y641" i="2" s="1"/>
  <c r="U641" i="2"/>
  <c r="V641" i="2" s="1"/>
  <c r="S1845" i="2"/>
  <c r="W1845" i="2" s="1"/>
  <c r="X1845" i="2" s="1"/>
  <c r="Y1845" i="2" s="1"/>
  <c r="U1845" i="2"/>
  <c r="V1845" i="2" s="1"/>
  <c r="S653" i="2"/>
  <c r="W653" i="2" s="1"/>
  <c r="X653" i="2" s="1"/>
  <c r="Y653" i="2" s="1"/>
  <c r="U653" i="2"/>
  <c r="S1888" i="2"/>
  <c r="W1888" i="2" s="1"/>
  <c r="X1888" i="2" s="1"/>
  <c r="Y1888" i="2" s="1"/>
  <c r="U1888" i="2"/>
  <c r="S755" i="2"/>
  <c r="W755" i="2" s="1"/>
  <c r="X755" i="2" s="1"/>
  <c r="Y755" i="2" s="1"/>
  <c r="U755" i="2"/>
  <c r="S1983" i="2"/>
  <c r="W1983" i="2" s="1"/>
  <c r="X1983" i="2" s="1"/>
  <c r="Y1983" i="2" s="1"/>
  <c r="U1983" i="2"/>
  <c r="V1983" i="2" s="1"/>
  <c r="S243" i="2"/>
  <c r="W243" i="2" s="1"/>
  <c r="X243" i="2" s="1"/>
  <c r="Y243" i="2" s="1"/>
  <c r="U243" i="2"/>
  <c r="V243" i="2" s="1"/>
  <c r="S948" i="2"/>
  <c r="W948" i="2" s="1"/>
  <c r="X948" i="2" s="1"/>
  <c r="Y948" i="2" s="1"/>
  <c r="U948" i="2"/>
  <c r="V948" i="2" s="1"/>
  <c r="S400" i="2"/>
  <c r="W400" i="2" s="1"/>
  <c r="X400" i="2" s="1"/>
  <c r="Y400" i="2" s="1"/>
  <c r="U400" i="2"/>
  <c r="V400" i="2" s="1"/>
  <c r="AA400" i="2" s="1"/>
  <c r="S1471" i="2"/>
  <c r="W1471" i="2" s="1"/>
  <c r="X1471" i="2" s="1"/>
  <c r="Y1471" i="2" s="1"/>
  <c r="U1471" i="2"/>
  <c r="V1471" i="2" s="1"/>
  <c r="S1836" i="2"/>
  <c r="W1836" i="2" s="1"/>
  <c r="X1836" i="2" s="1"/>
  <c r="Y1836" i="2" s="1"/>
  <c r="U1836" i="2"/>
  <c r="S353" i="2"/>
  <c r="W353" i="2" s="1"/>
  <c r="X353" i="2" s="1"/>
  <c r="Y353" i="2" s="1"/>
  <c r="U353" i="2"/>
  <c r="S575" i="2"/>
  <c r="W575" i="2" s="1"/>
  <c r="X575" i="2" s="1"/>
  <c r="Y575" i="2" s="1"/>
  <c r="U575" i="2"/>
  <c r="S974" i="2"/>
  <c r="W974" i="2" s="1"/>
  <c r="X974" i="2" s="1"/>
  <c r="Y974" i="2" s="1"/>
  <c r="U974" i="2"/>
  <c r="V974" i="2" s="1"/>
  <c r="S1692" i="2"/>
  <c r="W1692" i="2" s="1"/>
  <c r="X1692" i="2" s="1"/>
  <c r="Y1692" i="2" s="1"/>
  <c r="U1692" i="2"/>
  <c r="V1692" i="2" s="1"/>
  <c r="S852" i="2"/>
  <c r="W852" i="2" s="1"/>
  <c r="X852" i="2" s="1"/>
  <c r="Y852" i="2" s="1"/>
  <c r="U852" i="2"/>
  <c r="V852" i="2" s="1"/>
  <c r="S1738" i="2"/>
  <c r="W1738" i="2" s="1"/>
  <c r="X1738" i="2" s="1"/>
  <c r="Y1738" i="2" s="1"/>
  <c r="U1738" i="2"/>
  <c r="V1738" i="2" s="1"/>
  <c r="S711" i="2"/>
  <c r="W711" i="2" s="1"/>
  <c r="X711" i="2" s="1"/>
  <c r="Y711" i="2" s="1"/>
  <c r="U711" i="2"/>
  <c r="V711" i="2" s="1"/>
  <c r="S842" i="2"/>
  <c r="W842" i="2" s="1"/>
  <c r="X842" i="2" s="1"/>
  <c r="Y842" i="2" s="1"/>
  <c r="U842" i="2"/>
  <c r="V842" i="2" s="1"/>
  <c r="S1392" i="2"/>
  <c r="W1392" i="2" s="1"/>
  <c r="X1392" i="2" s="1"/>
  <c r="Y1392" i="2" s="1"/>
  <c r="U1392" i="2"/>
  <c r="V1392" i="2" s="1"/>
  <c r="S1315" i="2"/>
  <c r="W1315" i="2" s="1"/>
  <c r="X1315" i="2" s="1"/>
  <c r="Y1315" i="2" s="1"/>
  <c r="U1315" i="2"/>
  <c r="S735" i="2"/>
  <c r="W735" i="2" s="1"/>
  <c r="X735" i="2" s="1"/>
  <c r="Y735" i="2" s="1"/>
  <c r="U735" i="2"/>
  <c r="V735" i="2" s="1"/>
  <c r="S1518" i="2"/>
  <c r="W1518" i="2" s="1"/>
  <c r="X1518" i="2" s="1"/>
  <c r="Y1518" i="2" s="1"/>
  <c r="U1518" i="2"/>
  <c r="V1518" i="2" s="1"/>
  <c r="S488" i="2"/>
  <c r="W488" i="2" s="1"/>
  <c r="X488" i="2" s="1"/>
  <c r="Y488" i="2" s="1"/>
  <c r="U488" i="2"/>
  <c r="V488" i="2" s="1"/>
  <c r="S1190" i="2"/>
  <c r="W1190" i="2" s="1"/>
  <c r="X1190" i="2" s="1"/>
  <c r="Y1190" i="2" s="1"/>
  <c r="U1190" i="2"/>
  <c r="V1190" i="2" s="1"/>
  <c r="AA1190" i="2" s="1"/>
  <c r="S436" i="2"/>
  <c r="W436" i="2" s="1"/>
  <c r="X436" i="2" s="1"/>
  <c r="Y436" i="2" s="1"/>
  <c r="U436" i="2"/>
  <c r="V436" i="2" s="1"/>
  <c r="S182" i="2"/>
  <c r="W182" i="2" s="1"/>
  <c r="X182" i="2" s="1"/>
  <c r="Y182" i="2" s="1"/>
  <c r="U182" i="2"/>
  <c r="V182" i="2" s="1"/>
  <c r="S424" i="2"/>
  <c r="W424" i="2" s="1"/>
  <c r="X424" i="2" s="1"/>
  <c r="Y424" i="2" s="1"/>
  <c r="U424" i="2"/>
  <c r="S288" i="2"/>
  <c r="W288" i="2" s="1"/>
  <c r="X288" i="2" s="1"/>
  <c r="Y288" i="2" s="1"/>
  <c r="U288" i="2"/>
  <c r="V288" i="2" s="1"/>
  <c r="S599" i="2"/>
  <c r="W599" i="2" s="1"/>
  <c r="X599" i="2" s="1"/>
  <c r="Y599" i="2" s="1"/>
  <c r="U599" i="2"/>
  <c r="V599" i="2" s="1"/>
  <c r="S888" i="2"/>
  <c r="W888" i="2" s="1"/>
  <c r="X888" i="2" s="1"/>
  <c r="Y888" i="2" s="1"/>
  <c r="U888" i="2"/>
  <c r="V888" i="2" s="1"/>
  <c r="S1420" i="2"/>
  <c r="W1420" i="2" s="1"/>
  <c r="X1420" i="2" s="1"/>
  <c r="Y1420" i="2" s="1"/>
  <c r="U1420" i="2"/>
  <c r="V1420" i="2" s="1"/>
  <c r="S517" i="2"/>
  <c r="W517" i="2" s="1"/>
  <c r="X517" i="2" s="1"/>
  <c r="Y517" i="2" s="1"/>
  <c r="U517" i="2"/>
  <c r="V517" i="2" s="1"/>
  <c r="S1828" i="2"/>
  <c r="W1828" i="2" s="1"/>
  <c r="X1828" i="2" s="1"/>
  <c r="Y1828" i="2" s="1"/>
  <c r="U1828" i="2"/>
  <c r="S34" i="2"/>
  <c r="W34" i="2" s="1"/>
  <c r="X34" i="2" s="1"/>
  <c r="Y34" i="2" s="1"/>
  <c r="U34" i="2"/>
  <c r="V34" i="2" s="1"/>
  <c r="S574" i="2"/>
  <c r="W574" i="2" s="1"/>
  <c r="X574" i="2" s="1"/>
  <c r="Y574" i="2" s="1"/>
  <c r="U574" i="2"/>
  <c r="V574" i="2" s="1"/>
  <c r="S1920" i="2"/>
  <c r="W1920" i="2" s="1"/>
  <c r="X1920" i="2" s="1"/>
  <c r="Y1920" i="2" s="1"/>
  <c r="U1920" i="2"/>
  <c r="S1698" i="2"/>
  <c r="W1698" i="2" s="1"/>
  <c r="X1698" i="2" s="1"/>
  <c r="Y1698" i="2" s="1"/>
  <c r="U1698" i="2"/>
  <c r="S966" i="2"/>
  <c r="W966" i="2" s="1"/>
  <c r="X966" i="2" s="1"/>
  <c r="Y966" i="2" s="1"/>
  <c r="U966" i="2"/>
  <c r="V966" i="2" s="1"/>
  <c r="S970" i="2"/>
  <c r="W970" i="2" s="1"/>
  <c r="X970" i="2" s="1"/>
  <c r="Y970" i="2" s="1"/>
  <c r="U970" i="2"/>
  <c r="V970" i="2" s="1"/>
  <c r="S1816" i="2"/>
  <c r="W1816" i="2" s="1"/>
  <c r="X1816" i="2" s="1"/>
  <c r="Y1816" i="2" s="1"/>
  <c r="U1816" i="2"/>
  <c r="V1816" i="2" s="1"/>
  <c r="S21" i="2"/>
  <c r="W21" i="2" s="1"/>
  <c r="X21" i="2" s="1"/>
  <c r="Y21" i="2" s="1"/>
  <c r="U21" i="2"/>
  <c r="S995" i="2"/>
  <c r="W995" i="2" s="1"/>
  <c r="X995" i="2" s="1"/>
  <c r="Y995" i="2" s="1"/>
  <c r="U995" i="2"/>
  <c r="V995" i="2" s="1"/>
  <c r="S616" i="2"/>
  <c r="W616" i="2" s="1"/>
  <c r="X616" i="2" s="1"/>
  <c r="Y616" i="2" s="1"/>
  <c r="U616" i="2"/>
  <c r="S1591" i="2"/>
  <c r="W1591" i="2" s="1"/>
  <c r="X1591" i="2" s="1"/>
  <c r="Y1591" i="2" s="1"/>
  <c r="U1591" i="2"/>
  <c r="S415" i="2"/>
  <c r="W415" i="2" s="1"/>
  <c r="X415" i="2" s="1"/>
  <c r="Y415" i="2" s="1"/>
  <c r="U415" i="2"/>
  <c r="V415" i="2" s="1"/>
  <c r="S447" i="2"/>
  <c r="W447" i="2" s="1"/>
  <c r="X447" i="2" s="1"/>
  <c r="Y447" i="2" s="1"/>
  <c r="U447" i="2"/>
  <c r="V447" i="2" s="1"/>
  <c r="S760" i="2"/>
  <c r="W760" i="2" s="1"/>
  <c r="X760" i="2" s="1"/>
  <c r="Y760" i="2" s="1"/>
  <c r="U760" i="2"/>
  <c r="V760" i="2" s="1"/>
  <c r="S257" i="2"/>
  <c r="W257" i="2" s="1"/>
  <c r="X257" i="2" s="1"/>
  <c r="Y257" i="2" s="1"/>
  <c r="U257" i="2"/>
  <c r="V257" i="2" s="1"/>
  <c r="S212" i="2"/>
  <c r="W212" i="2" s="1"/>
  <c r="X212" i="2" s="1"/>
  <c r="Y212" i="2" s="1"/>
  <c r="U212" i="2"/>
  <c r="V212" i="2" s="1"/>
  <c r="AA212" i="2" s="1"/>
  <c r="S1939" i="2"/>
  <c r="W1939" i="2" s="1"/>
  <c r="X1939" i="2" s="1"/>
  <c r="Y1939" i="2" s="1"/>
  <c r="U1939" i="2"/>
  <c r="V1939" i="2" s="1"/>
  <c r="S1526" i="2"/>
  <c r="W1526" i="2" s="1"/>
  <c r="X1526" i="2" s="1"/>
  <c r="Y1526" i="2" s="1"/>
  <c r="U1526" i="2"/>
  <c r="V1526" i="2" s="1"/>
  <c r="S1908" i="2"/>
  <c r="W1908" i="2" s="1"/>
  <c r="X1908" i="2" s="1"/>
  <c r="Y1908" i="2" s="1"/>
  <c r="U1908" i="2"/>
  <c r="V1908" i="2" s="1"/>
  <c r="AA1908" i="2" s="1"/>
  <c r="S1832" i="2"/>
  <c r="W1832" i="2" s="1"/>
  <c r="X1832" i="2" s="1"/>
  <c r="Y1832" i="2" s="1"/>
  <c r="U1832" i="2"/>
  <c r="V1832" i="2" s="1"/>
  <c r="S722" i="2"/>
  <c r="W722" i="2" s="1"/>
  <c r="X722" i="2" s="1"/>
  <c r="Y722" i="2" s="1"/>
  <c r="U722" i="2"/>
  <c r="V722" i="2" s="1"/>
  <c r="S457" i="2"/>
  <c r="W457" i="2" s="1"/>
  <c r="X457" i="2" s="1"/>
  <c r="Y457" i="2" s="1"/>
  <c r="U457" i="2"/>
  <c r="V457" i="2" s="1"/>
  <c r="S106" i="2"/>
  <c r="W106" i="2" s="1"/>
  <c r="X106" i="2" s="1"/>
  <c r="Y106" i="2" s="1"/>
  <c r="U106" i="2"/>
  <c r="V106" i="2" s="1"/>
  <c r="S759" i="2"/>
  <c r="W759" i="2" s="1"/>
  <c r="X759" i="2" s="1"/>
  <c r="Y759" i="2" s="1"/>
  <c r="U759" i="2"/>
  <c r="S1086" i="2"/>
  <c r="W1086" i="2" s="1"/>
  <c r="X1086" i="2" s="1"/>
  <c r="Y1086" i="2" s="1"/>
  <c r="U1086" i="2"/>
  <c r="S818" i="2"/>
  <c r="W818" i="2" s="1"/>
  <c r="X818" i="2" s="1"/>
  <c r="Y818" i="2" s="1"/>
  <c r="U818" i="2"/>
  <c r="S578" i="2"/>
  <c r="W578" i="2" s="1"/>
  <c r="X578" i="2" s="1"/>
  <c r="Y578" i="2" s="1"/>
  <c r="U578" i="2"/>
  <c r="S399" i="2"/>
  <c r="W399" i="2" s="1"/>
  <c r="X399" i="2" s="1"/>
  <c r="Y399" i="2" s="1"/>
  <c r="U399" i="2"/>
  <c r="V399" i="2" s="1"/>
  <c r="S368" i="2"/>
  <c r="W368" i="2" s="1"/>
  <c r="X368" i="2" s="1"/>
  <c r="Y368" i="2" s="1"/>
  <c r="U368" i="2"/>
  <c r="V368" i="2" s="1"/>
  <c r="S1919" i="2"/>
  <c r="W1919" i="2" s="1"/>
  <c r="X1919" i="2" s="1"/>
  <c r="Y1919" i="2" s="1"/>
  <c r="U1919" i="2"/>
  <c r="V1919" i="2" s="1"/>
  <c r="S1082" i="2"/>
  <c r="W1082" i="2" s="1"/>
  <c r="X1082" i="2" s="1"/>
  <c r="Y1082" i="2" s="1"/>
  <c r="U1082" i="2"/>
  <c r="V1082" i="2" s="1"/>
  <c r="S1901" i="2"/>
  <c r="W1901" i="2" s="1"/>
  <c r="X1901" i="2" s="1"/>
  <c r="Y1901" i="2" s="1"/>
  <c r="U1901" i="2"/>
  <c r="S1453" i="2"/>
  <c r="W1453" i="2" s="1"/>
  <c r="X1453" i="2" s="1"/>
  <c r="Y1453" i="2" s="1"/>
  <c r="U1453" i="2"/>
  <c r="S1470" i="2"/>
  <c r="W1470" i="2" s="1"/>
  <c r="X1470" i="2" s="1"/>
  <c r="Y1470" i="2" s="1"/>
  <c r="U1470" i="2"/>
  <c r="S1764" i="2"/>
  <c r="W1764" i="2" s="1"/>
  <c r="X1764" i="2" s="1"/>
  <c r="Y1764" i="2" s="1"/>
  <c r="U1764" i="2"/>
  <c r="S1656" i="2"/>
  <c r="W1656" i="2" s="1"/>
  <c r="X1656" i="2" s="1"/>
  <c r="Y1656" i="2" s="1"/>
  <c r="U1656" i="2"/>
  <c r="V1656" i="2" s="1"/>
  <c r="S642" i="2"/>
  <c r="W642" i="2" s="1"/>
  <c r="X642" i="2" s="1"/>
  <c r="Y642" i="2" s="1"/>
  <c r="U642" i="2"/>
  <c r="V642" i="2" s="1"/>
  <c r="S194" i="2"/>
  <c r="W194" i="2" s="1"/>
  <c r="X194" i="2" s="1"/>
  <c r="Y194" i="2" s="1"/>
  <c r="U194" i="2"/>
  <c r="V194" i="2" s="1"/>
  <c r="S1802" i="2"/>
  <c r="W1802" i="2" s="1"/>
  <c r="X1802" i="2" s="1"/>
  <c r="Y1802" i="2" s="1"/>
  <c r="U1802" i="2"/>
  <c r="V1802" i="2" s="1"/>
  <c r="AA1802" i="2" s="1"/>
  <c r="S1383" i="2"/>
  <c r="W1383" i="2" s="1"/>
  <c r="X1383" i="2" s="1"/>
  <c r="Y1383" i="2" s="1"/>
  <c r="U1383" i="2"/>
  <c r="S1745" i="2"/>
  <c r="W1745" i="2" s="1"/>
  <c r="X1745" i="2" s="1"/>
  <c r="Y1745" i="2" s="1"/>
  <c r="U1745" i="2"/>
  <c r="S1658" i="2"/>
  <c r="W1658" i="2" s="1"/>
  <c r="X1658" i="2" s="1"/>
  <c r="Y1658" i="2" s="1"/>
  <c r="U1658" i="2"/>
  <c r="S1882" i="2"/>
  <c r="W1882" i="2" s="1"/>
  <c r="X1882" i="2" s="1"/>
  <c r="Y1882" i="2" s="1"/>
  <c r="U1882" i="2"/>
  <c r="S562" i="2"/>
  <c r="W562" i="2" s="1"/>
  <c r="X562" i="2" s="1"/>
  <c r="Y562" i="2" s="1"/>
  <c r="U562" i="2"/>
  <c r="V562" i="2" s="1"/>
  <c r="S1487" i="2"/>
  <c r="W1487" i="2" s="1"/>
  <c r="X1487" i="2" s="1"/>
  <c r="Y1487" i="2" s="1"/>
  <c r="U1487" i="2"/>
  <c r="V1487" i="2" s="1"/>
  <c r="S1384" i="2"/>
  <c r="W1384" i="2" s="1"/>
  <c r="X1384" i="2" s="1"/>
  <c r="Y1384" i="2" s="1"/>
  <c r="U1384" i="2"/>
  <c r="V1384" i="2" s="1"/>
  <c r="S1568" i="2"/>
  <c r="W1568" i="2" s="1"/>
  <c r="X1568" i="2" s="1"/>
  <c r="Y1568" i="2" s="1"/>
  <c r="U1568" i="2"/>
  <c r="V1568" i="2" s="1"/>
  <c r="S901" i="2"/>
  <c r="W901" i="2" s="1"/>
  <c r="X901" i="2" s="1"/>
  <c r="Y901" i="2" s="1"/>
  <c r="U901" i="2"/>
  <c r="S1036" i="2"/>
  <c r="W1036" i="2" s="1"/>
  <c r="X1036" i="2" s="1"/>
  <c r="Y1036" i="2" s="1"/>
  <c r="U1036" i="2"/>
  <c r="V1036" i="2" s="1"/>
  <c r="S1405" i="2"/>
  <c r="W1405" i="2" s="1"/>
  <c r="X1405" i="2" s="1"/>
  <c r="Y1405" i="2" s="1"/>
  <c r="U1405" i="2"/>
  <c r="V1405" i="2" s="1"/>
  <c r="S572" i="2"/>
  <c r="W572" i="2" s="1"/>
  <c r="X572" i="2" s="1"/>
  <c r="Y572" i="2" s="1"/>
  <c r="U572" i="2"/>
  <c r="S1549" i="2"/>
  <c r="W1549" i="2" s="1"/>
  <c r="X1549" i="2" s="1"/>
  <c r="Y1549" i="2" s="1"/>
  <c r="U1549" i="2"/>
  <c r="V1549" i="2" s="1"/>
  <c r="S325" i="2"/>
  <c r="W325" i="2" s="1"/>
  <c r="X325" i="2" s="1"/>
  <c r="Y325" i="2" s="1"/>
  <c r="U325" i="2"/>
  <c r="V325" i="2" s="1"/>
  <c r="S658" i="2"/>
  <c r="W658" i="2" s="1"/>
  <c r="X658" i="2" s="1"/>
  <c r="Y658" i="2" s="1"/>
  <c r="U658" i="2"/>
  <c r="V658" i="2" s="1"/>
  <c r="S1495" i="2"/>
  <c r="W1495" i="2" s="1"/>
  <c r="X1495" i="2" s="1"/>
  <c r="Y1495" i="2" s="1"/>
  <c r="U1495" i="2"/>
  <c r="V1495" i="2" s="1"/>
  <c r="S1819" i="2"/>
  <c r="W1819" i="2" s="1"/>
  <c r="X1819" i="2" s="1"/>
  <c r="Y1819" i="2" s="1"/>
  <c r="U1819" i="2"/>
  <c r="S1574" i="2"/>
  <c r="W1574" i="2" s="1"/>
  <c r="X1574" i="2" s="1"/>
  <c r="Y1574" i="2" s="1"/>
  <c r="U1574" i="2"/>
  <c r="S1925" i="2"/>
  <c r="W1925" i="2" s="1"/>
  <c r="X1925" i="2" s="1"/>
  <c r="Y1925" i="2" s="1"/>
  <c r="U1925" i="2"/>
  <c r="V1925" i="2" s="1"/>
  <c r="S1499" i="2"/>
  <c r="W1499" i="2" s="1"/>
  <c r="X1499" i="2" s="1"/>
  <c r="Y1499" i="2" s="1"/>
  <c r="U1499" i="2"/>
  <c r="S1434" i="2"/>
  <c r="W1434" i="2" s="1"/>
  <c r="X1434" i="2" s="1"/>
  <c r="Y1434" i="2" s="1"/>
  <c r="U1434" i="2"/>
  <c r="V1434" i="2" s="1"/>
  <c r="S216" i="2"/>
  <c r="W216" i="2" s="1"/>
  <c r="X216" i="2" s="1"/>
  <c r="Y216" i="2" s="1"/>
  <c r="U216" i="2"/>
  <c r="V216" i="2" s="1"/>
  <c r="S1787" i="2"/>
  <c r="W1787" i="2" s="1"/>
  <c r="X1787" i="2" s="1"/>
  <c r="Y1787" i="2" s="1"/>
  <c r="U1787" i="2"/>
  <c r="V1787" i="2" s="1"/>
  <c r="S1740" i="2"/>
  <c r="W1740" i="2" s="1"/>
  <c r="X1740" i="2" s="1"/>
  <c r="Y1740" i="2" s="1"/>
  <c r="U1740" i="2"/>
  <c r="V1740" i="2" s="1"/>
  <c r="S845" i="2"/>
  <c r="W845" i="2" s="1"/>
  <c r="X845" i="2" s="1"/>
  <c r="Y845" i="2" s="1"/>
  <c r="U845" i="2"/>
  <c r="S1290" i="2"/>
  <c r="W1290" i="2" s="1"/>
  <c r="X1290" i="2" s="1"/>
  <c r="Y1290" i="2" s="1"/>
  <c r="U1290" i="2"/>
  <c r="S826" i="2"/>
  <c r="W826" i="2" s="1"/>
  <c r="X826" i="2" s="1"/>
  <c r="Y826" i="2" s="1"/>
  <c r="U826" i="2"/>
  <c r="S157" i="2"/>
  <c r="W157" i="2" s="1"/>
  <c r="X157" i="2" s="1"/>
  <c r="Y157" i="2" s="1"/>
  <c r="U157" i="2"/>
  <c r="V157" i="2" s="1"/>
  <c r="S1965" i="2"/>
  <c r="W1965" i="2" s="1"/>
  <c r="X1965" i="2" s="1"/>
  <c r="Y1965" i="2" s="1"/>
  <c r="U1965" i="2"/>
  <c r="V1965" i="2" s="1"/>
  <c r="S1093" i="2"/>
  <c r="W1093" i="2" s="1"/>
  <c r="X1093" i="2" s="1"/>
  <c r="Y1093" i="2" s="1"/>
  <c r="U1093" i="2"/>
  <c r="V1093" i="2" s="1"/>
  <c r="S135" i="2"/>
  <c r="W135" i="2" s="1"/>
  <c r="X135" i="2" s="1"/>
  <c r="Y135" i="2" s="1"/>
  <c r="U135" i="2"/>
  <c r="V135" i="2" s="1"/>
  <c r="S1189" i="2"/>
  <c r="W1189" i="2" s="1"/>
  <c r="X1189" i="2" s="1"/>
  <c r="Y1189" i="2" s="1"/>
  <c r="U1189" i="2"/>
  <c r="V1189" i="2" s="1"/>
  <c r="AA1189" i="2" s="1"/>
  <c r="S13" i="2"/>
  <c r="W13" i="2" s="1"/>
  <c r="X13" i="2" s="1"/>
  <c r="Y13" i="2" s="1"/>
  <c r="U13" i="2"/>
  <c r="V13" i="2" s="1"/>
  <c r="S1116" i="2"/>
  <c r="W1116" i="2" s="1"/>
  <c r="X1116" i="2" s="1"/>
  <c r="Y1116" i="2" s="1"/>
  <c r="U1116" i="2"/>
  <c r="V1116" i="2" s="1"/>
  <c r="S998" i="2"/>
  <c r="W998" i="2" s="1"/>
  <c r="X998" i="2" s="1"/>
  <c r="Y998" i="2" s="1"/>
  <c r="U998" i="2"/>
  <c r="S1131" i="2"/>
  <c r="W1131" i="2" s="1"/>
  <c r="X1131" i="2" s="1"/>
  <c r="Y1131" i="2" s="1"/>
  <c r="U1131" i="2"/>
  <c r="S1484" i="2"/>
  <c r="W1484" i="2" s="1"/>
  <c r="X1484" i="2" s="1"/>
  <c r="Y1484" i="2" s="1"/>
  <c r="U1484" i="2"/>
  <c r="V1484" i="2" s="1"/>
  <c r="S1376" i="2"/>
  <c r="W1376" i="2" s="1"/>
  <c r="X1376" i="2" s="1"/>
  <c r="Y1376" i="2" s="1"/>
  <c r="U1376" i="2"/>
  <c r="V1376" i="2" s="1"/>
  <c r="S1988" i="2"/>
  <c r="W1988" i="2" s="1"/>
  <c r="X1988" i="2" s="1"/>
  <c r="Y1988" i="2" s="1"/>
  <c r="U1988" i="2"/>
  <c r="V1988" i="2" s="1"/>
  <c r="S771" i="2"/>
  <c r="W771" i="2" s="1"/>
  <c r="X771" i="2" s="1"/>
  <c r="Y771" i="2" s="1"/>
  <c r="U771" i="2"/>
  <c r="V771" i="2" s="1"/>
  <c r="AA771" i="2" s="1"/>
  <c r="S1804" i="2"/>
  <c r="W1804" i="2" s="1"/>
  <c r="X1804" i="2" s="1"/>
  <c r="Y1804" i="2" s="1"/>
  <c r="U1804" i="2"/>
  <c r="S628" i="2"/>
  <c r="W628" i="2" s="1"/>
  <c r="X628" i="2" s="1"/>
  <c r="Y628" i="2" s="1"/>
  <c r="U628" i="2"/>
  <c r="S1675" i="2"/>
  <c r="W1675" i="2" s="1"/>
  <c r="X1675" i="2" s="1"/>
  <c r="Y1675" i="2" s="1"/>
  <c r="U1675" i="2"/>
  <c r="S659" i="2"/>
  <c r="W659" i="2" s="1"/>
  <c r="X659" i="2" s="1"/>
  <c r="Y659" i="2" s="1"/>
  <c r="U659" i="2"/>
  <c r="S1810" i="2"/>
  <c r="W1810" i="2" s="1"/>
  <c r="X1810" i="2" s="1"/>
  <c r="Y1810" i="2" s="1"/>
  <c r="U1810" i="2"/>
  <c r="V1810" i="2" s="1"/>
  <c r="S554" i="2"/>
  <c r="W554" i="2" s="1"/>
  <c r="X554" i="2" s="1"/>
  <c r="Y554" i="2" s="1"/>
  <c r="U554" i="2"/>
  <c r="V554" i="2" s="1"/>
  <c r="S1532" i="2"/>
  <c r="W1532" i="2" s="1"/>
  <c r="X1532" i="2" s="1"/>
  <c r="Y1532" i="2" s="1"/>
  <c r="U1532" i="2"/>
  <c r="V1532" i="2" s="1"/>
  <c r="S1494" i="2"/>
  <c r="W1494" i="2" s="1"/>
  <c r="X1494" i="2" s="1"/>
  <c r="Y1494" i="2" s="1"/>
  <c r="U1494" i="2"/>
  <c r="V1494" i="2" s="1"/>
  <c r="S126" i="2"/>
  <c r="W126" i="2" s="1"/>
  <c r="X126" i="2" s="1"/>
  <c r="Y126" i="2" s="1"/>
  <c r="U126" i="2"/>
  <c r="V126" i="2" s="1"/>
  <c r="S409" i="2"/>
  <c r="W409" i="2" s="1"/>
  <c r="X409" i="2" s="1"/>
  <c r="Y409" i="2" s="1"/>
  <c r="U409" i="2"/>
  <c r="V409" i="2" s="1"/>
  <c r="AA409" i="2" s="1"/>
  <c r="S468" i="2"/>
  <c r="W468" i="2" s="1"/>
  <c r="X468" i="2" s="1"/>
  <c r="Y468" i="2" s="1"/>
  <c r="U468" i="2"/>
  <c r="S1251" i="2"/>
  <c r="W1251" i="2" s="1"/>
  <c r="X1251" i="2" s="1"/>
  <c r="Y1251" i="2" s="1"/>
  <c r="U1251" i="2"/>
  <c r="S203" i="2"/>
  <c r="W203" i="2" s="1"/>
  <c r="X203" i="2" s="1"/>
  <c r="Y203" i="2" s="1"/>
  <c r="U203" i="2"/>
  <c r="V203" i="2" s="1"/>
  <c r="S1450" i="2"/>
  <c r="W1450" i="2" s="1"/>
  <c r="X1450" i="2" s="1"/>
  <c r="Y1450" i="2" s="1"/>
  <c r="U1450" i="2"/>
  <c r="V1450" i="2" s="1"/>
  <c r="S538" i="2"/>
  <c r="W538" i="2" s="1"/>
  <c r="X538" i="2" s="1"/>
  <c r="Y538" i="2" s="1"/>
  <c r="U538" i="2"/>
  <c r="V538" i="2" s="1"/>
  <c r="S1918" i="2"/>
  <c r="W1918" i="2" s="1"/>
  <c r="X1918" i="2" s="1"/>
  <c r="Y1918" i="2" s="1"/>
  <c r="U1918" i="2"/>
  <c r="V1918" i="2" s="1"/>
  <c r="AA1918" i="2" s="1"/>
  <c r="S718" i="2"/>
  <c r="W718" i="2" s="1"/>
  <c r="X718" i="2" s="1"/>
  <c r="Y718" i="2" s="1"/>
  <c r="U718" i="2"/>
  <c r="S985" i="2"/>
  <c r="W985" i="2" s="1"/>
  <c r="X985" i="2" s="1"/>
  <c r="Y985" i="2" s="1"/>
  <c r="U985" i="2"/>
  <c r="S1776" i="2"/>
  <c r="W1776" i="2" s="1"/>
  <c r="X1776" i="2" s="1"/>
  <c r="Y1776" i="2" s="1"/>
  <c r="U1776" i="2"/>
  <c r="V1776" i="2" s="1"/>
  <c r="S569" i="2"/>
  <c r="W569" i="2" s="1"/>
  <c r="X569" i="2" s="1"/>
  <c r="Y569" i="2" s="1"/>
  <c r="U569" i="2"/>
  <c r="S703" i="2"/>
  <c r="W703" i="2" s="1"/>
  <c r="X703" i="2" s="1"/>
  <c r="Y703" i="2" s="1"/>
  <c r="U703" i="2"/>
  <c r="V703" i="2" s="1"/>
  <c r="S1497" i="2"/>
  <c r="W1497" i="2" s="1"/>
  <c r="X1497" i="2" s="1"/>
  <c r="Y1497" i="2" s="1"/>
  <c r="U1497" i="2"/>
  <c r="V1497" i="2" s="1"/>
  <c r="S206" i="2"/>
  <c r="W206" i="2" s="1"/>
  <c r="X206" i="2" s="1"/>
  <c r="Y206" i="2" s="1"/>
  <c r="U206" i="2"/>
  <c r="V206" i="2" s="1"/>
  <c r="S673" i="2"/>
  <c r="W673" i="2" s="1"/>
  <c r="X673" i="2" s="1"/>
  <c r="Y673" i="2" s="1"/>
  <c r="U673" i="2"/>
  <c r="V673" i="2" s="1"/>
  <c r="S1152" i="2"/>
  <c r="W1152" i="2" s="1"/>
  <c r="X1152" i="2" s="1"/>
  <c r="Y1152" i="2" s="1"/>
  <c r="U1152" i="2"/>
  <c r="V1152" i="2" s="1"/>
  <c r="AA1152" i="2" s="1"/>
  <c r="S78" i="2"/>
  <c r="W78" i="2" s="1"/>
  <c r="X78" i="2" s="1"/>
  <c r="Y78" i="2" s="1"/>
  <c r="U78" i="2"/>
  <c r="S607" i="2"/>
  <c r="W607" i="2" s="1"/>
  <c r="X607" i="2" s="1"/>
  <c r="Y607" i="2" s="1"/>
  <c r="U607" i="2"/>
  <c r="S1361" i="2"/>
  <c r="W1361" i="2" s="1"/>
  <c r="X1361" i="2" s="1"/>
  <c r="Y1361" i="2" s="1"/>
  <c r="U1361" i="2"/>
  <c r="V1361" i="2" s="1"/>
  <c r="S1986" i="2"/>
  <c r="W1986" i="2" s="1"/>
  <c r="X1986" i="2" s="1"/>
  <c r="Y1986" i="2" s="1"/>
  <c r="U1986" i="2"/>
  <c r="V1986" i="2" s="1"/>
  <c r="S1606" i="2"/>
  <c r="W1606" i="2" s="1"/>
  <c r="X1606" i="2" s="1"/>
  <c r="Y1606" i="2" s="1"/>
  <c r="U1606" i="2"/>
  <c r="V1606" i="2" s="1"/>
  <c r="S454" i="2"/>
  <c r="W454" i="2" s="1"/>
  <c r="X454" i="2" s="1"/>
  <c r="Y454" i="2" s="1"/>
  <c r="U454" i="2"/>
  <c r="V454" i="2" s="1"/>
  <c r="S444" i="2"/>
  <c r="W444" i="2" s="1"/>
  <c r="X444" i="2" s="1"/>
  <c r="Y444" i="2" s="1"/>
  <c r="U444" i="2"/>
  <c r="V444" i="2" s="1"/>
  <c r="AA444" i="2" s="1"/>
  <c r="S1611" i="2"/>
  <c r="W1611" i="2" s="1"/>
  <c r="X1611" i="2" s="1"/>
  <c r="Y1611" i="2" s="1"/>
  <c r="U1611" i="2"/>
  <c r="S147" i="2"/>
  <c r="W147" i="2" s="1"/>
  <c r="X147" i="2" s="1"/>
  <c r="Y147" i="2" s="1"/>
  <c r="U147" i="2"/>
  <c r="S1402" i="2"/>
  <c r="W1402" i="2" s="1"/>
  <c r="X1402" i="2" s="1"/>
  <c r="Y1402" i="2" s="1"/>
  <c r="U1402" i="2"/>
  <c r="V1402" i="2" s="1"/>
  <c r="S258" i="2"/>
  <c r="W258" i="2" s="1"/>
  <c r="X258" i="2" s="1"/>
  <c r="Y258" i="2" s="1"/>
  <c r="U258" i="2"/>
  <c r="S1662" i="2"/>
  <c r="W1662" i="2" s="1"/>
  <c r="X1662" i="2" s="1"/>
  <c r="Y1662" i="2" s="1"/>
  <c r="U1662" i="2"/>
  <c r="V1662" i="2" s="1"/>
  <c r="S1476" i="2"/>
  <c r="W1476" i="2" s="1"/>
  <c r="X1476" i="2" s="1"/>
  <c r="Y1476" i="2" s="1"/>
  <c r="U1476" i="2"/>
  <c r="V1476" i="2" s="1"/>
  <c r="S1668" i="2"/>
  <c r="W1668" i="2" s="1"/>
  <c r="X1668" i="2" s="1"/>
  <c r="Y1668" i="2" s="1"/>
  <c r="U1668" i="2"/>
  <c r="V1668" i="2" s="1"/>
  <c r="S1547" i="2"/>
  <c r="W1547" i="2" s="1"/>
  <c r="X1547" i="2" s="1"/>
  <c r="Y1547" i="2" s="1"/>
  <c r="U1547" i="2"/>
  <c r="V1547" i="2" s="1"/>
  <c r="S579" i="2"/>
  <c r="W579" i="2" s="1"/>
  <c r="X579" i="2" s="1"/>
  <c r="Y579" i="2" s="1"/>
  <c r="U579" i="2"/>
  <c r="Z579" i="2" s="1"/>
  <c r="S1202" i="2"/>
  <c r="W1202" i="2" s="1"/>
  <c r="X1202" i="2" s="1"/>
  <c r="Y1202" i="2" s="1"/>
  <c r="U1202" i="2"/>
  <c r="S635" i="2"/>
  <c r="W635" i="2" s="1"/>
  <c r="X635" i="2" s="1"/>
  <c r="Y635" i="2" s="1"/>
  <c r="U635" i="2"/>
  <c r="S590" i="2"/>
  <c r="W590" i="2" s="1"/>
  <c r="X590" i="2" s="1"/>
  <c r="Y590" i="2" s="1"/>
  <c r="U590" i="2"/>
  <c r="S430" i="2"/>
  <c r="W430" i="2" s="1"/>
  <c r="X430" i="2" s="1"/>
  <c r="Y430" i="2" s="1"/>
  <c r="U430" i="2"/>
  <c r="V430" i="2" s="1"/>
  <c r="S1336" i="2"/>
  <c r="W1336" i="2" s="1"/>
  <c r="X1336" i="2" s="1"/>
  <c r="Y1336" i="2" s="1"/>
  <c r="U1336" i="2"/>
  <c r="V1336" i="2" s="1"/>
  <c r="S990" i="2"/>
  <c r="W990" i="2" s="1"/>
  <c r="X990" i="2" s="1"/>
  <c r="Y990" i="2" s="1"/>
  <c r="U990" i="2"/>
  <c r="V990" i="2" s="1"/>
  <c r="S1247" i="2"/>
  <c r="W1247" i="2" s="1"/>
  <c r="X1247" i="2" s="1"/>
  <c r="Y1247" i="2" s="1"/>
  <c r="U1247" i="2"/>
  <c r="V1247" i="2" s="1"/>
  <c r="S1320" i="2"/>
  <c r="W1320" i="2" s="1"/>
  <c r="X1320" i="2" s="1"/>
  <c r="Y1320" i="2" s="1"/>
  <c r="U1320" i="2"/>
  <c r="S649" i="2"/>
  <c r="W649" i="2" s="1"/>
  <c r="X649" i="2" s="1"/>
  <c r="Y649" i="2" s="1"/>
  <c r="U649" i="2"/>
  <c r="S1264" i="2"/>
  <c r="W1264" i="2" s="1"/>
  <c r="X1264" i="2" s="1"/>
  <c r="Y1264" i="2" s="1"/>
  <c r="U1264" i="2"/>
  <c r="V1264" i="2" s="1"/>
  <c r="S1969" i="2"/>
  <c r="W1969" i="2" s="1"/>
  <c r="X1969" i="2" s="1"/>
  <c r="Y1969" i="2" s="1"/>
  <c r="U1969" i="2"/>
  <c r="V1969" i="2" s="1"/>
  <c r="S879" i="2"/>
  <c r="W879" i="2" s="1"/>
  <c r="X879" i="2" s="1"/>
  <c r="Y879" i="2" s="1"/>
  <c r="U879" i="2"/>
  <c r="V879" i="2" s="1"/>
  <c r="S1951" i="2"/>
  <c r="W1951" i="2" s="1"/>
  <c r="X1951" i="2" s="1"/>
  <c r="Y1951" i="2" s="1"/>
  <c r="U1951" i="2"/>
  <c r="V1951" i="2" s="1"/>
  <c r="S1023" i="2"/>
  <c r="W1023" i="2" s="1"/>
  <c r="X1023" i="2" s="1"/>
  <c r="Y1023" i="2" s="1"/>
  <c r="U1023" i="2"/>
  <c r="V1023" i="2" s="1"/>
  <c r="S63" i="2"/>
  <c r="W63" i="2" s="1"/>
  <c r="X63" i="2" s="1"/>
  <c r="Y63" i="2" s="1"/>
  <c r="U63" i="2"/>
  <c r="V63" i="2" s="1"/>
  <c r="S961" i="2"/>
  <c r="W961" i="2" s="1"/>
  <c r="X961" i="2" s="1"/>
  <c r="Y961" i="2" s="1"/>
  <c r="U961" i="2"/>
  <c r="V961" i="2" s="1"/>
  <c r="AA961" i="2" s="1"/>
  <c r="S1159" i="2"/>
  <c r="W1159" i="2" s="1"/>
  <c r="X1159" i="2" s="1"/>
  <c r="Y1159" i="2" s="1"/>
  <c r="U1159" i="2"/>
  <c r="S583" i="2"/>
  <c r="W583" i="2" s="1"/>
  <c r="X583" i="2" s="1"/>
  <c r="Y583" i="2" s="1"/>
  <c r="U583" i="2"/>
  <c r="S1615" i="2"/>
  <c r="W1615" i="2" s="1"/>
  <c r="X1615" i="2" s="1"/>
  <c r="Y1615" i="2" s="1"/>
  <c r="U1615" i="2"/>
  <c r="S1966" i="2"/>
  <c r="W1966" i="2" s="1"/>
  <c r="X1966" i="2" s="1"/>
  <c r="Y1966" i="2" s="1"/>
  <c r="U1966" i="2"/>
  <c r="V1966" i="2" s="1"/>
  <c r="S841" i="2"/>
  <c r="W841" i="2" s="1"/>
  <c r="X841" i="2" s="1"/>
  <c r="Y841" i="2" s="1"/>
  <c r="U841" i="2"/>
  <c r="V841" i="2" s="1"/>
  <c r="AA841" i="2" s="1"/>
  <c r="S89" i="2"/>
  <c r="W89" i="2" s="1"/>
  <c r="X89" i="2" s="1"/>
  <c r="Y89" i="2" s="1"/>
  <c r="U89" i="2"/>
  <c r="V89" i="2" s="1"/>
  <c r="S1935" i="2"/>
  <c r="W1935" i="2" s="1"/>
  <c r="X1935" i="2" s="1"/>
  <c r="Y1935" i="2" s="1"/>
  <c r="U1935" i="2"/>
  <c r="V1935" i="2" s="1"/>
  <c r="AA1935" i="2" s="1"/>
  <c r="S1167" i="2"/>
  <c r="W1167" i="2" s="1"/>
  <c r="X1167" i="2" s="1"/>
  <c r="Y1167" i="2" s="1"/>
  <c r="U1167" i="2"/>
  <c r="S1737" i="2"/>
  <c r="W1737" i="2" s="1"/>
  <c r="X1737" i="2" s="1"/>
  <c r="Y1737" i="2" s="1"/>
  <c r="U1737" i="2"/>
  <c r="S422" i="2"/>
  <c r="W422" i="2" s="1"/>
  <c r="X422" i="2" s="1"/>
  <c r="Y422" i="2" s="1"/>
  <c r="U422" i="2"/>
  <c r="V422" i="2" s="1"/>
  <c r="S921" i="2"/>
  <c r="W921" i="2" s="1"/>
  <c r="X921" i="2" s="1"/>
  <c r="Y921" i="2" s="1"/>
  <c r="U921" i="2"/>
  <c r="S1032" i="2"/>
  <c r="W1032" i="2" s="1"/>
  <c r="X1032" i="2" s="1"/>
  <c r="Y1032" i="2" s="1"/>
  <c r="U1032" i="2"/>
  <c r="V1032" i="2" s="1"/>
  <c r="S168" i="2"/>
  <c r="W168" i="2" s="1"/>
  <c r="X168" i="2" s="1"/>
  <c r="Y168" i="2" s="1"/>
  <c r="U168" i="2"/>
  <c r="V168" i="2" s="1"/>
  <c r="S1303" i="2"/>
  <c r="W1303" i="2" s="1"/>
  <c r="X1303" i="2" s="1"/>
  <c r="Y1303" i="2" s="1"/>
  <c r="U1303" i="2"/>
  <c r="V1303" i="2" s="1"/>
  <c r="S1401" i="2"/>
  <c r="W1401" i="2" s="1"/>
  <c r="X1401" i="2" s="1"/>
  <c r="Y1401" i="2" s="1"/>
  <c r="U1401" i="2"/>
  <c r="V1401" i="2" s="1"/>
  <c r="S1861" i="2"/>
  <c r="W1861" i="2" s="1"/>
  <c r="X1861" i="2" s="1"/>
  <c r="Y1861" i="2" s="1"/>
  <c r="U1861" i="2"/>
  <c r="V1861" i="2" s="1"/>
  <c r="AA1861" i="2" s="1"/>
  <c r="S1077" i="2"/>
  <c r="W1077" i="2" s="1"/>
  <c r="X1077" i="2" s="1"/>
  <c r="Y1077" i="2" s="1"/>
  <c r="U1077" i="2"/>
  <c r="S508" i="2"/>
  <c r="W508" i="2" s="1"/>
  <c r="X508" i="2" s="1"/>
  <c r="Y508" i="2" s="1"/>
  <c r="U508" i="2"/>
  <c r="S1555" i="2"/>
  <c r="W1555" i="2" s="1"/>
  <c r="X1555" i="2" s="1"/>
  <c r="Y1555" i="2" s="1"/>
  <c r="U1555" i="2"/>
  <c r="S518" i="2"/>
  <c r="W518" i="2" s="1"/>
  <c r="X518" i="2" s="1"/>
  <c r="Y518" i="2" s="1"/>
  <c r="U518" i="2"/>
  <c r="V518" i="2" s="1"/>
  <c r="S1017" i="2"/>
  <c r="W1017" i="2" s="1"/>
  <c r="X1017" i="2" s="1"/>
  <c r="Y1017" i="2" s="1"/>
  <c r="U1017" i="2"/>
  <c r="V1017" i="2" s="1"/>
  <c r="S1153" i="2"/>
  <c r="W1153" i="2" s="1"/>
  <c r="X1153" i="2" s="1"/>
  <c r="Y1153" i="2" s="1"/>
  <c r="U1153" i="2"/>
  <c r="V1153" i="2" s="1"/>
  <c r="S964" i="2"/>
  <c r="W964" i="2" s="1"/>
  <c r="X964" i="2" s="1"/>
  <c r="Y964" i="2" s="1"/>
  <c r="U964" i="2"/>
  <c r="V964" i="2" s="1"/>
  <c r="AA964" i="2" s="1"/>
  <c r="S691" i="2"/>
  <c r="W691" i="2" s="1"/>
  <c r="X691" i="2" s="1"/>
  <c r="Y691" i="2" s="1"/>
  <c r="U691" i="2"/>
  <c r="S1722" i="2"/>
  <c r="W1722" i="2" s="1"/>
  <c r="X1722" i="2" s="1"/>
  <c r="Y1722" i="2" s="1"/>
  <c r="U1722" i="2"/>
  <c r="V1722" i="2" s="1"/>
  <c r="AA1722" i="2" s="1"/>
  <c r="S763" i="2"/>
  <c r="W763" i="2" s="1"/>
  <c r="X763" i="2" s="1"/>
  <c r="Y763" i="2" s="1"/>
  <c r="U763" i="2"/>
  <c r="V763" i="2" s="1"/>
  <c r="S1052" i="2"/>
  <c r="W1052" i="2" s="1"/>
  <c r="X1052" i="2" s="1"/>
  <c r="Y1052" i="2" s="1"/>
  <c r="U1052" i="2"/>
  <c r="V1052" i="2" s="1"/>
  <c r="S1363" i="2"/>
  <c r="W1363" i="2" s="1"/>
  <c r="X1363" i="2" s="1"/>
  <c r="Y1363" i="2" s="1"/>
  <c r="U1363" i="2"/>
  <c r="V1363" i="2" s="1"/>
  <c r="S1685" i="2"/>
  <c r="W1685" i="2" s="1"/>
  <c r="X1685" i="2" s="1"/>
  <c r="Y1685" i="2" s="1"/>
  <c r="U1685" i="2"/>
  <c r="V1685" i="2" s="1"/>
  <c r="S1990" i="2"/>
  <c r="W1990" i="2" s="1"/>
  <c r="X1990" i="2" s="1"/>
  <c r="Y1990" i="2" s="1"/>
  <c r="U1990" i="2"/>
  <c r="V1990" i="2" s="1"/>
  <c r="S669" i="2"/>
  <c r="W669" i="2" s="1"/>
  <c r="X669" i="2" s="1"/>
  <c r="Y669" i="2" s="1"/>
  <c r="U669" i="2"/>
  <c r="V669" i="2" s="1"/>
  <c r="AA669" i="2" s="1"/>
  <c r="S822" i="2"/>
  <c r="W822" i="2" s="1"/>
  <c r="X822" i="2" s="1"/>
  <c r="Y822" i="2" s="1"/>
  <c r="U822" i="2"/>
  <c r="S1938" i="2"/>
  <c r="W1938" i="2" s="1"/>
  <c r="X1938" i="2" s="1"/>
  <c r="Y1938" i="2" s="1"/>
  <c r="U1938" i="2"/>
  <c r="S1019" i="2"/>
  <c r="W1019" i="2" s="1"/>
  <c r="X1019" i="2" s="1"/>
  <c r="Y1019" i="2" s="1"/>
  <c r="U1019" i="2"/>
  <c r="Z1019" i="2" s="1"/>
  <c r="S1194" i="2"/>
  <c r="W1194" i="2" s="1"/>
  <c r="X1194" i="2" s="1"/>
  <c r="Y1194" i="2" s="1"/>
  <c r="U1194" i="2"/>
  <c r="V1194" i="2" s="1"/>
  <c r="S1241" i="2"/>
  <c r="W1241" i="2" s="1"/>
  <c r="X1241" i="2" s="1"/>
  <c r="Y1241" i="2" s="1"/>
  <c r="U1241" i="2"/>
  <c r="V1241" i="2" s="1"/>
  <c r="S802" i="2"/>
  <c r="W802" i="2" s="1"/>
  <c r="X802" i="2" s="1"/>
  <c r="Y802" i="2" s="1"/>
  <c r="U802" i="2"/>
  <c r="V802" i="2" s="1"/>
  <c r="S74" i="2"/>
  <c r="W74" i="2" s="1"/>
  <c r="X74" i="2" s="1"/>
  <c r="Y74" i="2" s="1"/>
  <c r="U74" i="2"/>
  <c r="V74" i="2" s="1"/>
  <c r="S1894" i="2"/>
  <c r="W1894" i="2" s="1"/>
  <c r="X1894" i="2" s="1"/>
  <c r="Y1894" i="2" s="1"/>
  <c r="U1894" i="2"/>
  <c r="V1894" i="2" s="1"/>
  <c r="S935" i="2"/>
  <c r="W935" i="2" s="1"/>
  <c r="X935" i="2" s="1"/>
  <c r="Y935" i="2" s="1"/>
  <c r="U935" i="2"/>
  <c r="V935" i="2" s="1"/>
  <c r="AA935" i="2" s="1"/>
  <c r="S1791" i="2"/>
  <c r="W1791" i="2" s="1"/>
  <c r="X1791" i="2" s="1"/>
  <c r="Y1791" i="2" s="1"/>
  <c r="U1791" i="2"/>
  <c r="S198" i="2"/>
  <c r="W198" i="2" s="1"/>
  <c r="X198" i="2" s="1"/>
  <c r="Y198" i="2" s="1"/>
  <c r="U198" i="2"/>
  <c r="V198" i="2" s="1"/>
  <c r="S1481" i="2"/>
  <c r="W1481" i="2" s="1"/>
  <c r="X1481" i="2" s="1"/>
  <c r="Y1481" i="2" s="1"/>
  <c r="U1481" i="2"/>
  <c r="V1481" i="2" s="1"/>
  <c r="S1765" i="2"/>
  <c r="W1765" i="2" s="1"/>
  <c r="X1765" i="2" s="1"/>
  <c r="Y1765" i="2" s="1"/>
  <c r="U1765" i="2"/>
  <c r="V1765" i="2" s="1"/>
  <c r="S57" i="2"/>
  <c r="W57" i="2" s="1"/>
  <c r="X57" i="2" s="1"/>
  <c r="Y57" i="2" s="1"/>
  <c r="U57" i="2"/>
  <c r="V57" i="2" s="1"/>
  <c r="S765" i="2"/>
  <c r="W765" i="2" s="1"/>
  <c r="X765" i="2" s="1"/>
  <c r="Y765" i="2" s="1"/>
  <c r="U765" i="2"/>
  <c r="V765" i="2" s="1"/>
  <c r="S252" i="2"/>
  <c r="W252" i="2" s="1"/>
  <c r="X252" i="2" s="1"/>
  <c r="Y252" i="2" s="1"/>
  <c r="U252" i="2"/>
  <c r="V252" i="2" s="1"/>
  <c r="AA252" i="2" s="1"/>
  <c r="S162" i="2"/>
  <c r="W162" i="2" s="1"/>
  <c r="X162" i="2" s="1"/>
  <c r="Y162" i="2" s="1"/>
  <c r="U162" i="2"/>
  <c r="V162" i="2" s="1"/>
  <c r="AA162" i="2" s="1"/>
  <c r="S629" i="2"/>
  <c r="W629" i="2" s="1"/>
  <c r="X629" i="2" s="1"/>
  <c r="Y629" i="2" s="1"/>
  <c r="U629" i="2"/>
  <c r="S1880" i="2"/>
  <c r="W1880" i="2" s="1"/>
  <c r="X1880" i="2" s="1"/>
  <c r="Y1880" i="2" s="1"/>
  <c r="U1880" i="2"/>
  <c r="S1039" i="2"/>
  <c r="W1039" i="2" s="1"/>
  <c r="X1039" i="2" s="1"/>
  <c r="Y1039" i="2" s="1"/>
  <c r="U1039" i="2"/>
  <c r="S1126" i="2"/>
  <c r="W1126" i="2" s="1"/>
  <c r="X1126" i="2" s="1"/>
  <c r="Y1126" i="2" s="1"/>
  <c r="U1126" i="2"/>
  <c r="V1126" i="2" s="1"/>
  <c r="S1622" i="2"/>
  <c r="W1622" i="2" s="1"/>
  <c r="X1622" i="2" s="1"/>
  <c r="Y1622" i="2" s="1"/>
  <c r="U1622" i="2"/>
  <c r="V1622" i="2" s="1"/>
  <c r="S648" i="2"/>
  <c r="W648" i="2" s="1"/>
  <c r="X648" i="2" s="1"/>
  <c r="Y648" i="2" s="1"/>
  <c r="U648" i="2"/>
  <c r="V648" i="2" s="1"/>
  <c r="S1106" i="2"/>
  <c r="W1106" i="2" s="1"/>
  <c r="X1106" i="2" s="1"/>
  <c r="Y1106" i="2" s="1"/>
  <c r="U1106" i="2"/>
  <c r="V1106" i="2" s="1"/>
  <c r="AA1106" i="2" s="1"/>
  <c r="S928" i="2"/>
  <c r="W928" i="2" s="1"/>
  <c r="X928" i="2" s="1"/>
  <c r="Y928" i="2" s="1"/>
  <c r="U928" i="2"/>
  <c r="V928" i="2" s="1"/>
  <c r="S639" i="2"/>
  <c r="W639" i="2" s="1"/>
  <c r="X639" i="2" s="1"/>
  <c r="Y639" i="2" s="1"/>
  <c r="U639" i="2"/>
  <c r="S1542" i="2"/>
  <c r="W1542" i="2" s="1"/>
  <c r="X1542" i="2" s="1"/>
  <c r="Y1542" i="2" s="1"/>
  <c r="U1542" i="2"/>
  <c r="V1542" i="2" s="1"/>
  <c r="AA1542" i="2" s="1"/>
  <c r="S1948" i="2"/>
  <c r="W1948" i="2" s="1"/>
  <c r="X1948" i="2" s="1"/>
  <c r="Y1948" i="2" s="1"/>
  <c r="U1948" i="2"/>
  <c r="S349" i="2"/>
  <c r="W349" i="2" s="1"/>
  <c r="X349" i="2" s="1"/>
  <c r="Y349" i="2" s="1"/>
  <c r="U349" i="2"/>
  <c r="V349" i="2" s="1"/>
  <c r="S1124" i="2"/>
  <c r="W1124" i="2" s="1"/>
  <c r="X1124" i="2" s="1"/>
  <c r="Y1124" i="2" s="1"/>
  <c r="U1124" i="2"/>
  <c r="V1124" i="2" s="1"/>
  <c r="S304" i="2"/>
  <c r="W304" i="2" s="1"/>
  <c r="X304" i="2" s="1"/>
  <c r="Y304" i="2" s="1"/>
  <c r="U304" i="2"/>
  <c r="V304" i="2" s="1"/>
  <c r="S1515" i="2"/>
  <c r="W1515" i="2" s="1"/>
  <c r="X1515" i="2" s="1"/>
  <c r="Y1515" i="2" s="1"/>
  <c r="U1515" i="2"/>
  <c r="V1515" i="2" s="1"/>
  <c r="S1332" i="2"/>
  <c r="W1332" i="2" s="1"/>
  <c r="X1332" i="2" s="1"/>
  <c r="Y1332" i="2" s="1"/>
  <c r="U1332" i="2"/>
  <c r="V1332" i="2" s="1"/>
  <c r="S1395" i="2"/>
  <c r="W1395" i="2" s="1"/>
  <c r="X1395" i="2" s="1"/>
  <c r="Y1395" i="2" s="1"/>
  <c r="U1395" i="2"/>
  <c r="S945" i="2"/>
  <c r="W945" i="2" s="1"/>
  <c r="X945" i="2" s="1"/>
  <c r="Y945" i="2" s="1"/>
  <c r="U945" i="2"/>
  <c r="S1640" i="2"/>
  <c r="W1640" i="2" s="1"/>
  <c r="X1640" i="2" s="1"/>
  <c r="Y1640" i="2" s="1"/>
  <c r="U1640" i="2"/>
  <c r="V1640" i="2" s="1"/>
  <c r="S1424" i="2"/>
  <c r="W1424" i="2" s="1"/>
  <c r="X1424" i="2" s="1"/>
  <c r="Y1424" i="2" s="1"/>
  <c r="U1424" i="2"/>
  <c r="V1424" i="2" s="1"/>
  <c r="S12" i="2"/>
  <c r="W12" i="2" s="1"/>
  <c r="X12" i="2" s="1"/>
  <c r="Y12" i="2" s="1"/>
  <c r="U12" i="2"/>
  <c r="V12" i="2" s="1"/>
  <c r="S404" i="2"/>
  <c r="W404" i="2" s="1"/>
  <c r="X404" i="2" s="1"/>
  <c r="Y404" i="2" s="1"/>
  <c r="U404" i="2"/>
  <c r="V404" i="2" s="1"/>
  <c r="S719" i="2"/>
  <c r="W719" i="2" s="1"/>
  <c r="X719" i="2" s="1"/>
  <c r="Y719" i="2" s="1"/>
  <c r="U719" i="2"/>
  <c r="V719" i="2" s="1"/>
  <c r="S97" i="2"/>
  <c r="W97" i="2" s="1"/>
  <c r="X97" i="2" s="1"/>
  <c r="Y97" i="2" s="1"/>
  <c r="U97" i="2"/>
  <c r="V97" i="2" s="1"/>
  <c r="S329" i="2"/>
  <c r="W329" i="2" s="1"/>
  <c r="X329" i="2" s="1"/>
  <c r="Y329" i="2" s="1"/>
  <c r="U329" i="2"/>
  <c r="V329" i="2" s="1"/>
  <c r="AA329" i="2" s="1"/>
  <c r="S1912" i="2"/>
  <c r="W1912" i="2" s="1"/>
  <c r="X1912" i="2" s="1"/>
  <c r="Y1912" i="2" s="1"/>
  <c r="U1912" i="2"/>
  <c r="S677" i="2"/>
  <c r="W677" i="2" s="1"/>
  <c r="X677" i="2" s="1"/>
  <c r="Y677" i="2" s="1"/>
  <c r="U677" i="2"/>
  <c r="S1793" i="2"/>
  <c r="W1793" i="2" s="1"/>
  <c r="X1793" i="2" s="1"/>
  <c r="Y1793" i="2" s="1"/>
  <c r="U1793" i="2"/>
  <c r="V1793" i="2" s="1"/>
  <c r="S292" i="2"/>
  <c r="W292" i="2" s="1"/>
  <c r="X292" i="2" s="1"/>
  <c r="Y292" i="2" s="1"/>
  <c r="U292" i="2"/>
  <c r="V292" i="2" s="1"/>
  <c r="S749" i="2"/>
  <c r="W749" i="2" s="1"/>
  <c r="X749" i="2" s="1"/>
  <c r="Y749" i="2" s="1"/>
  <c r="U749" i="2"/>
  <c r="V749" i="2" s="1"/>
  <c r="S1726" i="2"/>
  <c r="W1726" i="2" s="1"/>
  <c r="X1726" i="2" s="1"/>
  <c r="Y1726" i="2" s="1"/>
  <c r="U1726" i="2"/>
  <c r="V1726" i="2" s="1"/>
  <c r="S1348" i="2"/>
  <c r="W1348" i="2" s="1"/>
  <c r="X1348" i="2" s="1"/>
  <c r="Y1348" i="2" s="1"/>
  <c r="U1348" i="2"/>
  <c r="V1348" i="2" s="1"/>
  <c r="S1021" i="2"/>
  <c r="W1021" i="2" s="1"/>
  <c r="X1021" i="2" s="1"/>
  <c r="Y1021" i="2" s="1"/>
  <c r="U1021" i="2"/>
  <c r="Z1021" i="2" s="1"/>
  <c r="S882" i="2"/>
  <c r="W882" i="2" s="1"/>
  <c r="X882" i="2" s="1"/>
  <c r="Y882" i="2" s="1"/>
  <c r="U882" i="2"/>
  <c r="S887" i="2"/>
  <c r="W887" i="2" s="1"/>
  <c r="X887" i="2" s="1"/>
  <c r="Y887" i="2" s="1"/>
  <c r="U887" i="2"/>
  <c r="S210" i="2"/>
  <c r="W210" i="2" s="1"/>
  <c r="X210" i="2" s="1"/>
  <c r="Y210" i="2" s="1"/>
  <c r="U210" i="2"/>
  <c r="V210" i="2" s="1"/>
  <c r="S2008" i="2"/>
  <c r="W2008" i="2" s="1"/>
  <c r="X2008" i="2" s="1"/>
  <c r="Y2008" i="2" s="1"/>
  <c r="U2008" i="2"/>
  <c r="V2008" i="2" s="1"/>
  <c r="S1979" i="2"/>
  <c r="W1979" i="2" s="1"/>
  <c r="X1979" i="2" s="1"/>
  <c r="Y1979" i="2" s="1"/>
  <c r="U1979" i="2"/>
  <c r="V1979" i="2" s="1"/>
  <c r="S11" i="2"/>
  <c r="W11" i="2" s="1"/>
  <c r="X11" i="2" s="1"/>
  <c r="Y11" i="2" s="1"/>
  <c r="U11" i="2"/>
  <c r="V11" i="2" s="1"/>
  <c r="S647" i="2"/>
  <c r="W647" i="2" s="1"/>
  <c r="X647" i="2" s="1"/>
  <c r="Y647" i="2" s="1"/>
  <c r="U647" i="2"/>
  <c r="V647" i="2" s="1"/>
  <c r="S65" i="2"/>
  <c r="W65" i="2" s="1"/>
  <c r="X65" i="2" s="1"/>
  <c r="Y65" i="2" s="1"/>
  <c r="U65" i="2"/>
  <c r="V65" i="2" s="1"/>
  <c r="S30" i="2"/>
  <c r="W30" i="2" s="1"/>
  <c r="X30" i="2" s="1"/>
  <c r="Y30" i="2" s="1"/>
  <c r="U30" i="2"/>
  <c r="S1180" i="2"/>
  <c r="W1180" i="2" s="1"/>
  <c r="X1180" i="2" s="1"/>
  <c r="Y1180" i="2" s="1"/>
  <c r="U1180" i="2"/>
  <c r="S1461" i="2"/>
  <c r="W1461" i="2" s="1"/>
  <c r="X1461" i="2" s="1"/>
  <c r="Y1461" i="2" s="1"/>
  <c r="U1461" i="2"/>
  <c r="V1461" i="2" s="1"/>
  <c r="S1719" i="2"/>
  <c r="W1719" i="2" s="1"/>
  <c r="X1719" i="2" s="1"/>
  <c r="Y1719" i="2" s="1"/>
  <c r="U1719" i="2"/>
  <c r="V1719" i="2" s="1"/>
  <c r="S375" i="2"/>
  <c r="W375" i="2" s="1"/>
  <c r="X375" i="2" s="1"/>
  <c r="Y375" i="2" s="1"/>
  <c r="U375" i="2"/>
  <c r="V375" i="2" s="1"/>
  <c r="S124" i="2"/>
  <c r="W124" i="2" s="1"/>
  <c r="X124" i="2" s="1"/>
  <c r="Y124" i="2" s="1"/>
  <c r="U124" i="2"/>
  <c r="V124" i="2" s="1"/>
  <c r="AA124" i="2" s="1"/>
  <c r="S997" i="2"/>
  <c r="W997" i="2" s="1"/>
  <c r="X997" i="2" s="1"/>
  <c r="Y997" i="2" s="1"/>
  <c r="U997" i="2"/>
  <c r="S44" i="2"/>
  <c r="W44" i="2" s="1"/>
  <c r="X44" i="2" s="1"/>
  <c r="Y44" i="2" s="1"/>
  <c r="U44" i="2"/>
  <c r="V44" i="2" s="1"/>
  <c r="AA44" i="2" s="1"/>
  <c r="S686" i="2"/>
  <c r="W686" i="2" s="1"/>
  <c r="X686" i="2" s="1"/>
  <c r="Y686" i="2" s="1"/>
  <c r="U686" i="2"/>
  <c r="S154" i="2"/>
  <c r="W154" i="2" s="1"/>
  <c r="X154" i="2" s="1"/>
  <c r="Y154" i="2" s="1"/>
  <c r="U154" i="2"/>
  <c r="S952" i="2"/>
  <c r="W952" i="2" s="1"/>
  <c r="X952" i="2" s="1"/>
  <c r="Y952" i="2" s="1"/>
  <c r="U952" i="2"/>
  <c r="V952" i="2" s="1"/>
  <c r="S1873" i="2"/>
  <c r="W1873" i="2" s="1"/>
  <c r="X1873" i="2" s="1"/>
  <c r="Y1873" i="2" s="1"/>
  <c r="U1873" i="2"/>
  <c r="V1873" i="2" s="1"/>
  <c r="S1196" i="2"/>
  <c r="W1196" i="2" s="1"/>
  <c r="X1196" i="2" s="1"/>
  <c r="Y1196" i="2" s="1"/>
  <c r="U1196" i="2"/>
  <c r="V1196" i="2" s="1"/>
  <c r="S602" i="2"/>
  <c r="W602" i="2" s="1"/>
  <c r="X602" i="2" s="1"/>
  <c r="Y602" i="2" s="1"/>
  <c r="U602" i="2"/>
  <c r="V602" i="2" s="1"/>
  <c r="S626" i="2"/>
  <c r="W626" i="2" s="1"/>
  <c r="X626" i="2" s="1"/>
  <c r="Y626" i="2" s="1"/>
  <c r="U626" i="2"/>
  <c r="S904" i="2"/>
  <c r="W904" i="2" s="1"/>
  <c r="X904" i="2" s="1"/>
  <c r="Y904" i="2" s="1"/>
  <c r="U904" i="2"/>
  <c r="S128" i="2"/>
  <c r="W128" i="2" s="1"/>
  <c r="X128" i="2" s="1"/>
  <c r="Y128" i="2" s="1"/>
  <c r="U128" i="2"/>
  <c r="S1913" i="2"/>
  <c r="W1913" i="2" s="1"/>
  <c r="X1913" i="2" s="1"/>
  <c r="Y1913" i="2" s="1"/>
  <c r="U1913" i="2"/>
  <c r="V1913" i="2" s="1"/>
  <c r="S979" i="2"/>
  <c r="W979" i="2" s="1"/>
  <c r="X979" i="2" s="1"/>
  <c r="Y979" i="2" s="1"/>
  <c r="U979" i="2"/>
  <c r="V979" i="2" s="1"/>
  <c r="S1533" i="2"/>
  <c r="W1533" i="2" s="1"/>
  <c r="X1533" i="2" s="1"/>
  <c r="Y1533" i="2" s="1"/>
  <c r="U1533" i="2"/>
  <c r="V1533" i="2" s="1"/>
  <c r="S549" i="2"/>
  <c r="W549" i="2" s="1"/>
  <c r="X549" i="2" s="1"/>
  <c r="Y549" i="2" s="1"/>
  <c r="U549" i="2"/>
  <c r="V549" i="2" s="1"/>
  <c r="S922" i="2"/>
  <c r="W922" i="2" s="1"/>
  <c r="X922" i="2" s="1"/>
  <c r="Y922" i="2" s="1"/>
  <c r="U922" i="2"/>
  <c r="V922" i="2" s="1"/>
  <c r="S1680" i="2"/>
  <c r="W1680" i="2" s="1"/>
  <c r="X1680" i="2" s="1"/>
  <c r="Y1680" i="2" s="1"/>
  <c r="U1680" i="2"/>
  <c r="V1680" i="2" s="1"/>
  <c r="S442" i="2"/>
  <c r="W442" i="2" s="1"/>
  <c r="X442" i="2" s="1"/>
  <c r="Y442" i="2" s="1"/>
  <c r="U442" i="2"/>
  <c r="S1570" i="2"/>
  <c r="W1570" i="2" s="1"/>
  <c r="X1570" i="2" s="1"/>
  <c r="Y1570" i="2" s="1"/>
  <c r="U1570" i="2"/>
  <c r="S250" i="2"/>
  <c r="W250" i="2" s="1"/>
  <c r="X250" i="2" s="1"/>
  <c r="Y250" i="2" s="1"/>
  <c r="U250" i="2"/>
  <c r="S1874" i="2"/>
  <c r="W1874" i="2" s="1"/>
  <c r="X1874" i="2" s="1"/>
  <c r="Y1874" i="2" s="1"/>
  <c r="U1874" i="2"/>
  <c r="V1874" i="2" s="1"/>
  <c r="S1431" i="2"/>
  <c r="W1431" i="2" s="1"/>
  <c r="X1431" i="2" s="1"/>
  <c r="Y1431" i="2" s="1"/>
  <c r="U1431" i="2"/>
  <c r="V1431" i="2" s="1"/>
  <c r="S559" i="2"/>
  <c r="W559" i="2" s="1"/>
  <c r="X559" i="2" s="1"/>
  <c r="Y559" i="2" s="1"/>
  <c r="U559" i="2"/>
  <c r="V559" i="2" s="1"/>
  <c r="S754" i="2"/>
  <c r="W754" i="2" s="1"/>
  <c r="X754" i="2" s="1"/>
  <c r="Y754" i="2" s="1"/>
  <c r="U754" i="2"/>
  <c r="V754" i="2" s="1"/>
  <c r="S1174" i="2"/>
  <c r="W1174" i="2" s="1"/>
  <c r="X1174" i="2" s="1"/>
  <c r="Y1174" i="2" s="1"/>
  <c r="U1174" i="2"/>
  <c r="V1174" i="2" s="1"/>
  <c r="AA1174" i="2" s="1"/>
  <c r="S50" i="2"/>
  <c r="W50" i="2" s="1"/>
  <c r="X50" i="2" s="1"/>
  <c r="Y50" i="2" s="1"/>
  <c r="U50" i="2"/>
  <c r="V50" i="2" s="1"/>
  <c r="S103" i="2"/>
  <c r="W103" i="2" s="1"/>
  <c r="X103" i="2" s="1"/>
  <c r="Y103" i="2" s="1"/>
  <c r="U103" i="2"/>
  <c r="S1575" i="2"/>
  <c r="W1575" i="2" s="1"/>
  <c r="X1575" i="2" s="1"/>
  <c r="Y1575" i="2" s="1"/>
  <c r="U1575" i="2"/>
  <c r="V1575" i="2" s="1"/>
  <c r="S1496" i="2"/>
  <c r="W1496" i="2" s="1"/>
  <c r="X1496" i="2" s="1"/>
  <c r="Y1496" i="2" s="1"/>
  <c r="U1496" i="2"/>
  <c r="V1496" i="2" s="1"/>
  <c r="S429" i="2"/>
  <c r="W429" i="2" s="1"/>
  <c r="X429" i="2" s="1"/>
  <c r="Y429" i="2" s="1"/>
  <c r="U429" i="2"/>
  <c r="V429" i="2" s="1"/>
  <c r="S1601" i="2"/>
  <c r="W1601" i="2" s="1"/>
  <c r="X1601" i="2" s="1"/>
  <c r="Y1601" i="2" s="1"/>
  <c r="U1601" i="2"/>
  <c r="V1601" i="2" s="1"/>
  <c r="S1469" i="2"/>
  <c r="W1469" i="2" s="1"/>
  <c r="X1469" i="2" s="1"/>
  <c r="Y1469" i="2" s="1"/>
  <c r="U1469" i="2"/>
  <c r="V1469" i="2" s="1"/>
  <c r="S796" i="2"/>
  <c r="W796" i="2" s="1"/>
  <c r="X796" i="2" s="1"/>
  <c r="Y796" i="2" s="1"/>
  <c r="U796" i="2"/>
  <c r="S1884" i="2"/>
  <c r="W1884" i="2" s="1"/>
  <c r="X1884" i="2" s="1"/>
  <c r="Y1884" i="2" s="1"/>
  <c r="U1884" i="2"/>
  <c r="V1884" i="2" s="1"/>
  <c r="S293" i="2"/>
  <c r="W293" i="2" s="1"/>
  <c r="X293" i="2" s="1"/>
  <c r="Y293" i="2" s="1"/>
  <c r="U293" i="2"/>
  <c r="S956" i="2"/>
  <c r="W956" i="2" s="1"/>
  <c r="X956" i="2" s="1"/>
  <c r="Y956" i="2" s="1"/>
  <c r="U956" i="2"/>
  <c r="S1883" i="2"/>
  <c r="W1883" i="2" s="1"/>
  <c r="X1883" i="2" s="1"/>
  <c r="Y1883" i="2" s="1"/>
  <c r="U1883" i="2"/>
  <c r="V1883" i="2" s="1"/>
  <c r="S1659" i="2"/>
  <c r="W1659" i="2" s="1"/>
  <c r="X1659" i="2" s="1"/>
  <c r="Y1659" i="2" s="1"/>
  <c r="U1659" i="2"/>
  <c r="V1659" i="2" s="1"/>
  <c r="S696" i="2"/>
  <c r="W696" i="2" s="1"/>
  <c r="X696" i="2" s="1"/>
  <c r="Y696" i="2" s="1"/>
  <c r="U696" i="2"/>
  <c r="V696" i="2" s="1"/>
  <c r="S1899" i="2"/>
  <c r="W1899" i="2" s="1"/>
  <c r="X1899" i="2" s="1"/>
  <c r="Y1899" i="2" s="1"/>
  <c r="U1899" i="2"/>
  <c r="V1899" i="2" s="1"/>
  <c r="S498" i="2"/>
  <c r="W498" i="2" s="1"/>
  <c r="X498" i="2" s="1"/>
  <c r="Y498" i="2" s="1"/>
  <c r="U498" i="2"/>
  <c r="S1329" i="2"/>
  <c r="W1329" i="2" s="1"/>
  <c r="X1329" i="2" s="1"/>
  <c r="Y1329" i="2" s="1"/>
  <c r="U1329" i="2"/>
  <c r="S1423" i="2"/>
  <c r="W1423" i="2" s="1"/>
  <c r="X1423" i="2" s="1"/>
  <c r="Y1423" i="2" s="1"/>
  <c r="U1423" i="2"/>
  <c r="S836" i="2"/>
  <c r="W836" i="2" s="1"/>
  <c r="X836" i="2" s="1"/>
  <c r="Y836" i="2" s="1"/>
  <c r="U836" i="2"/>
  <c r="S109" i="2"/>
  <c r="W109" i="2" s="1"/>
  <c r="X109" i="2" s="1"/>
  <c r="Y109" i="2" s="1"/>
  <c r="U109" i="2"/>
  <c r="V109" i="2" s="1"/>
  <c r="S1677" i="2"/>
  <c r="W1677" i="2" s="1"/>
  <c r="X1677" i="2" s="1"/>
  <c r="Y1677" i="2" s="1"/>
  <c r="U1677" i="2"/>
  <c r="V1677" i="2" s="1"/>
  <c r="S1156" i="2"/>
  <c r="W1156" i="2" s="1"/>
  <c r="X1156" i="2" s="1"/>
  <c r="Y1156" i="2" s="1"/>
  <c r="U1156" i="2"/>
  <c r="V1156" i="2" s="1"/>
  <c r="S1498" i="2"/>
  <c r="W1498" i="2" s="1"/>
  <c r="X1498" i="2" s="1"/>
  <c r="Y1498" i="2" s="1"/>
  <c r="U1498" i="2"/>
  <c r="V1498" i="2" s="1"/>
  <c r="S401" i="2"/>
  <c r="W401" i="2" s="1"/>
  <c r="X401" i="2" s="1"/>
  <c r="Y401" i="2" s="1"/>
  <c r="U401" i="2"/>
  <c r="S1193" i="2"/>
  <c r="W1193" i="2" s="1"/>
  <c r="X1193" i="2" s="1"/>
  <c r="Y1193" i="2" s="1"/>
  <c r="U1193" i="2"/>
  <c r="V1193" i="2" s="1"/>
  <c r="S1538" i="2"/>
  <c r="W1538" i="2" s="1"/>
  <c r="X1538" i="2" s="1"/>
  <c r="Y1538" i="2" s="1"/>
  <c r="U1538" i="2"/>
  <c r="V1538" i="2" s="1"/>
  <c r="S676" i="2"/>
  <c r="W676" i="2" s="1"/>
  <c r="X676" i="2" s="1"/>
  <c r="Y676" i="2" s="1"/>
  <c r="U676" i="2"/>
  <c r="S973" i="2"/>
  <c r="W973" i="2" s="1"/>
  <c r="X973" i="2" s="1"/>
  <c r="Y973" i="2" s="1"/>
  <c r="U973" i="2"/>
  <c r="V973" i="2" s="1"/>
  <c r="S788" i="2"/>
  <c r="W788" i="2" s="1"/>
  <c r="X788" i="2" s="1"/>
  <c r="Y788" i="2" s="1"/>
  <c r="U788" i="2"/>
  <c r="V788" i="2" s="1"/>
  <c r="S634" i="2"/>
  <c r="W634" i="2" s="1"/>
  <c r="X634" i="2" s="1"/>
  <c r="Y634" i="2" s="1"/>
  <c r="U634" i="2"/>
  <c r="V634" i="2" s="1"/>
  <c r="S1295" i="2"/>
  <c r="W1295" i="2" s="1"/>
  <c r="X1295" i="2" s="1"/>
  <c r="Y1295" i="2" s="1"/>
  <c r="U1295" i="2"/>
  <c r="V1295" i="2" s="1"/>
  <c r="S69" i="2"/>
  <c r="W69" i="2" s="1"/>
  <c r="X69" i="2" s="1"/>
  <c r="Y69" i="2" s="1"/>
  <c r="U69" i="2"/>
  <c r="V69" i="2" s="1"/>
  <c r="AA69" i="2" s="1"/>
  <c r="S283" i="2"/>
  <c r="W283" i="2" s="1"/>
  <c r="X283" i="2" s="1"/>
  <c r="Y283" i="2" s="1"/>
  <c r="U283" i="2"/>
  <c r="V283" i="2" s="1"/>
  <c r="S1592" i="2"/>
  <c r="W1592" i="2" s="1"/>
  <c r="X1592" i="2" s="1"/>
  <c r="Y1592" i="2" s="1"/>
  <c r="U1592" i="2"/>
  <c r="S139" i="2"/>
  <c r="W139" i="2" s="1"/>
  <c r="X139" i="2" s="1"/>
  <c r="Y139" i="2" s="1"/>
  <c r="U139" i="2"/>
  <c r="V139" i="2" s="1"/>
  <c r="S1646" i="2"/>
  <c r="W1646" i="2" s="1"/>
  <c r="X1646" i="2" s="1"/>
  <c r="Y1646" i="2" s="1"/>
  <c r="U1646" i="2"/>
  <c r="V1646" i="2" s="1"/>
  <c r="S1827" i="2"/>
  <c r="W1827" i="2" s="1"/>
  <c r="X1827" i="2" s="1"/>
  <c r="Y1827" i="2" s="1"/>
  <c r="U1827" i="2"/>
  <c r="V1827" i="2" s="1"/>
  <c r="S773" i="2"/>
  <c r="W773" i="2" s="1"/>
  <c r="X773" i="2" s="1"/>
  <c r="Y773" i="2" s="1"/>
  <c r="U773" i="2"/>
  <c r="V773" i="2" s="1"/>
  <c r="S1475" i="2"/>
  <c r="W1475" i="2" s="1"/>
  <c r="X1475" i="2" s="1"/>
  <c r="Y1475" i="2" s="1"/>
  <c r="U1475" i="2"/>
  <c r="V1475" i="2" s="1"/>
  <c r="S1370" i="2"/>
  <c r="W1370" i="2" s="1"/>
  <c r="X1370" i="2" s="1"/>
  <c r="Y1370" i="2" s="1"/>
  <c r="U1370" i="2"/>
  <c r="V1370" i="2" s="1"/>
  <c r="S201" i="2"/>
  <c r="W201" i="2" s="1"/>
  <c r="X201" i="2" s="1"/>
  <c r="Y201" i="2" s="1"/>
  <c r="U201" i="2"/>
  <c r="S1771" i="2"/>
  <c r="W1771" i="2" s="1"/>
  <c r="X1771" i="2" s="1"/>
  <c r="Y1771" i="2" s="1"/>
  <c r="U1771" i="2"/>
  <c r="S1645" i="2"/>
  <c r="W1645" i="2" s="1"/>
  <c r="X1645" i="2" s="1"/>
  <c r="Y1645" i="2" s="1"/>
  <c r="U1645" i="2"/>
  <c r="S661" i="2"/>
  <c r="W661" i="2" s="1"/>
  <c r="X661" i="2" s="1"/>
  <c r="Y661" i="2" s="1"/>
  <c r="U661" i="2"/>
  <c r="V661" i="2" s="1"/>
  <c r="S1451" i="2"/>
  <c r="W1451" i="2" s="1"/>
  <c r="X1451" i="2" s="1"/>
  <c r="Y1451" i="2" s="1"/>
  <c r="U1451" i="2"/>
  <c r="V1451" i="2" s="1"/>
  <c r="S131" i="2"/>
  <c r="W131" i="2" s="1"/>
  <c r="X131" i="2" s="1"/>
  <c r="Y131" i="2" s="1"/>
  <c r="U131" i="2"/>
  <c r="V131" i="2" s="1"/>
  <c r="S6" i="2"/>
  <c r="W6" i="2" s="1"/>
  <c r="X6" i="2" s="1"/>
  <c r="Y6" i="2" s="1"/>
  <c r="U6" i="2"/>
  <c r="V6" i="2" s="1"/>
  <c r="AA6" i="2" s="1"/>
  <c r="S1191" i="2"/>
  <c r="W1191" i="2" s="1"/>
  <c r="X1191" i="2" s="1"/>
  <c r="Y1191" i="2" s="1"/>
  <c r="U1191" i="2"/>
  <c r="S1584" i="2"/>
  <c r="W1584" i="2" s="1"/>
  <c r="X1584" i="2" s="1"/>
  <c r="Y1584" i="2" s="1"/>
  <c r="U1584" i="2"/>
  <c r="S2004" i="2"/>
  <c r="W2004" i="2" s="1"/>
  <c r="X2004" i="2" s="1"/>
  <c r="Y2004" i="2" s="1"/>
  <c r="U2004" i="2"/>
  <c r="S155" i="2"/>
  <c r="W155" i="2" s="1"/>
  <c r="X155" i="2" s="1"/>
  <c r="Y155" i="2" s="1"/>
  <c r="U155" i="2"/>
  <c r="S1410" i="2"/>
  <c r="W1410" i="2" s="1"/>
  <c r="X1410" i="2" s="1"/>
  <c r="Y1410" i="2" s="1"/>
  <c r="U1410" i="2"/>
  <c r="V1410" i="2" s="1"/>
  <c r="S1262" i="2"/>
  <c r="W1262" i="2" s="1"/>
  <c r="X1262" i="2" s="1"/>
  <c r="Y1262" i="2" s="1"/>
  <c r="U1262" i="2"/>
  <c r="V1262" i="2" s="1"/>
  <c r="S1652" i="2"/>
  <c r="W1652" i="2" s="1"/>
  <c r="X1652" i="2" s="1"/>
  <c r="Y1652" i="2" s="1"/>
  <c r="U1652" i="2"/>
  <c r="V1652" i="2" s="1"/>
  <c r="S733" i="2"/>
  <c r="W733" i="2" s="1"/>
  <c r="X733" i="2" s="1"/>
  <c r="Y733" i="2" s="1"/>
  <c r="U733" i="2"/>
  <c r="V733" i="2" s="1"/>
  <c r="AA733" i="2" s="1"/>
  <c r="S1309" i="2"/>
  <c r="W1309" i="2" s="1"/>
  <c r="X1309" i="2" s="1"/>
  <c r="Y1309" i="2" s="1"/>
  <c r="U1309" i="2"/>
  <c r="S381" i="2"/>
  <c r="W381" i="2" s="1"/>
  <c r="X381" i="2" s="1"/>
  <c r="Y381" i="2" s="1"/>
  <c r="U381" i="2"/>
  <c r="S1316" i="2"/>
  <c r="W1316" i="2" s="1"/>
  <c r="X1316" i="2" s="1"/>
  <c r="Y1316" i="2" s="1"/>
  <c r="U1316" i="2"/>
  <c r="S1508" i="2"/>
  <c r="W1508" i="2" s="1"/>
  <c r="X1508" i="2" s="1"/>
  <c r="Y1508" i="2" s="1"/>
  <c r="U1508" i="2"/>
  <c r="S1667" i="2"/>
  <c r="W1667" i="2" s="1"/>
  <c r="X1667" i="2" s="1"/>
  <c r="Y1667" i="2" s="1"/>
  <c r="U1667" i="2"/>
  <c r="V1667" i="2" s="1"/>
  <c r="S1573" i="2"/>
  <c r="W1573" i="2" s="1"/>
  <c r="X1573" i="2" s="1"/>
  <c r="Y1573" i="2" s="1"/>
  <c r="U1573" i="2"/>
  <c r="V1573" i="2" s="1"/>
  <c r="S1917" i="2"/>
  <c r="W1917" i="2" s="1"/>
  <c r="X1917" i="2" s="1"/>
  <c r="Y1917" i="2" s="1"/>
  <c r="U1917" i="2"/>
  <c r="V1917" i="2" s="1"/>
  <c r="S1637" i="2"/>
  <c r="W1637" i="2" s="1"/>
  <c r="X1637" i="2" s="1"/>
  <c r="Y1637" i="2" s="1"/>
  <c r="U1637" i="2"/>
  <c r="V1637" i="2" s="1"/>
  <c r="S597" i="2"/>
  <c r="W597" i="2" s="1"/>
  <c r="X597" i="2" s="1"/>
  <c r="Y597" i="2" s="1"/>
  <c r="U597" i="2"/>
  <c r="V597" i="2" s="1"/>
  <c r="S1717" i="2"/>
  <c r="W1717" i="2" s="1"/>
  <c r="X1717" i="2" s="1"/>
  <c r="Y1717" i="2" s="1"/>
  <c r="U1717" i="2"/>
  <c r="S885" i="2"/>
  <c r="W885" i="2" s="1"/>
  <c r="X885" i="2" s="1"/>
  <c r="Y885" i="2" s="1"/>
  <c r="U885" i="2"/>
  <c r="V885" i="2" s="1"/>
  <c r="S540" i="2"/>
  <c r="W540" i="2" s="1"/>
  <c r="X540" i="2" s="1"/>
  <c r="Y540" i="2" s="1"/>
  <c r="U540" i="2"/>
  <c r="V540" i="2" s="1"/>
  <c r="S1893" i="2"/>
  <c r="W1893" i="2" s="1"/>
  <c r="X1893" i="2" s="1"/>
  <c r="Y1893" i="2" s="1"/>
  <c r="U1893" i="2"/>
  <c r="V1893" i="2" s="1"/>
  <c r="S1108" i="2"/>
  <c r="W1108" i="2" s="1"/>
  <c r="X1108" i="2" s="1"/>
  <c r="Y1108" i="2" s="1"/>
  <c r="U1108" i="2"/>
  <c r="V1108" i="2" s="1"/>
  <c r="S125" i="2"/>
  <c r="W125" i="2" s="1"/>
  <c r="X125" i="2" s="1"/>
  <c r="Y125" i="2" s="1"/>
  <c r="U125" i="2"/>
  <c r="V125" i="2" s="1"/>
  <c r="S1029" i="2"/>
  <c r="W1029" i="2" s="1"/>
  <c r="X1029" i="2" s="1"/>
  <c r="Y1029" i="2" s="1"/>
  <c r="U1029" i="2"/>
  <c r="V1029" i="2" s="1"/>
  <c r="AA1029" i="2" s="1"/>
  <c r="S107" i="2"/>
  <c r="W107" i="2" s="1"/>
  <c r="X107" i="2" s="1"/>
  <c r="Y107" i="2" s="1"/>
  <c r="U107" i="2"/>
  <c r="S1306" i="2"/>
  <c r="W1306" i="2" s="1"/>
  <c r="X1306" i="2" s="1"/>
  <c r="Y1306" i="2" s="1"/>
  <c r="U1306" i="2"/>
  <c r="V1306" i="2" s="1"/>
  <c r="AA1306" i="2" s="1"/>
  <c r="S418" i="2"/>
  <c r="W418" i="2" s="1"/>
  <c r="X418" i="2" s="1"/>
  <c r="Y418" i="2" s="1"/>
  <c r="U418" i="2"/>
  <c r="V418" i="2" s="1"/>
  <c r="S946" i="2"/>
  <c r="W946" i="2" s="1"/>
  <c r="X946" i="2" s="1"/>
  <c r="Y946" i="2" s="1"/>
  <c r="U946" i="2"/>
  <c r="S1896" i="2"/>
  <c r="W1896" i="2" s="1"/>
  <c r="X1896" i="2" s="1"/>
  <c r="Y1896" i="2" s="1"/>
  <c r="U1896" i="2"/>
  <c r="V1896" i="2" s="1"/>
  <c r="S17" i="2"/>
  <c r="W17" i="2" s="1"/>
  <c r="X17" i="2" s="1"/>
  <c r="Y17" i="2" s="1"/>
  <c r="U17" i="2"/>
  <c r="V17" i="2" s="1"/>
  <c r="S112" i="2"/>
  <c r="W112" i="2" s="1"/>
  <c r="X112" i="2" s="1"/>
  <c r="Y112" i="2" s="1"/>
  <c r="U112" i="2"/>
  <c r="V112" i="2" s="1"/>
  <c r="S1143" i="2"/>
  <c r="W1143" i="2" s="1"/>
  <c r="X1143" i="2" s="1"/>
  <c r="Y1143" i="2" s="1"/>
  <c r="U1143" i="2"/>
  <c r="V1143" i="2" s="1"/>
  <c r="AA1143" i="2" s="1"/>
  <c r="S1961" i="2"/>
  <c r="W1961" i="2" s="1"/>
  <c r="X1961" i="2" s="1"/>
  <c r="Y1961" i="2" s="1"/>
  <c r="U1961" i="2"/>
  <c r="S870" i="2"/>
  <c r="W870" i="2" s="1"/>
  <c r="X870" i="2" s="1"/>
  <c r="Y870" i="2" s="1"/>
  <c r="U870" i="2"/>
  <c r="S1448" i="2"/>
  <c r="W1448" i="2" s="1"/>
  <c r="X1448" i="2" s="1"/>
  <c r="Y1448" i="2" s="1"/>
  <c r="U1448" i="2"/>
  <c r="S909" i="2"/>
  <c r="W909" i="2" s="1"/>
  <c r="X909" i="2" s="1"/>
  <c r="Y909" i="2" s="1"/>
  <c r="U909" i="2"/>
  <c r="V909" i="2" s="1"/>
  <c r="S1780" i="2"/>
  <c r="W1780" i="2" s="1"/>
  <c r="X1780" i="2" s="1"/>
  <c r="Y1780" i="2" s="1"/>
  <c r="U1780" i="2"/>
  <c r="V1780" i="2" s="1"/>
  <c r="S1643" i="2"/>
  <c r="W1643" i="2" s="1"/>
  <c r="X1643" i="2" s="1"/>
  <c r="Y1643" i="2" s="1"/>
  <c r="U1643" i="2"/>
  <c r="V1643" i="2" s="1"/>
  <c r="S1051" i="2"/>
  <c r="W1051" i="2" s="1"/>
  <c r="X1051" i="2" s="1"/>
  <c r="Y1051" i="2" s="1"/>
  <c r="U1051" i="2"/>
  <c r="V1051" i="2" s="1"/>
  <c r="S59" i="2"/>
  <c r="W59" i="2" s="1"/>
  <c r="X59" i="2" s="1"/>
  <c r="Y59" i="2" s="1"/>
  <c r="U59" i="2"/>
  <c r="V59" i="2" s="1"/>
  <c r="S1282" i="2"/>
  <c r="W1282" i="2" s="1"/>
  <c r="X1282" i="2" s="1"/>
  <c r="Y1282" i="2" s="1"/>
  <c r="U1282" i="2"/>
  <c r="S1356" i="2"/>
  <c r="W1356" i="2" s="1"/>
  <c r="X1356" i="2" s="1"/>
  <c r="Y1356" i="2" s="1"/>
  <c r="U1356" i="2"/>
  <c r="V1356" i="2" s="1"/>
  <c r="S1110" i="2"/>
  <c r="W1110" i="2" s="1"/>
  <c r="X1110" i="2" s="1"/>
  <c r="Y1110" i="2" s="1"/>
  <c r="U1110" i="2"/>
  <c r="V1110" i="2" s="1"/>
  <c r="S1556" i="2"/>
  <c r="W1556" i="2" s="1"/>
  <c r="X1556" i="2" s="1"/>
  <c r="Y1556" i="2" s="1"/>
  <c r="U1556" i="2"/>
  <c r="V1556" i="2" s="1"/>
  <c r="S1136" i="2"/>
  <c r="W1136" i="2" s="1"/>
  <c r="X1136" i="2" s="1"/>
  <c r="Y1136" i="2" s="1"/>
  <c r="U1136" i="2"/>
  <c r="V1136" i="2" s="1"/>
  <c r="S709" i="2"/>
  <c r="W709" i="2" s="1"/>
  <c r="X709" i="2" s="1"/>
  <c r="Y709" i="2" s="1"/>
  <c r="U709" i="2"/>
  <c r="V709" i="2" s="1"/>
  <c r="S1844" i="2"/>
  <c r="W1844" i="2" s="1"/>
  <c r="X1844" i="2" s="1"/>
  <c r="Y1844" i="2" s="1"/>
  <c r="U1844" i="2"/>
  <c r="V1844" i="2" s="1"/>
  <c r="S884" i="2"/>
  <c r="W884" i="2" s="1"/>
  <c r="X884" i="2" s="1"/>
  <c r="Y884" i="2" s="1"/>
  <c r="U884" i="2"/>
  <c r="V884" i="2" s="1"/>
  <c r="S739" i="2"/>
  <c r="W739" i="2" s="1"/>
  <c r="X739" i="2" s="1"/>
  <c r="Y739" i="2" s="1"/>
  <c r="U739" i="2"/>
  <c r="S1181" i="2"/>
  <c r="W1181" i="2" s="1"/>
  <c r="X1181" i="2" s="1"/>
  <c r="Y1181" i="2" s="1"/>
  <c r="U1181" i="2"/>
  <c r="S1162" i="2"/>
  <c r="W1162" i="2" s="1"/>
  <c r="X1162" i="2" s="1"/>
  <c r="Y1162" i="2" s="1"/>
  <c r="U1162" i="2"/>
  <c r="S672" i="2"/>
  <c r="W672" i="2" s="1"/>
  <c r="X672" i="2" s="1"/>
  <c r="Y672" i="2" s="1"/>
  <c r="U672" i="2"/>
  <c r="S596" i="2"/>
  <c r="W596" i="2" s="1"/>
  <c r="X596" i="2" s="1"/>
  <c r="Y596" i="2" s="1"/>
  <c r="U596" i="2"/>
  <c r="V596" i="2" s="1"/>
  <c r="AA596" i="2" s="1"/>
  <c r="S1651" i="2"/>
  <c r="W1651" i="2" s="1"/>
  <c r="X1651" i="2" s="1"/>
  <c r="Y1651" i="2" s="1"/>
  <c r="U1651" i="2"/>
  <c r="V1651" i="2" s="1"/>
  <c r="S547" i="2"/>
  <c r="W547" i="2" s="1"/>
  <c r="X547" i="2" s="1"/>
  <c r="Y547" i="2" s="1"/>
  <c r="U547" i="2"/>
  <c r="V547" i="2" s="1"/>
  <c r="S1714" i="2"/>
  <c r="W1714" i="2" s="1"/>
  <c r="X1714" i="2" s="1"/>
  <c r="Y1714" i="2" s="1"/>
  <c r="U1714" i="2"/>
  <c r="V1714" i="2" s="1"/>
  <c r="S530" i="2"/>
  <c r="W530" i="2" s="1"/>
  <c r="X530" i="2" s="1"/>
  <c r="Y530" i="2" s="1"/>
  <c r="U530" i="2"/>
  <c r="S1404" i="2"/>
  <c r="W1404" i="2" s="1"/>
  <c r="X1404" i="2" s="1"/>
  <c r="Y1404" i="2" s="1"/>
  <c r="U1404" i="2"/>
  <c r="S1438" i="2"/>
  <c r="W1438" i="2" s="1"/>
  <c r="X1438" i="2" s="1"/>
  <c r="Y1438" i="2" s="1"/>
  <c r="U1438" i="2"/>
  <c r="S70" i="2"/>
  <c r="W70" i="2" s="1"/>
  <c r="X70" i="2" s="1"/>
  <c r="Y70" i="2" s="1"/>
  <c r="U70" i="2"/>
  <c r="S361" i="2"/>
  <c r="W361" i="2" s="1"/>
  <c r="X361" i="2" s="1"/>
  <c r="Y361" i="2" s="1"/>
  <c r="U361" i="2"/>
  <c r="V361" i="2" s="1"/>
  <c r="S357" i="2"/>
  <c r="W357" i="2" s="1"/>
  <c r="X357" i="2" s="1"/>
  <c r="Y357" i="2" s="1"/>
  <c r="U357" i="2"/>
  <c r="V357" i="2" s="1"/>
  <c r="S420" i="2"/>
  <c r="W420" i="2" s="1"/>
  <c r="X420" i="2" s="1"/>
  <c r="Y420" i="2" s="1"/>
  <c r="U420" i="2"/>
  <c r="V420" i="2" s="1"/>
  <c r="S1203" i="2"/>
  <c r="W1203" i="2" s="1"/>
  <c r="X1203" i="2" s="1"/>
  <c r="Y1203" i="2" s="1"/>
  <c r="U1203" i="2"/>
  <c r="V1203" i="2" s="1"/>
  <c r="AA1203" i="2" s="1"/>
  <c r="S179" i="2"/>
  <c r="W179" i="2" s="1"/>
  <c r="X179" i="2" s="1"/>
  <c r="Y179" i="2" s="1"/>
  <c r="U179" i="2"/>
  <c r="S1386" i="2"/>
  <c r="W1386" i="2" s="1"/>
  <c r="X1386" i="2" s="1"/>
  <c r="Y1386" i="2" s="1"/>
  <c r="U1386" i="2"/>
  <c r="S514" i="2"/>
  <c r="W514" i="2" s="1"/>
  <c r="X514" i="2" s="1"/>
  <c r="Y514" i="2" s="1"/>
  <c r="U514" i="2"/>
  <c r="S1886" i="2"/>
  <c r="W1886" i="2" s="1"/>
  <c r="X1886" i="2" s="1"/>
  <c r="Y1886" i="2" s="1"/>
  <c r="U1886" i="2"/>
  <c r="S638" i="2"/>
  <c r="W638" i="2" s="1"/>
  <c r="X638" i="2" s="1"/>
  <c r="Y638" i="2" s="1"/>
  <c r="U638" i="2"/>
  <c r="V638" i="2" s="1"/>
  <c r="S785" i="2"/>
  <c r="W785" i="2" s="1"/>
  <c r="X785" i="2" s="1"/>
  <c r="Y785" i="2" s="1"/>
  <c r="U785" i="2"/>
  <c r="V785" i="2" s="1"/>
  <c r="S1520" i="2"/>
  <c r="W1520" i="2" s="1"/>
  <c r="X1520" i="2" s="1"/>
  <c r="Y1520" i="2" s="1"/>
  <c r="U1520" i="2"/>
  <c r="V1520" i="2" s="1"/>
  <c r="AA1520" i="2" s="1"/>
  <c r="S423" i="2"/>
  <c r="W423" i="2" s="1"/>
  <c r="X423" i="2" s="1"/>
  <c r="Y423" i="2" s="1"/>
  <c r="U423" i="2"/>
  <c r="V423" i="2" s="1"/>
  <c r="S615" i="2"/>
  <c r="W615" i="2" s="1"/>
  <c r="X615" i="2" s="1"/>
  <c r="Y615" i="2" s="1"/>
  <c r="U615" i="2"/>
  <c r="S1433" i="2"/>
  <c r="W1433" i="2" s="1"/>
  <c r="X1433" i="2" s="1"/>
  <c r="Y1433" i="2" s="1"/>
  <c r="U1433" i="2"/>
  <c r="V1433" i="2" s="1"/>
  <c r="S142" i="2"/>
  <c r="W142" i="2" s="1"/>
  <c r="X142" i="2" s="1"/>
  <c r="Y142" i="2" s="1"/>
  <c r="U142" i="2"/>
  <c r="V142" i="2" s="1"/>
  <c r="S585" i="2"/>
  <c r="W585" i="2" s="1"/>
  <c r="X585" i="2" s="1"/>
  <c r="Y585" i="2" s="1"/>
  <c r="U585" i="2"/>
  <c r="S1056" i="2"/>
  <c r="W1056" i="2" s="1"/>
  <c r="X1056" i="2" s="1"/>
  <c r="Y1056" i="2" s="1"/>
  <c r="U1056" i="2"/>
  <c r="V1056" i="2" s="1"/>
  <c r="S1991" i="2"/>
  <c r="W1991" i="2" s="1"/>
  <c r="X1991" i="2" s="1"/>
  <c r="Y1991" i="2" s="1"/>
  <c r="U1991" i="2"/>
  <c r="V1991" i="2" s="1"/>
  <c r="S519" i="2"/>
  <c r="W519" i="2" s="1"/>
  <c r="X519" i="2" s="1"/>
  <c r="Y519" i="2" s="1"/>
  <c r="U519" i="2"/>
  <c r="V519" i="2" s="1"/>
  <c r="S1297" i="2"/>
  <c r="W1297" i="2" s="1"/>
  <c r="X1297" i="2" s="1"/>
  <c r="Y1297" i="2" s="1"/>
  <c r="U1297" i="2"/>
  <c r="V1297" i="2" s="1"/>
  <c r="AA1297" i="2" s="1"/>
  <c r="S986" i="2"/>
  <c r="W986" i="2" s="1"/>
  <c r="X986" i="2" s="1"/>
  <c r="Y986" i="2" s="1"/>
  <c r="U986" i="2"/>
  <c r="S1598" i="2"/>
  <c r="W1598" i="2" s="1"/>
  <c r="X1598" i="2" s="1"/>
  <c r="Y1598" i="2" s="1"/>
  <c r="U1598" i="2"/>
  <c r="S445" i="2"/>
  <c r="W445" i="2" s="1"/>
  <c r="X445" i="2" s="1"/>
  <c r="Y445" i="2" s="1"/>
  <c r="U445" i="2"/>
  <c r="S316" i="2"/>
  <c r="W316" i="2" s="1"/>
  <c r="X316" i="2" s="1"/>
  <c r="Y316" i="2" s="1"/>
  <c r="U316" i="2"/>
  <c r="S1483" i="2"/>
  <c r="W1483" i="2" s="1"/>
  <c r="X1483" i="2" s="1"/>
  <c r="Y1483" i="2" s="1"/>
  <c r="U1483" i="2"/>
  <c r="V1483" i="2" s="1"/>
  <c r="AA1483" i="2" s="1"/>
  <c r="S75" i="2"/>
  <c r="W75" i="2" s="1"/>
  <c r="X75" i="2" s="1"/>
  <c r="Y75" i="2" s="1"/>
  <c r="U75" i="2"/>
  <c r="V75" i="2" s="1"/>
  <c r="S1362" i="2"/>
  <c r="W1362" i="2" s="1"/>
  <c r="X1362" i="2" s="1"/>
  <c r="Y1362" i="2" s="1"/>
  <c r="U1362" i="2"/>
  <c r="V1362" i="2" s="1"/>
  <c r="S234" i="2"/>
  <c r="W234" i="2" s="1"/>
  <c r="X234" i="2" s="1"/>
  <c r="Y234" i="2" s="1"/>
  <c r="U234" i="2"/>
  <c r="V234" i="2" s="1"/>
  <c r="S1614" i="2"/>
  <c r="W1614" i="2" s="1"/>
  <c r="X1614" i="2" s="1"/>
  <c r="Y1614" i="2" s="1"/>
  <c r="U1614" i="2"/>
  <c r="S1252" i="2"/>
  <c r="W1252" i="2" s="1"/>
  <c r="X1252" i="2" s="1"/>
  <c r="Y1252" i="2" s="1"/>
  <c r="U1252" i="2"/>
  <c r="V1252" i="2" s="1"/>
  <c r="AA1252" i="2" s="1"/>
  <c r="S1460" i="2"/>
  <c r="W1460" i="2" s="1"/>
  <c r="X1460" i="2" s="1"/>
  <c r="Y1460" i="2" s="1"/>
  <c r="U1460" i="2"/>
  <c r="V1460" i="2" s="1"/>
  <c r="S1467" i="2"/>
  <c r="W1467" i="2" s="1"/>
  <c r="X1467" i="2" s="1"/>
  <c r="Y1467" i="2" s="1"/>
  <c r="U1467" i="2"/>
  <c r="S491" i="2"/>
  <c r="W491" i="2" s="1"/>
  <c r="X491" i="2" s="1"/>
  <c r="Y491" i="2" s="1"/>
  <c r="U491" i="2"/>
  <c r="V491" i="2" s="1"/>
  <c r="S1138" i="2"/>
  <c r="W1138" i="2" s="1"/>
  <c r="X1138" i="2" s="1"/>
  <c r="Y1138" i="2" s="1"/>
  <c r="U1138" i="2"/>
  <c r="V1138" i="2" s="1"/>
  <c r="S242" i="2"/>
  <c r="W242" i="2" s="1"/>
  <c r="X242" i="2" s="1"/>
  <c r="Y242" i="2" s="1"/>
  <c r="U242" i="2"/>
  <c r="V242" i="2" s="1"/>
  <c r="S582" i="2"/>
  <c r="W582" i="2" s="1"/>
  <c r="X582" i="2" s="1"/>
  <c r="Y582" i="2" s="1"/>
  <c r="U582" i="2"/>
  <c r="V582" i="2" s="1"/>
  <c r="S118" i="2"/>
  <c r="W118" i="2" s="1"/>
  <c r="X118" i="2" s="1"/>
  <c r="Y118" i="2" s="1"/>
  <c r="U118" i="2"/>
  <c r="S1280" i="2"/>
  <c r="W1280" i="2" s="1"/>
  <c r="X1280" i="2" s="1"/>
  <c r="Y1280" i="2" s="1"/>
  <c r="U1280" i="2"/>
  <c r="S816" i="2"/>
  <c r="W816" i="2" s="1"/>
  <c r="X816" i="2" s="1"/>
  <c r="Y816" i="2" s="1"/>
  <c r="U816" i="2"/>
  <c r="S1199" i="2"/>
  <c r="W1199" i="2" s="1"/>
  <c r="X1199" i="2" s="1"/>
  <c r="Y1199" i="2" s="1"/>
  <c r="U1199" i="2"/>
  <c r="S712" i="2"/>
  <c r="W712" i="2" s="1"/>
  <c r="X712" i="2" s="1"/>
  <c r="Y712" i="2" s="1"/>
  <c r="U712" i="2"/>
  <c r="V712" i="2" s="1"/>
  <c r="AA712" i="2" s="1"/>
  <c r="S593" i="2"/>
  <c r="W593" i="2" s="1"/>
  <c r="X593" i="2" s="1"/>
  <c r="Y593" i="2" s="1"/>
  <c r="U593" i="2"/>
  <c r="V593" i="2" s="1"/>
  <c r="S1160" i="2"/>
  <c r="W1160" i="2" s="1"/>
  <c r="X1160" i="2" s="1"/>
  <c r="Y1160" i="2" s="1"/>
  <c r="U1160" i="2"/>
  <c r="V1160" i="2" s="1"/>
  <c r="AA1160" i="2" s="1"/>
  <c r="S1905" i="2"/>
  <c r="W1905" i="2" s="1"/>
  <c r="X1905" i="2" s="1"/>
  <c r="Y1905" i="2" s="1"/>
  <c r="U1905" i="2"/>
  <c r="V1905" i="2" s="1"/>
  <c r="S751" i="2"/>
  <c r="W751" i="2" s="1"/>
  <c r="X751" i="2" s="1"/>
  <c r="Y751" i="2" s="1"/>
  <c r="U751" i="2"/>
  <c r="S1903" i="2"/>
  <c r="W1903" i="2" s="1"/>
  <c r="X1903" i="2" s="1"/>
  <c r="Y1903" i="2" s="1"/>
  <c r="U1903" i="2"/>
  <c r="S975" i="2"/>
  <c r="W975" i="2" s="1"/>
  <c r="X975" i="2" s="1"/>
  <c r="Y975" i="2" s="1"/>
  <c r="U975" i="2"/>
  <c r="V975" i="2" s="1"/>
  <c r="S1953" i="2"/>
  <c r="W1953" i="2" s="1"/>
  <c r="X1953" i="2" s="1"/>
  <c r="Y1953" i="2" s="1"/>
  <c r="U1953" i="2"/>
  <c r="S833" i="2"/>
  <c r="W833" i="2" s="1"/>
  <c r="X833" i="2" s="1"/>
  <c r="Y833" i="2" s="1"/>
  <c r="U833" i="2"/>
  <c r="V833" i="2" s="1"/>
  <c r="S727" i="2"/>
  <c r="W727" i="2" s="1"/>
  <c r="X727" i="2" s="1"/>
  <c r="Y727" i="2" s="1"/>
  <c r="U727" i="2"/>
  <c r="V727" i="2" s="1"/>
  <c r="S327" i="2"/>
  <c r="W327" i="2" s="1"/>
  <c r="X327" i="2" s="1"/>
  <c r="Y327" i="2" s="1"/>
  <c r="U327" i="2"/>
  <c r="V327" i="2" s="1"/>
  <c r="S1519" i="2"/>
  <c r="W1519" i="2" s="1"/>
  <c r="X1519" i="2" s="1"/>
  <c r="Y1519" i="2" s="1"/>
  <c r="U1519" i="2"/>
  <c r="V1519" i="2" s="1"/>
  <c r="AA1519" i="2" s="1"/>
  <c r="S390" i="2"/>
  <c r="W390" i="2" s="1"/>
  <c r="X390" i="2" s="1"/>
  <c r="Y390" i="2" s="1"/>
  <c r="U390" i="2"/>
  <c r="S777" i="2"/>
  <c r="W777" i="2" s="1"/>
  <c r="X777" i="2" s="1"/>
  <c r="Y777" i="2" s="1"/>
  <c r="U777" i="2"/>
  <c r="S1960" i="2"/>
  <c r="W1960" i="2" s="1"/>
  <c r="X1960" i="2" s="1"/>
  <c r="Y1960" i="2" s="1"/>
  <c r="U1960" i="2"/>
  <c r="S1927" i="2"/>
  <c r="W1927" i="2" s="1"/>
  <c r="X1927" i="2" s="1"/>
  <c r="Y1927" i="2" s="1"/>
  <c r="U1927" i="2"/>
  <c r="S1111" i="2"/>
  <c r="W1111" i="2" s="1"/>
  <c r="X1111" i="2" s="1"/>
  <c r="Y1111" i="2" s="1"/>
  <c r="U1111" i="2"/>
  <c r="V1111" i="2" s="1"/>
  <c r="S1673" i="2"/>
  <c r="W1673" i="2" s="1"/>
  <c r="X1673" i="2" s="1"/>
  <c r="Y1673" i="2" s="1"/>
  <c r="U1673" i="2"/>
  <c r="V1673" i="2" s="1"/>
  <c r="AA1673" i="2" s="1"/>
  <c r="S294" i="2"/>
  <c r="W294" i="2" s="1"/>
  <c r="X294" i="2" s="1"/>
  <c r="Y294" i="2" s="1"/>
  <c r="U294" i="2"/>
  <c r="V294" i="2" s="1"/>
  <c r="AA294" i="2" s="1"/>
  <c r="S721" i="2"/>
  <c r="W721" i="2" s="1"/>
  <c r="X721" i="2" s="1"/>
  <c r="Y721" i="2" s="1"/>
  <c r="U721" i="2"/>
  <c r="V721" i="2" s="1"/>
  <c r="S992" i="2"/>
  <c r="W992" i="2" s="1"/>
  <c r="X992" i="2" s="1"/>
  <c r="Y992" i="2" s="1"/>
  <c r="U992" i="2"/>
  <c r="S40" i="2"/>
  <c r="W40" i="2" s="1"/>
  <c r="X40" i="2" s="1"/>
  <c r="Y40" i="2" s="1"/>
  <c r="U40" i="2"/>
  <c r="V40" i="2" s="1"/>
  <c r="S1255" i="2"/>
  <c r="W1255" i="2" s="1"/>
  <c r="X1255" i="2" s="1"/>
  <c r="Y1255" i="2" s="1"/>
  <c r="U1255" i="2"/>
  <c r="V1255" i="2" s="1"/>
  <c r="S1337" i="2"/>
  <c r="W1337" i="2" s="1"/>
  <c r="X1337" i="2" s="1"/>
  <c r="Y1337" i="2" s="1"/>
  <c r="U1337" i="2"/>
  <c r="S1821" i="2"/>
  <c r="W1821" i="2" s="1"/>
  <c r="X1821" i="2" s="1"/>
  <c r="Y1821" i="2" s="1"/>
  <c r="U1821" i="2"/>
  <c r="V1821" i="2" s="1"/>
  <c r="S1005" i="2"/>
  <c r="W1005" i="2" s="1"/>
  <c r="X1005" i="2" s="1"/>
  <c r="Y1005" i="2" s="1"/>
  <c r="U1005" i="2"/>
  <c r="V1005" i="2" s="1"/>
  <c r="S370" i="2"/>
  <c r="W370" i="2" s="1"/>
  <c r="X370" i="2" s="1"/>
  <c r="Y370" i="2" s="1"/>
  <c r="U370" i="2"/>
  <c r="V370" i="2" s="1"/>
  <c r="S1427" i="2"/>
  <c r="W1427" i="2" s="1"/>
  <c r="X1427" i="2" s="1"/>
  <c r="Y1427" i="2" s="1"/>
  <c r="U1427" i="2"/>
  <c r="V1427" i="2" s="1"/>
  <c r="AA1427" i="2" s="1"/>
  <c r="S494" i="2"/>
  <c r="W494" i="2" s="1"/>
  <c r="X494" i="2" s="1"/>
  <c r="Y494" i="2" s="1"/>
  <c r="U494" i="2"/>
  <c r="S862" i="2"/>
  <c r="W862" i="2" s="1"/>
  <c r="X862" i="2" s="1"/>
  <c r="Y862" i="2" s="1"/>
  <c r="U862" i="2"/>
  <c r="S1089" i="2"/>
  <c r="W1089" i="2" s="1"/>
  <c r="X1089" i="2" s="1"/>
  <c r="Y1089" i="2" s="1"/>
  <c r="U1089" i="2"/>
  <c r="S1229" i="2"/>
  <c r="W1229" i="2" s="1"/>
  <c r="X1229" i="2" s="1"/>
  <c r="Y1229" i="2" s="1"/>
  <c r="U1229" i="2"/>
  <c r="S2010" i="2"/>
  <c r="W2010" i="2" s="1"/>
  <c r="X2010" i="2" s="1"/>
  <c r="Y2010" i="2" s="1"/>
  <c r="U2010" i="2"/>
  <c r="V2010" i="2" s="1"/>
  <c r="S1210" i="2"/>
  <c r="W1210" i="2" s="1"/>
  <c r="X1210" i="2" s="1"/>
  <c r="Y1210" i="2" s="1"/>
  <c r="U1210" i="2"/>
  <c r="V1210" i="2" s="1"/>
  <c r="S1197" i="2"/>
  <c r="W1197" i="2" s="1"/>
  <c r="X1197" i="2" s="1"/>
  <c r="Y1197" i="2" s="1"/>
  <c r="U1197" i="2"/>
  <c r="V1197" i="2" s="1"/>
  <c r="S1772" i="2"/>
  <c r="W1772" i="2" s="1"/>
  <c r="X1772" i="2" s="1"/>
  <c r="Y1772" i="2" s="1"/>
  <c r="U1772" i="2"/>
  <c r="V1772" i="2" s="1"/>
  <c r="AA1772" i="2" s="1"/>
  <c r="S1437" i="2"/>
  <c r="W1437" i="2" s="1"/>
  <c r="X1437" i="2" s="1"/>
  <c r="Y1437" i="2" s="1"/>
  <c r="U1437" i="2"/>
  <c r="S947" i="2"/>
  <c r="W947" i="2" s="1"/>
  <c r="X947" i="2" s="1"/>
  <c r="Y947" i="2" s="1"/>
  <c r="U947" i="2"/>
  <c r="S1769" i="2"/>
  <c r="W1769" i="2" s="1"/>
  <c r="X1769" i="2" s="1"/>
  <c r="Y1769" i="2" s="1"/>
  <c r="U1769" i="2"/>
  <c r="S1090" i="2"/>
  <c r="W1090" i="2" s="1"/>
  <c r="X1090" i="2" s="1"/>
  <c r="Y1090" i="2" s="1"/>
  <c r="U1090" i="2"/>
  <c r="V1090" i="2" s="1"/>
  <c r="S451" i="2"/>
  <c r="W451" i="2" s="1"/>
  <c r="X451" i="2" s="1"/>
  <c r="Y451" i="2" s="1"/>
  <c r="U451" i="2"/>
  <c r="V451" i="2" s="1"/>
  <c r="S450" i="2"/>
  <c r="W450" i="2" s="1"/>
  <c r="X450" i="2" s="1"/>
  <c r="Y450" i="2" s="1"/>
  <c r="U450" i="2"/>
  <c r="V450" i="2" s="1"/>
  <c r="S1101" i="2"/>
  <c r="W1101" i="2" s="1"/>
  <c r="X1101" i="2" s="1"/>
  <c r="Y1101" i="2" s="1"/>
  <c r="U1101" i="2"/>
  <c r="V1101" i="2" s="1"/>
  <c r="S455" i="2"/>
  <c r="W455" i="2" s="1"/>
  <c r="X455" i="2" s="1"/>
  <c r="Y455" i="2" s="1"/>
  <c r="U455" i="2"/>
  <c r="V455" i="2" s="1"/>
  <c r="AA455" i="2" s="1"/>
  <c r="S245" i="2"/>
  <c r="W245" i="2" s="1"/>
  <c r="X245" i="2" s="1"/>
  <c r="Y245" i="2" s="1"/>
  <c r="U245" i="2"/>
  <c r="V245" i="2" s="1"/>
  <c r="S732" i="2"/>
  <c r="W732" i="2" s="1"/>
  <c r="X732" i="2" s="1"/>
  <c r="Y732" i="2" s="1"/>
  <c r="U732" i="2"/>
  <c r="S1024" i="2"/>
  <c r="W1024" i="2" s="1"/>
  <c r="X1024" i="2" s="1"/>
  <c r="Y1024" i="2" s="1"/>
  <c r="U1024" i="2"/>
  <c r="V1024" i="2" s="1"/>
  <c r="S449" i="2"/>
  <c r="W449" i="2" s="1"/>
  <c r="X449" i="2" s="1"/>
  <c r="Y449" i="2" s="1"/>
  <c r="U449" i="2"/>
  <c r="S831" i="2"/>
  <c r="W831" i="2" s="1"/>
  <c r="X831" i="2" s="1"/>
  <c r="Y831" i="2" s="1"/>
  <c r="U831" i="2"/>
  <c r="V831" i="2" s="1"/>
  <c r="S1145" i="2"/>
  <c r="W1145" i="2" s="1"/>
  <c r="X1145" i="2" s="1"/>
  <c r="Y1145" i="2" s="1"/>
  <c r="U1145" i="2"/>
  <c r="V1145" i="2" s="1"/>
  <c r="S1746" i="2"/>
  <c r="W1746" i="2" s="1"/>
  <c r="X1746" i="2" s="1"/>
  <c r="Y1746" i="2" s="1"/>
  <c r="U1746" i="2"/>
  <c r="V1746" i="2" s="1"/>
  <c r="S461" i="2"/>
  <c r="W461" i="2" s="1"/>
  <c r="X461" i="2" s="1"/>
  <c r="Y461" i="2" s="1"/>
  <c r="U461" i="2"/>
  <c r="V461" i="2" s="1"/>
  <c r="S1220" i="2"/>
  <c r="W1220" i="2" s="1"/>
  <c r="X1220" i="2" s="1"/>
  <c r="Y1220" i="2" s="1"/>
  <c r="U1220" i="2"/>
  <c r="S1705" i="2"/>
  <c r="W1705" i="2" s="1"/>
  <c r="X1705" i="2" s="1"/>
  <c r="Y1705" i="2" s="1"/>
  <c r="U1705" i="2"/>
  <c r="S892" i="2"/>
  <c r="W892" i="2" s="1"/>
  <c r="X892" i="2" s="1"/>
  <c r="Y892" i="2" s="1"/>
  <c r="U892" i="2"/>
  <c r="S1866" i="2"/>
  <c r="W1866" i="2" s="1"/>
  <c r="X1866" i="2" s="1"/>
  <c r="Y1866" i="2" s="1"/>
  <c r="U1866" i="2"/>
  <c r="S402" i="2"/>
  <c r="W402" i="2" s="1"/>
  <c r="X402" i="2" s="1"/>
  <c r="Y402" i="2" s="1"/>
  <c r="U402" i="2"/>
  <c r="V402" i="2" s="1"/>
  <c r="S819" i="2"/>
  <c r="W819" i="2" s="1"/>
  <c r="X819" i="2" s="1"/>
  <c r="Y819" i="2" s="1"/>
  <c r="U819" i="2"/>
  <c r="V819" i="2" s="1"/>
  <c r="S1687" i="2"/>
  <c r="W1687" i="2" s="1"/>
  <c r="X1687" i="2" s="1"/>
  <c r="Y1687" i="2" s="1"/>
  <c r="U1687" i="2"/>
  <c r="V1687" i="2" s="1"/>
  <c r="S666" i="2"/>
  <c r="W666" i="2" s="1"/>
  <c r="X666" i="2" s="1"/>
  <c r="Y666" i="2" s="1"/>
  <c r="U666" i="2"/>
  <c r="V666" i="2" s="1"/>
  <c r="S18" i="2"/>
  <c r="W18" i="2" s="1"/>
  <c r="X18" i="2" s="1"/>
  <c r="Y18" i="2" s="1"/>
  <c r="U18" i="2"/>
  <c r="S601" i="2"/>
  <c r="W601" i="2" s="1"/>
  <c r="X601" i="2" s="1"/>
  <c r="Y601" i="2" s="1"/>
  <c r="U601" i="2"/>
  <c r="S1649" i="2"/>
  <c r="W1649" i="2" s="1"/>
  <c r="X1649" i="2" s="1"/>
  <c r="Y1649" i="2" s="1"/>
  <c r="U1649" i="2"/>
  <c r="V1649" i="2" s="1"/>
  <c r="AA1649" i="2" s="1"/>
  <c r="S417" i="2"/>
  <c r="W417" i="2" s="1"/>
  <c r="X417" i="2" s="1"/>
  <c r="Y417" i="2" s="1"/>
  <c r="U417" i="2"/>
  <c r="S496" i="2"/>
  <c r="W496" i="2" s="1"/>
  <c r="X496" i="2" s="1"/>
  <c r="Y496" i="2" s="1"/>
  <c r="U496" i="2"/>
  <c r="V496" i="2" s="1"/>
  <c r="S1594" i="2"/>
  <c r="W1594" i="2" s="1"/>
  <c r="X1594" i="2" s="1"/>
  <c r="Y1594" i="2" s="1"/>
  <c r="U1594" i="2"/>
  <c r="V1594" i="2" s="1"/>
  <c r="S1597" i="2"/>
  <c r="W1597" i="2" s="1"/>
  <c r="X1597" i="2" s="1"/>
  <c r="Y1597" i="2" s="1"/>
  <c r="U1597" i="2"/>
  <c r="V1597" i="2" s="1"/>
  <c r="S1408" i="2"/>
  <c r="W1408" i="2" s="1"/>
  <c r="X1408" i="2" s="1"/>
  <c r="Y1408" i="2" s="1"/>
  <c r="U1408" i="2"/>
  <c r="V1408" i="2" s="1"/>
  <c r="S855" i="2"/>
  <c r="W855" i="2" s="1"/>
  <c r="X855" i="2" s="1"/>
  <c r="Y855" i="2" s="1"/>
  <c r="U855" i="2"/>
  <c r="V855" i="2" s="1"/>
  <c r="S427" i="2"/>
  <c r="W427" i="2" s="1"/>
  <c r="X427" i="2" s="1"/>
  <c r="Y427" i="2" s="1"/>
  <c r="U427" i="2"/>
  <c r="S1323" i="2"/>
  <c r="W1323" i="2" s="1"/>
  <c r="X1323" i="2" s="1"/>
  <c r="Y1323" i="2" s="1"/>
  <c r="U1323" i="2"/>
  <c r="Z1323" i="2" s="1"/>
  <c r="S1482" i="2"/>
  <c r="W1482" i="2" s="1"/>
  <c r="X1482" i="2" s="1"/>
  <c r="Y1482" i="2" s="1"/>
  <c r="U1482" i="2"/>
  <c r="V1482" i="2" s="1"/>
  <c r="S1066" i="2"/>
  <c r="W1066" i="2" s="1"/>
  <c r="X1066" i="2" s="1"/>
  <c r="Y1066" i="2" s="1"/>
  <c r="U1066" i="2"/>
  <c r="V1066" i="2" s="1"/>
  <c r="S279" i="2"/>
  <c r="W279" i="2" s="1"/>
  <c r="X279" i="2" s="1"/>
  <c r="Y279" i="2" s="1"/>
  <c r="U279" i="2"/>
  <c r="V279" i="2" s="1"/>
  <c r="AA279" i="2" s="1"/>
  <c r="S1342" i="2"/>
  <c r="W1342" i="2" s="1"/>
  <c r="X1342" i="2" s="1"/>
  <c r="Y1342" i="2" s="1"/>
  <c r="U1342" i="2"/>
  <c r="V1342" i="2" s="1"/>
  <c r="S1198" i="2"/>
  <c r="W1198" i="2" s="1"/>
  <c r="X1198" i="2" s="1"/>
  <c r="Y1198" i="2" s="1"/>
  <c r="U1198" i="2"/>
  <c r="V1198" i="2" s="1"/>
  <c r="S776" i="2"/>
  <c r="W776" i="2" s="1"/>
  <c r="X776" i="2" s="1"/>
  <c r="Y776" i="2" s="1"/>
  <c r="U776" i="2"/>
  <c r="S1585" i="2"/>
  <c r="W1585" i="2" s="1"/>
  <c r="X1585" i="2" s="1"/>
  <c r="Y1585" i="2" s="1"/>
  <c r="U1585" i="2"/>
  <c r="S903" i="2"/>
  <c r="W903" i="2" s="1"/>
  <c r="X903" i="2" s="1"/>
  <c r="Y903" i="2" s="1"/>
  <c r="U903" i="2"/>
  <c r="S1353" i="2"/>
  <c r="W1353" i="2" s="1"/>
  <c r="X1353" i="2" s="1"/>
  <c r="Y1353" i="2" s="1"/>
  <c r="U1353" i="2"/>
  <c r="S1016" i="2"/>
  <c r="W1016" i="2" s="1"/>
  <c r="X1016" i="2" s="1"/>
  <c r="Y1016" i="2" s="1"/>
  <c r="U1016" i="2"/>
  <c r="V1016" i="2" s="1"/>
  <c r="S1548" i="2"/>
  <c r="W1548" i="2" s="1"/>
  <c r="X1548" i="2" s="1"/>
  <c r="Y1548" i="2" s="1"/>
  <c r="U1548" i="2"/>
  <c r="V1548" i="2" s="1"/>
  <c r="S1701" i="2"/>
  <c r="W1701" i="2" s="1"/>
  <c r="X1701" i="2" s="1"/>
  <c r="Y1701" i="2" s="1"/>
  <c r="U1701" i="2"/>
  <c r="V1701" i="2" s="1"/>
  <c r="S1349" i="2"/>
  <c r="W1349" i="2" s="1"/>
  <c r="X1349" i="2" s="1"/>
  <c r="Y1349" i="2" s="1"/>
  <c r="U1349" i="2"/>
  <c r="V1349" i="2" s="1"/>
  <c r="AA1349" i="2" s="1"/>
  <c r="S82" i="2"/>
  <c r="W82" i="2" s="1"/>
  <c r="X82" i="2" s="1"/>
  <c r="Y82" i="2" s="1"/>
  <c r="U82" i="2"/>
  <c r="V82" i="2" s="1"/>
  <c r="S87" i="2"/>
  <c r="W87" i="2" s="1"/>
  <c r="X87" i="2" s="1"/>
  <c r="Y87" i="2" s="1"/>
  <c r="U87" i="2"/>
  <c r="S54" i="2"/>
  <c r="W54" i="2" s="1"/>
  <c r="X54" i="2" s="1"/>
  <c r="Y54" i="2" s="1"/>
  <c r="U54" i="2"/>
  <c r="S1786" i="2"/>
  <c r="W1786" i="2" s="1"/>
  <c r="X1786" i="2" s="1"/>
  <c r="Y1786" i="2" s="1"/>
  <c r="U1786" i="2"/>
  <c r="V1786" i="2" s="1"/>
  <c r="S1950" i="2"/>
  <c r="W1950" i="2" s="1"/>
  <c r="X1950" i="2" s="1"/>
  <c r="Y1950" i="2" s="1"/>
  <c r="U1950" i="2"/>
  <c r="V1950" i="2" s="1"/>
  <c r="S994" i="2"/>
  <c r="W994" i="2" s="1"/>
  <c r="X994" i="2" s="1"/>
  <c r="Y994" i="2" s="1"/>
  <c r="U994" i="2"/>
  <c r="V994" i="2" s="1"/>
  <c r="S1208" i="2"/>
  <c r="W1208" i="2" s="1"/>
  <c r="X1208" i="2" s="1"/>
  <c r="Y1208" i="2" s="1"/>
  <c r="U1208" i="2"/>
  <c r="V1208" i="2" s="1"/>
  <c r="S45" i="2"/>
  <c r="W45" i="2" s="1"/>
  <c r="X45" i="2" s="1"/>
  <c r="Y45" i="2" s="1"/>
  <c r="U45" i="2"/>
  <c r="V45" i="2" s="1"/>
  <c r="S1035" i="2"/>
  <c r="W1035" i="2" s="1"/>
  <c r="X1035" i="2" s="1"/>
  <c r="Y1035" i="2" s="1"/>
  <c r="U1035" i="2"/>
  <c r="Z1035" i="2" s="1"/>
  <c r="S720" i="2"/>
  <c r="W720" i="2" s="1"/>
  <c r="X720" i="2" s="1"/>
  <c r="Y720" i="2" s="1"/>
  <c r="U720" i="2"/>
  <c r="S567" i="2"/>
  <c r="W567" i="2" s="1"/>
  <c r="X567" i="2" s="1"/>
  <c r="Y567" i="2" s="1"/>
  <c r="U567" i="2"/>
  <c r="V567" i="2" s="1"/>
  <c r="S1976" i="2"/>
  <c r="W1976" i="2" s="1"/>
  <c r="X1976" i="2" s="1"/>
  <c r="Y1976" i="2" s="1"/>
  <c r="U1976" i="2"/>
  <c r="S1289" i="2"/>
  <c r="W1289" i="2" s="1"/>
  <c r="X1289" i="2" s="1"/>
  <c r="Y1289" i="2" s="1"/>
  <c r="U1289" i="2"/>
  <c r="V1289" i="2" s="1"/>
  <c r="S1493" i="2"/>
  <c r="W1493" i="2" s="1"/>
  <c r="X1493" i="2" s="1"/>
  <c r="Y1493" i="2" s="1"/>
  <c r="U1493" i="2"/>
  <c r="V1493" i="2" s="1"/>
  <c r="S385" i="2"/>
  <c r="W385" i="2" s="1"/>
  <c r="X385" i="2" s="1"/>
  <c r="Y385" i="2" s="1"/>
  <c r="U385" i="2"/>
  <c r="V385" i="2" s="1"/>
  <c r="S268" i="2"/>
  <c r="W268" i="2" s="1"/>
  <c r="X268" i="2" s="1"/>
  <c r="Y268" i="2" s="1"/>
  <c r="U268" i="2"/>
  <c r="V268" i="2" s="1"/>
  <c r="AA268" i="2" s="1"/>
  <c r="S613" i="2"/>
  <c r="W613" i="2" s="1"/>
  <c r="X613" i="2" s="1"/>
  <c r="Y613" i="2" s="1"/>
  <c r="U613" i="2"/>
  <c r="V613" i="2" s="1"/>
  <c r="S1576" i="2"/>
  <c r="W1576" i="2" s="1"/>
  <c r="X1576" i="2" s="1"/>
  <c r="Y1576" i="2" s="1"/>
  <c r="U1576" i="2"/>
  <c r="S707" i="2"/>
  <c r="W707" i="2" s="1"/>
  <c r="X707" i="2" s="1"/>
  <c r="Y707" i="2" s="1"/>
  <c r="U707" i="2"/>
  <c r="S1775" i="2"/>
  <c r="W1775" i="2" s="1"/>
  <c r="X1775" i="2" s="1"/>
  <c r="Y1775" i="2" s="1"/>
  <c r="U1775" i="2"/>
  <c r="S43" i="2"/>
  <c r="W43" i="2" s="1"/>
  <c r="X43" i="2" s="1"/>
  <c r="Y43" i="2" s="1"/>
  <c r="U43" i="2"/>
  <c r="S1748" i="2"/>
  <c r="W1748" i="2" s="1"/>
  <c r="X1748" i="2" s="1"/>
  <c r="Y1748" i="2" s="1"/>
  <c r="U1748" i="2"/>
  <c r="V1748" i="2" s="1"/>
  <c r="S296" i="2"/>
  <c r="W296" i="2" s="1"/>
  <c r="X296" i="2" s="1"/>
  <c r="Y296" i="2" s="1"/>
  <c r="U296" i="2"/>
  <c r="V296" i="2" s="1"/>
  <c r="S1223" i="2"/>
  <c r="W1223" i="2" s="1"/>
  <c r="X1223" i="2" s="1"/>
  <c r="Y1223" i="2" s="1"/>
  <c r="U1223" i="2"/>
  <c r="V1223" i="2" s="1"/>
  <c r="AA1223" i="2" s="1"/>
  <c r="S778" i="2"/>
  <c r="W778" i="2" s="1"/>
  <c r="X778" i="2" s="1"/>
  <c r="Y778" i="2" s="1"/>
  <c r="U778" i="2"/>
  <c r="V778" i="2" s="1"/>
  <c r="S1222" i="2"/>
  <c r="W1222" i="2" s="1"/>
  <c r="X1222" i="2" s="1"/>
  <c r="Y1222" i="2" s="1"/>
  <c r="U1222" i="2"/>
  <c r="V1222" i="2" s="1"/>
  <c r="S1457" i="2"/>
  <c r="W1457" i="2" s="1"/>
  <c r="X1457" i="2" s="1"/>
  <c r="Y1457" i="2" s="1"/>
  <c r="U1457" i="2"/>
  <c r="S1808" i="2"/>
  <c r="W1808" i="2" s="1"/>
  <c r="X1808" i="2" s="1"/>
  <c r="Y1808" i="2" s="1"/>
  <c r="U1808" i="2"/>
  <c r="S929" i="2"/>
  <c r="W929" i="2" s="1"/>
  <c r="X929" i="2" s="1"/>
  <c r="Y929" i="2" s="1"/>
  <c r="U929" i="2"/>
  <c r="V929" i="2" s="1"/>
  <c r="AA929" i="2" s="1"/>
  <c r="S1212" i="2"/>
  <c r="W1212" i="2" s="1"/>
  <c r="X1212" i="2" s="1"/>
  <c r="Y1212" i="2" s="1"/>
  <c r="U1212" i="2"/>
  <c r="V1212" i="2" s="1"/>
  <c r="S1397" i="2"/>
  <c r="W1397" i="2" s="1"/>
  <c r="X1397" i="2" s="1"/>
  <c r="Y1397" i="2" s="1"/>
  <c r="U1397" i="2"/>
  <c r="V1397" i="2" s="1"/>
  <c r="S541" i="2"/>
  <c r="W541" i="2" s="1"/>
  <c r="X541" i="2" s="1"/>
  <c r="Y541" i="2" s="1"/>
  <c r="U541" i="2"/>
  <c r="V541" i="2" s="1"/>
  <c r="S1751" i="2"/>
  <c r="W1751" i="2" s="1"/>
  <c r="X1751" i="2" s="1"/>
  <c r="Y1751" i="2" s="1"/>
  <c r="U1751" i="2"/>
  <c r="S1387" i="2"/>
  <c r="W1387" i="2" s="1"/>
  <c r="X1387" i="2" s="1"/>
  <c r="Y1387" i="2" s="1"/>
  <c r="U1387" i="2"/>
  <c r="S1195" i="2"/>
  <c r="W1195" i="2" s="1"/>
  <c r="X1195" i="2" s="1"/>
  <c r="Y1195" i="2" s="1"/>
  <c r="U1195" i="2"/>
  <c r="V1195" i="2" s="1"/>
  <c r="S1187" i="2"/>
  <c r="W1187" i="2" s="1"/>
  <c r="X1187" i="2" s="1"/>
  <c r="Y1187" i="2" s="1"/>
  <c r="U1187" i="2"/>
  <c r="S1739" i="2"/>
  <c r="W1739" i="2" s="1"/>
  <c r="X1739" i="2" s="1"/>
  <c r="Y1739" i="2" s="1"/>
  <c r="U1739" i="2"/>
  <c r="V1739" i="2" s="1"/>
  <c r="AA1739" i="2" s="1"/>
  <c r="S225" i="2"/>
  <c r="W225" i="2" s="1"/>
  <c r="X225" i="2" s="1"/>
  <c r="Y225" i="2" s="1"/>
  <c r="U225" i="2"/>
  <c r="V225" i="2" s="1"/>
  <c r="S1809" i="2"/>
  <c r="W1809" i="2" s="1"/>
  <c r="X1809" i="2" s="1"/>
  <c r="Y1809" i="2" s="1"/>
  <c r="U1809" i="2"/>
  <c r="V1809" i="2" s="1"/>
  <c r="AA1809" i="2" s="1"/>
  <c r="S1682" i="2"/>
  <c r="W1682" i="2" s="1"/>
  <c r="X1682" i="2" s="1"/>
  <c r="Y1682" i="2" s="1"/>
  <c r="U1682" i="2"/>
  <c r="V1682" i="2" s="1"/>
  <c r="AA1682" i="2" s="1"/>
  <c r="S1936" i="2"/>
  <c r="W1936" i="2" s="1"/>
  <c r="X1936" i="2" s="1"/>
  <c r="Y1936" i="2" s="1"/>
  <c r="U1936" i="2"/>
  <c r="S352" i="2"/>
  <c r="W352" i="2" s="1"/>
  <c r="X352" i="2" s="1"/>
  <c r="Y352" i="2" s="1"/>
  <c r="U352" i="2"/>
  <c r="S183" i="2"/>
  <c r="W183" i="2" s="1"/>
  <c r="X183" i="2" s="1"/>
  <c r="Y183" i="2" s="1"/>
  <c r="U183" i="2"/>
  <c r="S1161" i="2"/>
  <c r="W1161" i="2" s="1"/>
  <c r="X1161" i="2" s="1"/>
  <c r="Y1161" i="2" s="1"/>
  <c r="U1161" i="2"/>
  <c r="V1161" i="2" s="1"/>
  <c r="S1365" i="2"/>
  <c r="W1365" i="2" s="1"/>
  <c r="X1365" i="2" s="1"/>
  <c r="Y1365" i="2" s="1"/>
  <c r="U1365" i="2"/>
  <c r="S915" i="2"/>
  <c r="W915" i="2" s="1"/>
  <c r="X915" i="2" s="1"/>
  <c r="Y915" i="2" s="1"/>
  <c r="U915" i="2"/>
  <c r="V915" i="2" s="1"/>
  <c r="S149" i="2"/>
  <c r="W149" i="2" s="1"/>
  <c r="X149" i="2" s="1"/>
  <c r="Y149" i="2" s="1"/>
  <c r="U149" i="2"/>
  <c r="V149" i="2" s="1"/>
  <c r="AA149" i="2" s="1"/>
  <c r="S898" i="2"/>
  <c r="W898" i="2" s="1"/>
  <c r="X898" i="2" s="1"/>
  <c r="Y898" i="2" s="1"/>
  <c r="U898" i="2"/>
  <c r="V898" i="2" s="1"/>
  <c r="S1385" i="2"/>
  <c r="W1385" i="2" s="1"/>
  <c r="X1385" i="2" s="1"/>
  <c r="Y1385" i="2" s="1"/>
  <c r="U1385" i="2"/>
  <c r="V1385" i="2" s="1"/>
  <c r="AA1385" i="2" s="1"/>
  <c r="S1678" i="2"/>
  <c r="W1678" i="2" s="1"/>
  <c r="X1678" i="2" s="1"/>
  <c r="Y1678" i="2" s="1"/>
  <c r="U1678" i="2"/>
  <c r="S1506" i="2"/>
  <c r="W1506" i="2" s="1"/>
  <c r="X1506" i="2" s="1"/>
  <c r="Y1506" i="2" s="1"/>
  <c r="U1506" i="2"/>
  <c r="S766" i="2"/>
  <c r="W766" i="2" s="1"/>
  <c r="X766" i="2" s="1"/>
  <c r="Y766" i="2" s="1"/>
  <c r="U766" i="2"/>
  <c r="S1980" i="2"/>
  <c r="W1980" i="2" s="1"/>
  <c r="X1980" i="2" s="1"/>
  <c r="Y1980" i="2" s="1"/>
  <c r="U1980" i="2"/>
  <c r="V1980" i="2" s="1"/>
  <c r="S512" i="2"/>
  <c r="W512" i="2" s="1"/>
  <c r="X512" i="2" s="1"/>
  <c r="Y512" i="2" s="1"/>
  <c r="U512" i="2"/>
  <c r="V512" i="2" s="1"/>
  <c r="S820" i="2"/>
  <c r="W820" i="2" s="1"/>
  <c r="X820" i="2" s="1"/>
  <c r="Y820" i="2" s="1"/>
  <c r="U820" i="2"/>
  <c r="V820" i="2" s="1"/>
  <c r="S108" i="2"/>
  <c r="W108" i="2" s="1"/>
  <c r="X108" i="2" s="1"/>
  <c r="Y108" i="2" s="1"/>
  <c r="U108" i="2"/>
  <c r="V108" i="2" s="1"/>
  <c r="S231" i="2"/>
  <c r="W231" i="2" s="1"/>
  <c r="X231" i="2" s="1"/>
  <c r="Y231" i="2" s="1"/>
  <c r="U231" i="2"/>
  <c r="S1377" i="2"/>
  <c r="W1377" i="2" s="1"/>
  <c r="X1377" i="2" s="1"/>
  <c r="Y1377" i="2" s="1"/>
  <c r="U1377" i="2"/>
  <c r="V1377" i="2" s="1"/>
  <c r="AA1377" i="2" s="1"/>
  <c r="S1097" i="2"/>
  <c r="W1097" i="2" s="1"/>
  <c r="X1097" i="2" s="1"/>
  <c r="Y1097" i="2" s="1"/>
  <c r="U1097" i="2"/>
  <c r="S914" i="2"/>
  <c r="W914" i="2" s="1"/>
  <c r="X914" i="2" s="1"/>
  <c r="Y914" i="2" s="1"/>
  <c r="U914" i="2"/>
  <c r="S413" i="2"/>
  <c r="W413" i="2" s="1"/>
  <c r="X413" i="2" s="1"/>
  <c r="Y413" i="2" s="1"/>
  <c r="U413" i="2"/>
  <c r="V413" i="2" s="1"/>
  <c r="S1997" i="2"/>
  <c r="W1997" i="2" s="1"/>
  <c r="X1997" i="2" s="1"/>
  <c r="Y1997" i="2" s="1"/>
  <c r="U1997" i="2"/>
  <c r="V1997" i="2" s="1"/>
  <c r="AA1997" i="2" s="1"/>
  <c r="S1579" i="2"/>
  <c r="W1579" i="2" s="1"/>
  <c r="X1579" i="2" s="1"/>
  <c r="Y1579" i="2" s="1"/>
  <c r="U1579" i="2"/>
  <c r="V1579" i="2" s="1"/>
  <c r="AA1579" i="2" s="1"/>
  <c r="S1500" i="2"/>
  <c r="W1500" i="2" s="1"/>
  <c r="X1500" i="2" s="1"/>
  <c r="Y1500" i="2" s="1"/>
  <c r="U1500" i="2"/>
  <c r="V1500" i="2" s="1"/>
  <c r="AA1500" i="2" s="1"/>
  <c r="S1300" i="2"/>
  <c r="W1300" i="2" s="1"/>
  <c r="X1300" i="2" s="1"/>
  <c r="Y1300" i="2" s="1"/>
  <c r="U1300" i="2"/>
  <c r="S933" i="2"/>
  <c r="W933" i="2" s="1"/>
  <c r="X933" i="2" s="1"/>
  <c r="Y933" i="2" s="1"/>
  <c r="U933" i="2"/>
  <c r="V933" i="2" s="1"/>
  <c r="S205" i="2"/>
  <c r="W205" i="2" s="1"/>
  <c r="X205" i="2" s="1"/>
  <c r="Y205" i="2" s="1"/>
  <c r="U205" i="2"/>
  <c r="V205" i="2" s="1"/>
  <c r="S811" i="2"/>
  <c r="W811" i="2" s="1"/>
  <c r="X811" i="2" s="1"/>
  <c r="Y811" i="2" s="1"/>
  <c r="U811" i="2"/>
  <c r="S301" i="2"/>
  <c r="W301" i="2" s="1"/>
  <c r="X301" i="2" s="1"/>
  <c r="Y301" i="2" s="1"/>
  <c r="U301" i="2"/>
  <c r="V301" i="2" s="1"/>
  <c r="S1372" i="2"/>
  <c r="W1372" i="2" s="1"/>
  <c r="X1372" i="2" s="1"/>
  <c r="Y1372" i="2" s="1"/>
  <c r="U1372" i="2"/>
  <c r="V1372" i="2" s="1"/>
  <c r="S215" i="2"/>
  <c r="W215" i="2" s="1"/>
  <c r="X215" i="2" s="1"/>
  <c r="Y215" i="2" s="1"/>
  <c r="U215" i="2"/>
  <c r="V215" i="2" s="1"/>
  <c r="AA215" i="2" s="1"/>
  <c r="S1179" i="2"/>
  <c r="W1179" i="2" s="1"/>
  <c r="X1179" i="2" s="1"/>
  <c r="Y1179" i="2" s="1"/>
  <c r="U1179" i="2"/>
  <c r="V1179" i="2" s="1"/>
  <c r="AA1179" i="2" s="1"/>
  <c r="S1351" i="2"/>
  <c r="W1351" i="2" s="1"/>
  <c r="X1351" i="2" s="1"/>
  <c r="Y1351" i="2" s="1"/>
  <c r="U1351" i="2"/>
  <c r="S859" i="2"/>
  <c r="W859" i="2" s="1"/>
  <c r="X859" i="2" s="1"/>
  <c r="Y859" i="2" s="1"/>
  <c r="U859" i="2"/>
  <c r="V859" i="2" s="1"/>
  <c r="S1788" i="2"/>
  <c r="W1788" i="2" s="1"/>
  <c r="X1788" i="2" s="1"/>
  <c r="Y1788" i="2" s="1"/>
  <c r="U1788" i="2"/>
  <c r="S1421" i="2"/>
  <c r="W1421" i="2" s="1"/>
  <c r="X1421" i="2" s="1"/>
  <c r="Y1421" i="2" s="1"/>
  <c r="U1421" i="2"/>
  <c r="V1421" i="2" s="1"/>
  <c r="S989" i="2"/>
  <c r="W989" i="2" s="1"/>
  <c r="X989" i="2" s="1"/>
  <c r="Y989" i="2" s="1"/>
  <c r="U989" i="2"/>
  <c r="S277" i="2"/>
  <c r="W277" i="2" s="1"/>
  <c r="X277" i="2" s="1"/>
  <c r="Y277" i="2" s="1"/>
  <c r="U277" i="2"/>
  <c r="V277" i="2" s="1"/>
  <c r="S546" i="2"/>
  <c r="W546" i="2" s="1"/>
  <c r="X546" i="2" s="1"/>
  <c r="Y546" i="2" s="1"/>
  <c r="U546" i="2"/>
  <c r="V546" i="2" s="1"/>
  <c r="S208" i="2"/>
  <c r="W208" i="2" s="1"/>
  <c r="X208" i="2" s="1"/>
  <c r="Y208" i="2" s="1"/>
  <c r="U208" i="2"/>
  <c r="V208" i="2" s="1"/>
  <c r="AA208" i="2" s="1"/>
  <c r="S5" i="2"/>
  <c r="W5" i="2" s="1"/>
  <c r="X5" i="2" s="1"/>
  <c r="Y5" i="2" s="1"/>
  <c r="U5" i="2"/>
  <c r="S1795" i="2"/>
  <c r="W1795" i="2" s="1"/>
  <c r="X1795" i="2" s="1"/>
  <c r="Y1795" i="2" s="1"/>
  <c r="U1795" i="2"/>
  <c r="V1795" i="2" s="1"/>
  <c r="S1789" i="2"/>
  <c r="W1789" i="2" s="1"/>
  <c r="X1789" i="2" s="1"/>
  <c r="Y1789" i="2" s="1"/>
  <c r="U1789" i="2"/>
  <c r="V1789" i="2" s="1"/>
  <c r="S949" i="2"/>
  <c r="W949" i="2" s="1"/>
  <c r="X949" i="2" s="1"/>
  <c r="Y949" i="2" s="1"/>
  <c r="U949" i="2"/>
  <c r="S213" i="2"/>
  <c r="W213" i="2" s="1"/>
  <c r="X213" i="2" s="1"/>
  <c r="Y213" i="2" s="1"/>
  <c r="U213" i="2"/>
  <c r="S1346" i="2"/>
  <c r="W1346" i="2" s="1"/>
  <c r="X1346" i="2" s="1"/>
  <c r="Y1346" i="2" s="1"/>
  <c r="U1346" i="2"/>
  <c r="V1346" i="2" s="1"/>
  <c r="S81" i="2"/>
  <c r="W81" i="2" s="1"/>
  <c r="X81" i="2" s="1"/>
  <c r="Y81" i="2" s="1"/>
  <c r="U81" i="2"/>
  <c r="S7" i="2"/>
  <c r="W7" i="2" s="1"/>
  <c r="X7" i="2" s="1"/>
  <c r="Y7" i="2" s="1"/>
  <c r="U7" i="2"/>
  <c r="V7" i="2" s="1"/>
  <c r="AA7" i="2" s="1"/>
  <c r="S1691" i="2"/>
  <c r="W1691" i="2" s="1"/>
  <c r="X1691" i="2" s="1"/>
  <c r="Y1691" i="2" s="1"/>
  <c r="U1691" i="2"/>
  <c r="S1812" i="2"/>
  <c r="W1812" i="2" s="1"/>
  <c r="X1812" i="2" s="1"/>
  <c r="Y1812" i="2" s="1"/>
  <c r="U1812" i="2"/>
  <c r="S1044" i="2"/>
  <c r="W1044" i="2" s="1"/>
  <c r="X1044" i="2" s="1"/>
  <c r="Y1044" i="2" s="1"/>
  <c r="U1044" i="2"/>
  <c r="V1044" i="2" s="1"/>
  <c r="S1509" i="2"/>
  <c r="W1509" i="2" s="1"/>
  <c r="X1509" i="2" s="1"/>
  <c r="Y1509" i="2" s="1"/>
  <c r="U1509" i="2"/>
  <c r="S573" i="2"/>
  <c r="W573" i="2" s="1"/>
  <c r="X573" i="2" s="1"/>
  <c r="Y573" i="2" s="1"/>
  <c r="U573" i="2"/>
  <c r="V573" i="2" s="1"/>
  <c r="S460" i="2"/>
  <c r="W460" i="2" s="1"/>
  <c r="X460" i="2" s="1"/>
  <c r="Y460" i="2" s="1"/>
  <c r="U460" i="2"/>
  <c r="V460" i="2" s="1"/>
  <c r="AA460" i="2" s="1"/>
  <c r="S925" i="2"/>
  <c r="W925" i="2" s="1"/>
  <c r="X925" i="2" s="1"/>
  <c r="Y925" i="2" s="1"/>
  <c r="U925" i="2"/>
  <c r="V925" i="2" s="1"/>
  <c r="S101" i="2"/>
  <c r="W101" i="2" s="1"/>
  <c r="X101" i="2" s="1"/>
  <c r="Y101" i="2" s="1"/>
  <c r="U101" i="2"/>
  <c r="V101" i="2" s="1"/>
  <c r="AA101" i="2" s="1"/>
  <c r="S1261" i="2"/>
  <c r="W1261" i="2" s="1"/>
  <c r="X1261" i="2" s="1"/>
  <c r="Y1261" i="2" s="1"/>
  <c r="U1261" i="2"/>
  <c r="S1242" i="2"/>
  <c r="W1242" i="2" s="1"/>
  <c r="X1242" i="2" s="1"/>
  <c r="Y1242" i="2" s="1"/>
  <c r="U1242" i="2"/>
  <c r="S394" i="2"/>
  <c r="W394" i="2" s="1"/>
  <c r="X394" i="2" s="1"/>
  <c r="Y394" i="2" s="1"/>
  <c r="U394" i="2"/>
  <c r="S580" i="2"/>
  <c r="W580" i="2" s="1"/>
  <c r="X580" i="2" s="1"/>
  <c r="Y580" i="2" s="1"/>
  <c r="U580" i="2"/>
  <c r="S1696" i="2"/>
  <c r="W1696" i="2" s="1"/>
  <c r="X1696" i="2" s="1"/>
  <c r="Y1696" i="2" s="1"/>
  <c r="U1696" i="2"/>
  <c r="V1696" i="2" s="1"/>
  <c r="S918" i="2"/>
  <c r="W918" i="2" s="1"/>
  <c r="X918" i="2" s="1"/>
  <c r="Y918" i="2" s="1"/>
  <c r="U918" i="2"/>
  <c r="V918" i="2" s="1"/>
  <c r="S32" i="2"/>
  <c r="W32" i="2" s="1"/>
  <c r="X32" i="2" s="1"/>
  <c r="Y32" i="2" s="1"/>
  <c r="U32" i="2"/>
  <c r="V32" i="2" s="1"/>
  <c r="S1087" i="2"/>
  <c r="W1087" i="2" s="1"/>
  <c r="X1087" i="2" s="1"/>
  <c r="Y1087" i="2" s="1"/>
  <c r="U1087" i="2"/>
  <c r="V1087" i="2" s="1"/>
  <c r="AA1087" i="2" s="1"/>
  <c r="S1897" i="2"/>
  <c r="W1897" i="2" s="1"/>
  <c r="X1897" i="2" s="1"/>
  <c r="Y1897" i="2" s="1"/>
  <c r="U1897" i="2"/>
  <c r="S742" i="2"/>
  <c r="W742" i="2" s="1"/>
  <c r="X742" i="2" s="1"/>
  <c r="Y742" i="2" s="1"/>
  <c r="U742" i="2"/>
  <c r="V742" i="2" s="1"/>
  <c r="AA742" i="2" s="1"/>
  <c r="S744" i="2"/>
  <c r="W744" i="2" s="1"/>
  <c r="X744" i="2" s="1"/>
  <c r="Y744" i="2" s="1"/>
  <c r="U744" i="2"/>
  <c r="V744" i="2" s="1"/>
  <c r="S805" i="2"/>
  <c r="W805" i="2" s="1"/>
  <c r="X805" i="2" s="1"/>
  <c r="Y805" i="2" s="1"/>
  <c r="U805" i="2"/>
  <c r="S932" i="2"/>
  <c r="W932" i="2" s="1"/>
  <c r="X932" i="2" s="1"/>
  <c r="Y932" i="2" s="1"/>
  <c r="U932" i="2"/>
  <c r="S1635" i="2"/>
  <c r="W1635" i="2" s="1"/>
  <c r="X1635" i="2" s="1"/>
  <c r="Y1635" i="2" s="1"/>
  <c r="U1635" i="2"/>
  <c r="V1635" i="2" s="1"/>
  <c r="S1027" i="2"/>
  <c r="W1027" i="2" s="1"/>
  <c r="X1027" i="2" s="1"/>
  <c r="Y1027" i="2" s="1"/>
  <c r="U1027" i="2"/>
  <c r="V1027" i="2" s="1"/>
  <c r="AA1027" i="2" s="1"/>
  <c r="S35" i="2"/>
  <c r="W35" i="2" s="1"/>
  <c r="X35" i="2" s="1"/>
  <c r="Y35" i="2" s="1"/>
  <c r="U35" i="2"/>
  <c r="V35" i="2" s="1"/>
  <c r="AA35" i="2" s="1"/>
  <c r="S1218" i="2"/>
  <c r="W1218" i="2" s="1"/>
  <c r="X1218" i="2" s="1"/>
  <c r="Y1218" i="2" s="1"/>
  <c r="U1218" i="2"/>
  <c r="S1228" i="2"/>
  <c r="W1228" i="2" s="1"/>
  <c r="X1228" i="2" s="1"/>
  <c r="Y1228" i="2" s="1"/>
  <c r="U1228" i="2"/>
  <c r="S950" i="2"/>
  <c r="W950" i="2" s="1"/>
  <c r="X950" i="2" s="1"/>
  <c r="Y950" i="2" s="1"/>
  <c r="U950" i="2"/>
  <c r="S668" i="2"/>
  <c r="W668" i="2" s="1"/>
  <c r="X668" i="2" s="1"/>
  <c r="Y668" i="2" s="1"/>
  <c r="U668" i="2"/>
  <c r="S1799" i="2"/>
  <c r="W1799" i="2" s="1"/>
  <c r="X1799" i="2" s="1"/>
  <c r="Y1799" i="2" s="1"/>
  <c r="U1799" i="2"/>
  <c r="V1799" i="2" s="1"/>
  <c r="S685" i="2"/>
  <c r="W685" i="2" s="1"/>
  <c r="X685" i="2" s="1"/>
  <c r="Y685" i="2" s="1"/>
  <c r="U685" i="2"/>
  <c r="V685" i="2" s="1"/>
  <c r="S1524" i="2"/>
  <c r="W1524" i="2" s="1"/>
  <c r="X1524" i="2" s="1"/>
  <c r="Y1524" i="2" s="1"/>
  <c r="U1524" i="2"/>
  <c r="V1524" i="2" s="1"/>
  <c r="S684" i="2"/>
  <c r="W684" i="2" s="1"/>
  <c r="X684" i="2" s="1"/>
  <c r="Y684" i="2" s="1"/>
  <c r="U684" i="2"/>
  <c r="V684" i="2" s="1"/>
  <c r="S499" i="2"/>
  <c r="W499" i="2" s="1"/>
  <c r="X499" i="2" s="1"/>
  <c r="Y499" i="2" s="1"/>
  <c r="U499" i="2"/>
  <c r="S1053" i="2"/>
  <c r="W1053" i="2" s="1"/>
  <c r="X1053" i="2" s="1"/>
  <c r="Y1053" i="2" s="1"/>
  <c r="U1053" i="2"/>
  <c r="Z1053" i="2" s="1"/>
  <c r="S1098" i="2"/>
  <c r="W1098" i="2" s="1"/>
  <c r="X1098" i="2" s="1"/>
  <c r="Y1098" i="2" s="1"/>
  <c r="U1098" i="2"/>
  <c r="S680" i="2"/>
  <c r="W680" i="2" s="1"/>
  <c r="X680" i="2" s="1"/>
  <c r="Y680" i="2" s="1"/>
  <c r="U680" i="2"/>
  <c r="V680" i="2" s="1"/>
  <c r="S484" i="2"/>
  <c r="W484" i="2" s="1"/>
  <c r="X484" i="2" s="1"/>
  <c r="Y484" i="2" s="1"/>
  <c r="U484" i="2"/>
  <c r="V484" i="2" s="1"/>
  <c r="AA484" i="2" s="1"/>
  <c r="S1571" i="2"/>
  <c r="W1571" i="2" s="1"/>
  <c r="X1571" i="2" s="1"/>
  <c r="Y1571" i="2" s="1"/>
  <c r="U1571" i="2"/>
  <c r="V1571" i="2" s="1"/>
  <c r="S523" i="2"/>
  <c r="W523" i="2" s="1"/>
  <c r="X523" i="2" s="1"/>
  <c r="Y523" i="2" s="1"/>
  <c r="U523" i="2"/>
  <c r="V523" i="2" s="1"/>
  <c r="S1674" i="2"/>
  <c r="W1674" i="2" s="1"/>
  <c r="X1674" i="2" s="1"/>
  <c r="Y1674" i="2" s="1"/>
  <c r="U1674" i="2"/>
  <c r="V1674" i="2" s="1"/>
  <c r="AA1674" i="2" s="1"/>
  <c r="S506" i="2"/>
  <c r="W506" i="2" s="1"/>
  <c r="X506" i="2" s="1"/>
  <c r="Y506" i="2" s="1"/>
  <c r="U506" i="2"/>
  <c r="S1276" i="2"/>
  <c r="W1276" i="2" s="1"/>
  <c r="X1276" i="2" s="1"/>
  <c r="Y1276" i="2" s="1"/>
  <c r="U1276" i="2"/>
  <c r="S1390" i="2"/>
  <c r="W1390" i="2" s="1"/>
  <c r="X1390" i="2" s="1"/>
  <c r="Y1390" i="2" s="1"/>
  <c r="U1390" i="2"/>
  <c r="S1952" i="2"/>
  <c r="W1952" i="2" s="1"/>
  <c r="X1952" i="2" s="1"/>
  <c r="Y1952" i="2" s="1"/>
  <c r="U1952" i="2"/>
  <c r="S265" i="2"/>
  <c r="W265" i="2" s="1"/>
  <c r="X265" i="2" s="1"/>
  <c r="Y265" i="2" s="1"/>
  <c r="U265" i="2"/>
  <c r="V265" i="2" s="1"/>
  <c r="S333" i="2"/>
  <c r="W333" i="2" s="1"/>
  <c r="X333" i="2" s="1"/>
  <c r="Y333" i="2" s="1"/>
  <c r="U333" i="2"/>
  <c r="V333" i="2" s="1"/>
  <c r="S396" i="2"/>
  <c r="W396" i="2" s="1"/>
  <c r="X396" i="2" s="1"/>
  <c r="Y396" i="2" s="1"/>
  <c r="U396" i="2"/>
  <c r="V396" i="2" s="1"/>
  <c r="S1123" i="2"/>
  <c r="W1123" i="2" s="1"/>
  <c r="X1123" i="2" s="1"/>
  <c r="Y1123" i="2" s="1"/>
  <c r="U1123" i="2"/>
  <c r="V1123" i="2" s="1"/>
  <c r="S51" i="2"/>
  <c r="W51" i="2" s="1"/>
  <c r="X51" i="2" s="1"/>
  <c r="Y51" i="2" s="1"/>
  <c r="U51" i="2"/>
  <c r="V51" i="2" s="1"/>
  <c r="S1322" i="2"/>
  <c r="W1322" i="2" s="1"/>
  <c r="X1322" i="2" s="1"/>
  <c r="Y1322" i="2" s="1"/>
  <c r="U1322" i="2"/>
  <c r="V1322" i="2" s="1"/>
  <c r="AA1322" i="2" s="1"/>
  <c r="S466" i="2"/>
  <c r="W466" i="2" s="1"/>
  <c r="X466" i="2" s="1"/>
  <c r="Y466" i="2" s="1"/>
  <c r="U466" i="2"/>
  <c r="V466" i="2" s="1"/>
  <c r="S1878" i="2"/>
  <c r="W1878" i="2" s="1"/>
  <c r="X1878" i="2" s="1"/>
  <c r="Y1878" i="2" s="1"/>
  <c r="U1878" i="2"/>
  <c r="S566" i="2"/>
  <c r="W566" i="2" s="1"/>
  <c r="X566" i="2" s="1"/>
  <c r="Y566" i="2" s="1"/>
  <c r="U566" i="2"/>
  <c r="V566" i="2" s="1"/>
  <c r="S737" i="2"/>
  <c r="W737" i="2" s="1"/>
  <c r="X737" i="2" s="1"/>
  <c r="Y737" i="2" s="1"/>
  <c r="U737" i="2"/>
  <c r="V737" i="2" s="1"/>
  <c r="AA737" i="2" s="1"/>
  <c r="S656" i="2"/>
  <c r="W656" i="2" s="1"/>
  <c r="X656" i="2" s="1"/>
  <c r="Y656" i="2" s="1"/>
  <c r="U656" i="2"/>
  <c r="V656" i="2" s="1"/>
  <c r="AA656" i="2" s="1"/>
  <c r="S249" i="2"/>
  <c r="W249" i="2" s="1"/>
  <c r="X249" i="2" s="1"/>
  <c r="Y249" i="2" s="1"/>
  <c r="U249" i="2"/>
  <c r="V249" i="2" s="1"/>
  <c r="AA249" i="2" s="1"/>
  <c r="S543" i="2"/>
  <c r="W543" i="2" s="1"/>
  <c r="X543" i="2" s="1"/>
  <c r="Y543" i="2" s="1"/>
  <c r="U543" i="2"/>
  <c r="S1369" i="2"/>
  <c r="W1369" i="2" s="1"/>
  <c r="X1369" i="2" s="1"/>
  <c r="Y1369" i="2" s="1"/>
  <c r="U1369" i="2"/>
  <c r="S94" i="2"/>
  <c r="W94" i="2" s="1"/>
  <c r="X94" i="2" s="1"/>
  <c r="Y94" i="2" s="1"/>
  <c r="U94" i="2"/>
  <c r="V94" i="2" s="1"/>
  <c r="S281" i="2"/>
  <c r="W281" i="2" s="1"/>
  <c r="X281" i="2" s="1"/>
  <c r="Y281" i="2" s="1"/>
  <c r="U281" i="2"/>
  <c r="S1000" i="2"/>
  <c r="W1000" i="2" s="1"/>
  <c r="X1000" i="2" s="1"/>
  <c r="Y1000" i="2" s="1"/>
  <c r="U1000" i="2"/>
  <c r="S1783" i="2"/>
  <c r="W1783" i="2" s="1"/>
  <c r="X1783" i="2" s="1"/>
  <c r="Y1783" i="2" s="1"/>
  <c r="U1783" i="2"/>
  <c r="V1783" i="2" s="1"/>
  <c r="S359" i="2"/>
  <c r="W359" i="2" s="1"/>
  <c r="X359" i="2" s="1"/>
  <c r="Y359" i="2" s="1"/>
  <c r="U359" i="2"/>
  <c r="V359" i="2" s="1"/>
  <c r="S1233" i="2"/>
  <c r="W1233" i="2" s="1"/>
  <c r="X1233" i="2" s="1"/>
  <c r="Y1233" i="2" s="1"/>
  <c r="U1233" i="2"/>
  <c r="V1233" i="2" s="1"/>
  <c r="S938" i="2"/>
  <c r="W938" i="2" s="1"/>
  <c r="X938" i="2" s="1"/>
  <c r="Y938" i="2" s="1"/>
  <c r="U938" i="2"/>
  <c r="S1502" i="2"/>
  <c r="W1502" i="2" s="1"/>
  <c r="X1502" i="2" s="1"/>
  <c r="Y1502" i="2" s="1"/>
  <c r="U1502" i="2"/>
  <c r="V1502" i="2" s="1"/>
  <c r="AA1502" i="2" s="1"/>
  <c r="S421" i="2"/>
  <c r="W421" i="2" s="1"/>
  <c r="X421" i="2" s="1"/>
  <c r="Y421" i="2" s="1"/>
  <c r="U421" i="2"/>
  <c r="S204" i="2"/>
  <c r="W204" i="2" s="1"/>
  <c r="X204" i="2" s="1"/>
  <c r="Y204" i="2" s="1"/>
  <c r="U204" i="2"/>
  <c r="V204" i="2" s="1"/>
  <c r="S1355" i="2"/>
  <c r="W1355" i="2" s="1"/>
  <c r="X1355" i="2" s="1"/>
  <c r="Y1355" i="2" s="1"/>
  <c r="U1355" i="2"/>
  <c r="S1085" i="2"/>
  <c r="W1085" i="2" s="1"/>
  <c r="X1085" i="2" s="1"/>
  <c r="Y1085" i="2" s="1"/>
  <c r="U1085" i="2"/>
  <c r="V1085" i="2" s="1"/>
  <c r="S1298" i="2"/>
  <c r="W1298" i="2" s="1"/>
  <c r="X1298" i="2" s="1"/>
  <c r="Y1298" i="2" s="1"/>
  <c r="U1298" i="2"/>
  <c r="V1298" i="2" s="1"/>
  <c r="AA1298" i="2" s="1"/>
  <c r="S178" i="2"/>
  <c r="W178" i="2" s="1"/>
  <c r="X178" i="2" s="1"/>
  <c r="Y178" i="2" s="1"/>
  <c r="U178" i="2"/>
  <c r="V178" i="2" s="1"/>
  <c r="S1558" i="2"/>
  <c r="W1558" i="2" s="1"/>
  <c r="X1558" i="2" s="1"/>
  <c r="Y1558" i="2" s="1"/>
  <c r="U1558" i="2"/>
  <c r="S1172" i="2"/>
  <c r="W1172" i="2" s="1"/>
  <c r="X1172" i="2" s="1"/>
  <c r="Y1172" i="2" s="1"/>
  <c r="U1172" i="2"/>
  <c r="S1364" i="2"/>
  <c r="W1364" i="2" s="1"/>
  <c r="X1364" i="2" s="1"/>
  <c r="Y1364" i="2" s="1"/>
  <c r="U1364" i="2"/>
  <c r="S1339" i="2"/>
  <c r="W1339" i="2" s="1"/>
  <c r="X1339" i="2" s="1"/>
  <c r="Y1339" i="2" s="1"/>
  <c r="U1339" i="2"/>
  <c r="S467" i="2"/>
  <c r="W467" i="2" s="1"/>
  <c r="X467" i="2" s="1"/>
  <c r="Y467" i="2" s="1"/>
  <c r="U467" i="2"/>
  <c r="V467" i="2" s="1"/>
  <c r="S1074" i="2"/>
  <c r="W1074" i="2" s="1"/>
  <c r="X1074" i="2" s="1"/>
  <c r="Y1074" i="2" s="1"/>
  <c r="U1074" i="2"/>
  <c r="V1074" i="2" s="1"/>
  <c r="S1998" i="2"/>
  <c r="W1998" i="2" s="1"/>
  <c r="X1998" i="2" s="1"/>
  <c r="Y1998" i="2" s="1"/>
  <c r="U1998" i="2"/>
  <c r="V1998" i="2" s="1"/>
  <c r="S510" i="2"/>
  <c r="W510" i="2" s="1"/>
  <c r="X510" i="2" s="1"/>
  <c r="Y510" i="2" s="1"/>
  <c r="U510" i="2"/>
  <c r="V510" i="2" s="1"/>
  <c r="S809" i="2"/>
  <c r="W809" i="2" s="1"/>
  <c r="X809" i="2" s="1"/>
  <c r="Y809" i="2" s="1"/>
  <c r="U809" i="2"/>
  <c r="S1224" i="2"/>
  <c r="W1224" i="2" s="1"/>
  <c r="X1224" i="2" s="1"/>
  <c r="Y1224" i="2" s="1"/>
  <c r="U1224" i="2"/>
  <c r="V1224" i="2" s="1"/>
  <c r="AA1224" i="2" s="1"/>
  <c r="S633" i="2"/>
  <c r="W633" i="2" s="1"/>
  <c r="X633" i="2" s="1"/>
  <c r="Y633" i="2" s="1"/>
  <c r="U633" i="2"/>
  <c r="S1095" i="2"/>
  <c r="W1095" i="2" s="1"/>
  <c r="X1095" i="2" s="1"/>
  <c r="Y1095" i="2" s="1"/>
  <c r="U1095" i="2"/>
  <c r="V1095" i="2" s="1"/>
  <c r="S798" i="2"/>
  <c r="W798" i="2" s="1"/>
  <c r="X798" i="2" s="1"/>
  <c r="Y798" i="2" s="1"/>
  <c r="U798" i="2"/>
  <c r="V798" i="2" s="1"/>
  <c r="AA798" i="2" s="1"/>
  <c r="S489" i="2"/>
  <c r="W489" i="2" s="1"/>
  <c r="X489" i="2" s="1"/>
  <c r="Y489" i="2" s="1"/>
  <c r="U489" i="2"/>
  <c r="V489" i="2" s="1"/>
  <c r="S1112" i="2"/>
  <c r="W1112" i="2" s="1"/>
  <c r="X1112" i="2" s="1"/>
  <c r="Y1112" i="2" s="1"/>
  <c r="U1112" i="2"/>
  <c r="V1112" i="2" s="1"/>
  <c r="AA1112" i="2" s="1"/>
  <c r="S1841" i="2"/>
  <c r="W1841" i="2" s="1"/>
  <c r="X1841" i="2" s="1"/>
  <c r="Y1841" i="2" s="1"/>
  <c r="U1841" i="2"/>
  <c r="V1841" i="2" s="1"/>
  <c r="S623" i="2"/>
  <c r="W623" i="2" s="1"/>
  <c r="X623" i="2" s="1"/>
  <c r="Y623" i="2" s="1"/>
  <c r="U623" i="2"/>
  <c r="S1847" i="2"/>
  <c r="W1847" i="2" s="1"/>
  <c r="X1847" i="2" s="1"/>
  <c r="Y1847" i="2" s="1"/>
  <c r="U1847" i="2"/>
  <c r="S919" i="2"/>
  <c r="W919" i="2" s="1"/>
  <c r="X919" i="2" s="1"/>
  <c r="Y919" i="2" s="1"/>
  <c r="U919" i="2"/>
  <c r="S1889" i="2"/>
  <c r="W1889" i="2" s="1"/>
  <c r="X1889" i="2" s="1"/>
  <c r="Y1889" i="2" s="1"/>
  <c r="U1889" i="2"/>
  <c r="S705" i="2"/>
  <c r="W705" i="2" s="1"/>
  <c r="X705" i="2" s="1"/>
  <c r="Y705" i="2" s="1"/>
  <c r="U705" i="2"/>
  <c r="V705" i="2" s="1"/>
  <c r="S663" i="2"/>
  <c r="W663" i="2" s="1"/>
  <c r="X663" i="2" s="1"/>
  <c r="Y663" i="2" s="1"/>
  <c r="U663" i="2"/>
  <c r="V663" i="2" s="1"/>
  <c r="S255" i="2"/>
  <c r="W255" i="2" s="1"/>
  <c r="X255" i="2" s="1"/>
  <c r="Y255" i="2" s="1"/>
  <c r="U255" i="2"/>
  <c r="S1463" i="2"/>
  <c r="W1463" i="2" s="1"/>
  <c r="X1463" i="2" s="1"/>
  <c r="Y1463" i="2" s="1"/>
  <c r="U1463" i="2"/>
  <c r="V1463" i="2" s="1"/>
  <c r="S326" i="2"/>
  <c r="W326" i="2" s="1"/>
  <c r="X326" i="2" s="1"/>
  <c r="Y326" i="2" s="1"/>
  <c r="U326" i="2"/>
  <c r="V326" i="2" s="1"/>
  <c r="S529" i="2"/>
  <c r="W529" i="2" s="1"/>
  <c r="X529" i="2" s="1"/>
  <c r="Y529" i="2" s="1"/>
  <c r="U529" i="2"/>
  <c r="S1504" i="2"/>
  <c r="W1504" i="2" s="1"/>
  <c r="X1504" i="2" s="1"/>
  <c r="Y1504" i="2" s="1"/>
  <c r="U1504" i="2"/>
  <c r="V1504" i="2" s="1"/>
  <c r="S1887" i="2"/>
  <c r="W1887" i="2" s="1"/>
  <c r="X1887" i="2" s="1"/>
  <c r="Y1887" i="2" s="1"/>
  <c r="U1887" i="2"/>
  <c r="V1887" i="2" s="1"/>
  <c r="S1063" i="2"/>
  <c r="W1063" i="2" s="1"/>
  <c r="X1063" i="2" s="1"/>
  <c r="Y1063" i="2" s="1"/>
  <c r="U1063" i="2"/>
  <c r="S1609" i="2"/>
  <c r="W1609" i="2" s="1"/>
  <c r="X1609" i="2" s="1"/>
  <c r="Y1609" i="2" s="1"/>
  <c r="U1609" i="2"/>
  <c r="V1609" i="2" s="1"/>
  <c r="AA1609" i="2" s="1"/>
  <c r="S166" i="2"/>
  <c r="W166" i="2" s="1"/>
  <c r="X166" i="2" s="1"/>
  <c r="Y166" i="2" s="1"/>
  <c r="U166" i="2"/>
  <c r="S665" i="2"/>
  <c r="W665" i="2" s="1"/>
  <c r="X665" i="2" s="1"/>
  <c r="Y665" i="2" s="1"/>
  <c r="U665" i="2"/>
  <c r="V665" i="2" s="1"/>
  <c r="AA665" i="2" s="1"/>
  <c r="S936" i="2"/>
  <c r="W936" i="2" s="1"/>
  <c r="X936" i="2" s="1"/>
  <c r="Y936" i="2" s="1"/>
  <c r="U936" i="2"/>
  <c r="S1008" i="2"/>
  <c r="W1008" i="2" s="1"/>
  <c r="X1008" i="2" s="1"/>
  <c r="Y1008" i="2" s="1"/>
  <c r="U1008" i="2"/>
  <c r="S1207" i="2"/>
  <c r="W1207" i="2" s="1"/>
  <c r="X1207" i="2" s="1"/>
  <c r="Y1207" i="2" s="1"/>
  <c r="U1207" i="2"/>
  <c r="S1273" i="2"/>
  <c r="W1273" i="2" s="1"/>
  <c r="X1273" i="2" s="1"/>
  <c r="Y1273" i="2" s="1"/>
  <c r="U1273" i="2"/>
  <c r="S1589" i="2"/>
  <c r="W1589" i="2" s="1"/>
  <c r="X1589" i="2" s="1"/>
  <c r="Y1589" i="2" s="1"/>
  <c r="U1589" i="2"/>
  <c r="V1589" i="2" s="1"/>
  <c r="S965" i="2"/>
  <c r="W965" i="2" s="1"/>
  <c r="X965" i="2" s="1"/>
  <c r="Y965" i="2" s="1"/>
  <c r="U965" i="2"/>
  <c r="V965" i="2" s="1"/>
  <c r="S699" i="2"/>
  <c r="W699" i="2" s="1"/>
  <c r="X699" i="2" s="1"/>
  <c r="Y699" i="2" s="1"/>
  <c r="U699" i="2"/>
  <c r="S1347" i="2"/>
  <c r="W1347" i="2" s="1"/>
  <c r="X1347" i="2" s="1"/>
  <c r="Y1347" i="2" s="1"/>
  <c r="U1347" i="2"/>
  <c r="V1347" i="2" s="1"/>
  <c r="S49" i="2"/>
  <c r="W49" i="2" s="1"/>
  <c r="X49" i="2" s="1"/>
  <c r="Y49" i="2" s="1"/>
  <c r="U49" i="2"/>
  <c r="S505" i="2"/>
  <c r="W505" i="2" s="1"/>
  <c r="X505" i="2" s="1"/>
  <c r="Y505" i="2" s="1"/>
  <c r="U505" i="2"/>
  <c r="Z505" i="2" s="1"/>
  <c r="S1025" i="2"/>
  <c r="W1025" i="2" s="1"/>
  <c r="X1025" i="2" s="1"/>
  <c r="Y1025" i="2" s="1"/>
  <c r="U1025" i="2"/>
  <c r="V1025" i="2" s="1"/>
  <c r="S1213" i="2"/>
  <c r="W1213" i="2" s="1"/>
  <c r="X1213" i="2" s="1"/>
  <c r="Y1213" i="2" s="1"/>
  <c r="U1213" i="2"/>
  <c r="V1213" i="2" s="1"/>
  <c r="S1962" i="2"/>
  <c r="W1962" i="2" s="1"/>
  <c r="X1962" i="2" s="1"/>
  <c r="Y1962" i="2" s="1"/>
  <c r="U1962" i="2"/>
  <c r="V1962" i="2" s="1"/>
  <c r="S1146" i="2"/>
  <c r="W1146" i="2" s="1"/>
  <c r="X1146" i="2" s="1"/>
  <c r="Y1146" i="2" s="1"/>
  <c r="U1146" i="2"/>
  <c r="V1146" i="2" s="1"/>
  <c r="AA1146" i="2" s="1"/>
  <c r="S1516" i="2"/>
  <c r="W1516" i="2" s="1"/>
  <c r="X1516" i="2" s="1"/>
  <c r="Y1516" i="2" s="1"/>
  <c r="U1516" i="2"/>
  <c r="V1516" i="2" s="1"/>
  <c r="S532" i="2"/>
  <c r="W532" i="2" s="1"/>
  <c r="X532" i="2" s="1"/>
  <c r="Y532" i="2" s="1"/>
  <c r="U532" i="2"/>
  <c r="V532" i="2" s="1"/>
  <c r="AA532" i="2" s="1"/>
  <c r="S276" i="2"/>
  <c r="W276" i="2" s="1"/>
  <c r="X276" i="2" s="1"/>
  <c r="Y276" i="2" s="1"/>
  <c r="U276" i="2"/>
  <c r="S1296" i="2"/>
  <c r="W1296" i="2" s="1"/>
  <c r="X1296" i="2" s="1"/>
  <c r="Y1296" i="2" s="1"/>
  <c r="U1296" i="2"/>
  <c r="Z1296" i="2" s="1"/>
  <c r="S1563" i="2"/>
  <c r="W1563" i="2" s="1"/>
  <c r="X1563" i="2" s="1"/>
  <c r="Y1563" i="2" s="1"/>
  <c r="U1563" i="2"/>
  <c r="S1382" i="2"/>
  <c r="W1382" i="2" s="1"/>
  <c r="X1382" i="2" s="1"/>
  <c r="Y1382" i="2" s="1"/>
  <c r="U1382" i="2"/>
  <c r="V1382" i="2" s="1"/>
  <c r="S1443" i="2"/>
  <c r="W1443" i="2" s="1"/>
  <c r="X1443" i="2" s="1"/>
  <c r="Y1443" i="2" s="1"/>
  <c r="U1443" i="2"/>
  <c r="S153" i="2"/>
  <c r="W153" i="2" s="1"/>
  <c r="X153" i="2" s="1"/>
  <c r="Y153" i="2" s="1"/>
  <c r="U153" i="2"/>
  <c r="V153" i="2" s="1"/>
  <c r="AA153" i="2" s="1"/>
  <c r="S2000" i="2"/>
  <c r="W2000" i="2" s="1"/>
  <c r="X2000" i="2" s="1"/>
  <c r="Y2000" i="2" s="1"/>
  <c r="U2000" i="2"/>
  <c r="S1824" i="2"/>
  <c r="W1824" i="2" s="1"/>
  <c r="X1824" i="2" s="1"/>
  <c r="Y1824" i="2" s="1"/>
  <c r="U1824" i="2"/>
  <c r="V1824" i="2" s="1"/>
  <c r="AA1824" i="2" s="1"/>
  <c r="S1398" i="2"/>
  <c r="W1398" i="2" s="1"/>
  <c r="X1398" i="2" s="1"/>
  <c r="Y1398" i="2" s="1"/>
  <c r="U1398" i="2"/>
  <c r="V1398" i="2" s="1"/>
  <c r="S1358" i="2"/>
  <c r="W1358" i="2" s="1"/>
  <c r="X1358" i="2" s="1"/>
  <c r="Y1358" i="2" s="1"/>
  <c r="U1358" i="2"/>
  <c r="S374" i="2"/>
  <c r="W374" i="2" s="1"/>
  <c r="X374" i="2" s="1"/>
  <c r="Y374" i="2" s="1"/>
  <c r="U374" i="2"/>
  <c r="S1713" i="2"/>
  <c r="W1713" i="2" s="1"/>
  <c r="X1713" i="2" s="1"/>
  <c r="Y1713" i="2" s="1"/>
  <c r="U1713" i="2"/>
  <c r="V1713" i="2" s="1"/>
  <c r="S439" i="2"/>
  <c r="W439" i="2" s="1"/>
  <c r="X439" i="2" s="1"/>
  <c r="Y439" i="2" s="1"/>
  <c r="U439" i="2"/>
  <c r="S425" i="2"/>
  <c r="W425" i="2" s="1"/>
  <c r="X425" i="2" s="1"/>
  <c r="Y425" i="2" s="1"/>
  <c r="U425" i="2"/>
  <c r="S1798" i="2"/>
  <c r="W1798" i="2" s="1"/>
  <c r="X1798" i="2" s="1"/>
  <c r="Y1798" i="2" s="1"/>
  <c r="U1798" i="2"/>
  <c r="S781" i="2"/>
  <c r="W781" i="2" s="1"/>
  <c r="X781" i="2" s="1"/>
  <c r="Y781" i="2" s="1"/>
  <c r="U781" i="2"/>
  <c r="V781" i="2" s="1"/>
  <c r="S1985" i="2"/>
  <c r="W1985" i="2" s="1"/>
  <c r="X1985" i="2" s="1"/>
  <c r="Y1985" i="2" s="1"/>
  <c r="U1985" i="2"/>
  <c r="S476" i="2"/>
  <c r="W476" i="2" s="1"/>
  <c r="X476" i="2" s="1"/>
  <c r="Y476" i="2" s="1"/>
  <c r="U476" i="2"/>
  <c r="S701" i="2"/>
  <c r="W701" i="2" s="1"/>
  <c r="X701" i="2" s="1"/>
  <c r="Y701" i="2" s="1"/>
  <c r="U701" i="2"/>
  <c r="S441" i="2"/>
  <c r="W441" i="2" s="1"/>
  <c r="X441" i="2" s="1"/>
  <c r="Y441" i="2" s="1"/>
  <c r="U441" i="2"/>
  <c r="S1539" i="2"/>
  <c r="W1539" i="2" s="1"/>
  <c r="X1539" i="2" s="1"/>
  <c r="Y1539" i="2" s="1"/>
  <c r="U1539" i="2"/>
  <c r="V1539" i="2" s="1"/>
  <c r="S1328" i="2"/>
  <c r="W1328" i="2" s="1"/>
  <c r="X1328" i="2" s="1"/>
  <c r="Y1328" i="2" s="1"/>
  <c r="U1328" i="2"/>
  <c r="S220" i="2"/>
  <c r="W220" i="2" s="1"/>
  <c r="X220" i="2" s="1"/>
  <c r="Y220" i="2" s="1"/>
  <c r="U220" i="2"/>
  <c r="S181" i="2"/>
  <c r="W181" i="2" s="1"/>
  <c r="X181" i="2" s="1"/>
  <c r="Y181" i="2" s="1"/>
  <c r="U181" i="2"/>
  <c r="V181" i="2" s="1"/>
  <c r="S1872" i="2"/>
  <c r="W1872" i="2" s="1"/>
  <c r="X1872" i="2" s="1"/>
  <c r="Y1872" i="2" s="1"/>
  <c r="U1872" i="2"/>
  <c r="V1872" i="2" s="1"/>
  <c r="S1527" i="2"/>
  <c r="W1527" i="2" s="1"/>
  <c r="X1527" i="2" s="1"/>
  <c r="Y1527" i="2" s="1"/>
  <c r="U1527" i="2"/>
  <c r="S1147" i="2"/>
  <c r="W1147" i="2" s="1"/>
  <c r="X1147" i="2" s="1"/>
  <c r="Y1147" i="2" s="1"/>
  <c r="U1147" i="2"/>
  <c r="S1742" i="2"/>
  <c r="W1742" i="2" s="1"/>
  <c r="X1742" i="2" s="1"/>
  <c r="Y1742" i="2" s="1"/>
  <c r="U1742" i="2"/>
  <c r="S912" i="2"/>
  <c r="W912" i="2" s="1"/>
  <c r="X912" i="2" s="1"/>
  <c r="Y912" i="2" s="1"/>
  <c r="U912" i="2"/>
  <c r="V912" i="2" s="1"/>
  <c r="S134" i="2"/>
  <c r="W134" i="2" s="1"/>
  <c r="X134" i="2" s="1"/>
  <c r="Y134" i="2" s="1"/>
  <c r="U134" i="2"/>
  <c r="S187" i="2"/>
  <c r="W187" i="2" s="1"/>
  <c r="X187" i="2" s="1"/>
  <c r="Y187" i="2" s="1"/>
  <c r="U187" i="2"/>
  <c r="S98" i="2"/>
  <c r="W98" i="2" s="1"/>
  <c r="X98" i="2" s="1"/>
  <c r="Y98" i="2" s="1"/>
  <c r="U98" i="2"/>
  <c r="V98" i="2" s="1"/>
  <c r="AA98" i="2" s="1"/>
  <c r="S741" i="2"/>
  <c r="W741" i="2" s="1"/>
  <c r="X741" i="2" s="1"/>
  <c r="Y741" i="2" s="1"/>
  <c r="U741" i="2"/>
  <c r="S148" i="2"/>
  <c r="W148" i="2" s="1"/>
  <c r="X148" i="2" s="1"/>
  <c r="Y148" i="2" s="1"/>
  <c r="U148" i="2"/>
  <c r="V148" i="2" s="1"/>
  <c r="S138" i="2"/>
  <c r="W138" i="2" s="1"/>
  <c r="X138" i="2" s="1"/>
  <c r="Y138" i="2" s="1"/>
  <c r="U138" i="2"/>
  <c r="S581" i="2"/>
  <c r="W581" i="2" s="1"/>
  <c r="X581" i="2" s="1"/>
  <c r="Y581" i="2" s="1"/>
  <c r="U581" i="2"/>
  <c r="S1982" i="2"/>
  <c r="W1982" i="2" s="1"/>
  <c r="X1982" i="2" s="1"/>
  <c r="Y1982" i="2" s="1"/>
  <c r="U1982" i="2"/>
  <c r="V1982" i="2" s="1"/>
  <c r="S906" i="2"/>
  <c r="W906" i="2" s="1"/>
  <c r="X906" i="2" s="1"/>
  <c r="Y906" i="2" s="1"/>
  <c r="U906" i="2"/>
  <c r="V906" i="2" s="1"/>
  <c r="AA906" i="2" s="1"/>
  <c r="S378" i="2"/>
  <c r="W378" i="2" s="1"/>
  <c r="X378" i="2" s="1"/>
  <c r="Y378" i="2" s="1"/>
  <c r="U378" i="2"/>
  <c r="S364" i="2"/>
  <c r="W364" i="2" s="1"/>
  <c r="X364" i="2" s="1"/>
  <c r="Y364" i="2" s="1"/>
  <c r="U364" i="2"/>
  <c r="V364" i="2" s="1"/>
  <c r="AA364" i="2" s="1"/>
  <c r="S1639" i="2"/>
  <c r="W1639" i="2" s="1"/>
  <c r="X1639" i="2" s="1"/>
  <c r="Y1639" i="2" s="1"/>
  <c r="U1639" i="2"/>
  <c r="S943" i="2"/>
  <c r="W943" i="2" s="1"/>
  <c r="X943" i="2" s="1"/>
  <c r="Y943" i="2" s="1"/>
  <c r="U943" i="2"/>
  <c r="V943" i="2" s="1"/>
  <c r="S1042" i="2"/>
  <c r="W1042" i="2" s="1"/>
  <c r="X1042" i="2" s="1"/>
  <c r="Y1042" i="2" s="1"/>
  <c r="U1042" i="2"/>
  <c r="V1042" i="2" s="1"/>
  <c r="S91" i="2"/>
  <c r="W91" i="2" s="1"/>
  <c r="X91" i="2" s="1"/>
  <c r="Y91" i="2" s="1"/>
  <c r="U91" i="2"/>
  <c r="S662" i="2"/>
  <c r="W662" i="2" s="1"/>
  <c r="X662" i="2" s="1"/>
  <c r="Y662" i="2" s="1"/>
  <c r="U662" i="2"/>
  <c r="S193" i="2"/>
  <c r="W193" i="2" s="1"/>
  <c r="X193" i="2" s="1"/>
  <c r="Y193" i="2" s="1"/>
  <c r="U193" i="2"/>
  <c r="V193" i="2" s="1"/>
  <c r="S1679" i="2"/>
  <c r="W1679" i="2" s="1"/>
  <c r="X1679" i="2" s="1"/>
  <c r="Y1679" i="2" s="1"/>
  <c r="U1679" i="2"/>
  <c r="V1679" i="2" s="1"/>
  <c r="S31" i="2"/>
  <c r="W31" i="2" s="1"/>
  <c r="X31" i="2" s="1"/>
  <c r="Y31" i="2" s="1"/>
  <c r="U31" i="2"/>
  <c r="V31" i="2" s="1"/>
  <c r="AA31" i="2" s="1"/>
  <c r="S513" i="2"/>
  <c r="W513" i="2" s="1"/>
  <c r="X513" i="2" s="1"/>
  <c r="Y513" i="2" s="1"/>
  <c r="U513" i="2"/>
  <c r="V513" i="2" s="1"/>
  <c r="S605" i="2"/>
  <c r="W605" i="2" s="1"/>
  <c r="X605" i="2" s="1"/>
  <c r="Y605" i="2" s="1"/>
  <c r="U605" i="2"/>
  <c r="V605" i="2" s="1"/>
  <c r="S309" i="2"/>
  <c r="W309" i="2" s="1"/>
  <c r="X309" i="2" s="1"/>
  <c r="Y309" i="2" s="1"/>
  <c r="U309" i="2"/>
  <c r="S1002" i="2"/>
  <c r="W1002" i="2" s="1"/>
  <c r="X1002" i="2" s="1"/>
  <c r="Y1002" i="2" s="1"/>
  <c r="U1002" i="2"/>
  <c r="S1577" i="2"/>
  <c r="W1577" i="2" s="1"/>
  <c r="X1577" i="2" s="1"/>
  <c r="Y1577" i="2" s="1"/>
  <c r="U1577" i="2"/>
  <c r="V1577" i="2" s="1"/>
  <c r="AA1577" i="2" s="1"/>
  <c r="S1934" i="2"/>
  <c r="W1934" i="2" s="1"/>
  <c r="X1934" i="2" s="1"/>
  <c r="Y1934" i="2" s="1"/>
  <c r="U1934" i="2"/>
  <c r="S347" i="2"/>
  <c r="W347" i="2" s="1"/>
  <c r="X347" i="2" s="1"/>
  <c r="Y347" i="2" s="1"/>
  <c r="U347" i="2"/>
  <c r="V347" i="2" s="1"/>
  <c r="S1022" i="2"/>
  <c r="W1022" i="2" s="1"/>
  <c r="X1022" i="2" s="1"/>
  <c r="Y1022" i="2" s="1"/>
  <c r="U1022" i="2"/>
  <c r="V1022" i="2" s="1"/>
  <c r="S1994" i="2"/>
  <c r="W1994" i="2" s="1"/>
  <c r="X1994" i="2" s="1"/>
  <c r="Y1994" i="2" s="1"/>
  <c r="U1994" i="2"/>
  <c r="S1049" i="2"/>
  <c r="W1049" i="2" s="1"/>
  <c r="X1049" i="2" s="1"/>
  <c r="Y1049" i="2" s="1"/>
  <c r="U1049" i="2"/>
  <c r="V1049" i="2" s="1"/>
  <c r="S354" i="2"/>
  <c r="W354" i="2" s="1"/>
  <c r="X354" i="2" s="1"/>
  <c r="Y354" i="2" s="1"/>
  <c r="U354" i="2"/>
  <c r="S380" i="2"/>
  <c r="W380" i="2" s="1"/>
  <c r="X380" i="2" s="1"/>
  <c r="Y380" i="2" s="1"/>
  <c r="U380" i="2"/>
  <c r="S1967" i="2"/>
  <c r="W1967" i="2" s="1"/>
  <c r="X1967" i="2" s="1"/>
  <c r="Y1967" i="2" s="1"/>
  <c r="U1967" i="2"/>
  <c r="V1967" i="2" s="1"/>
  <c r="S1569" i="2"/>
  <c r="W1569" i="2" s="1"/>
  <c r="X1569" i="2" s="1"/>
  <c r="Y1569" i="2" s="1"/>
  <c r="U1569" i="2"/>
  <c r="S336" i="2"/>
  <c r="W336" i="2" s="1"/>
  <c r="X336" i="2" s="1"/>
  <c r="Y336" i="2" s="1"/>
  <c r="U336" i="2"/>
  <c r="V336" i="2" s="1"/>
  <c r="S1977" i="2"/>
  <c r="W1977" i="2" s="1"/>
  <c r="X1977" i="2" s="1"/>
  <c r="Y1977" i="2" s="1"/>
  <c r="U1977" i="2"/>
  <c r="V1977" i="2" s="1"/>
  <c r="S1468" i="2"/>
  <c r="W1468" i="2" s="1"/>
  <c r="X1468" i="2" s="1"/>
  <c r="Y1468" i="2" s="1"/>
  <c r="U1468" i="2"/>
  <c r="S804" i="2"/>
  <c r="W804" i="2" s="1"/>
  <c r="X804" i="2" s="1"/>
  <c r="Y804" i="2" s="1"/>
  <c r="U804" i="2"/>
  <c r="S1690" i="2"/>
  <c r="W1690" i="2" s="1"/>
  <c r="X1690" i="2" s="1"/>
  <c r="Y1690" i="2" s="1"/>
  <c r="U1690" i="2"/>
  <c r="S1959" i="2"/>
  <c r="W1959" i="2" s="1"/>
  <c r="X1959" i="2" s="1"/>
  <c r="Y1959" i="2" s="1"/>
  <c r="U1959" i="2"/>
  <c r="S1922" i="2"/>
  <c r="W1922" i="2" s="1"/>
  <c r="X1922" i="2" s="1"/>
  <c r="Y1922" i="2" s="1"/>
  <c r="U1922" i="2"/>
  <c r="V1922" i="2" s="1"/>
  <c r="S664" i="2"/>
  <c r="W664" i="2" s="1"/>
  <c r="X664" i="2" s="1"/>
  <c r="Y664" i="2" s="1"/>
  <c r="U664" i="2"/>
  <c r="V664" i="2" s="1"/>
  <c r="S1418" i="2"/>
  <c r="W1418" i="2" s="1"/>
  <c r="X1418" i="2" s="1"/>
  <c r="Y1418" i="2" s="1"/>
  <c r="U1418" i="2"/>
  <c r="S1811" i="2"/>
  <c r="W1811" i="2" s="1"/>
  <c r="X1811" i="2" s="1"/>
  <c r="Y1811" i="2" s="1"/>
  <c r="U1811" i="2"/>
  <c r="V1811" i="2" s="1"/>
  <c r="S1479" i="2"/>
  <c r="W1479" i="2" s="1"/>
  <c r="X1479" i="2" s="1"/>
  <c r="Y1479" i="2" s="1"/>
  <c r="U1479" i="2"/>
  <c r="S687" i="2"/>
  <c r="W687" i="2" s="1"/>
  <c r="X687" i="2" s="1"/>
  <c r="Y687" i="2" s="1"/>
  <c r="U687" i="2"/>
  <c r="V687" i="2" s="1"/>
  <c r="S324" i="2"/>
  <c r="W324" i="2" s="1"/>
  <c r="X324" i="2" s="1"/>
  <c r="Y324" i="2" s="1"/>
  <c r="U324" i="2"/>
  <c r="S487" i="2"/>
  <c r="W487" i="2" s="1"/>
  <c r="X487" i="2" s="1"/>
  <c r="Y487" i="2" s="1"/>
  <c r="U487" i="2"/>
  <c r="S151" i="2"/>
  <c r="W151" i="2" s="1"/>
  <c r="X151" i="2" s="1"/>
  <c r="Y151" i="2" s="1"/>
  <c r="U151" i="2"/>
  <c r="V151" i="2" s="1"/>
  <c r="AA151" i="2" s="1"/>
  <c r="S1800" i="2"/>
  <c r="W1800" i="2" s="1"/>
  <c r="X1800" i="2" s="1"/>
  <c r="Y1800" i="2" s="1"/>
  <c r="U1800" i="2"/>
  <c r="V1800" i="2" s="1"/>
  <c r="AA1800" i="2" s="1"/>
  <c r="S1388" i="2"/>
  <c r="W1388" i="2" s="1"/>
  <c r="X1388" i="2" s="1"/>
  <c r="Y1388" i="2" s="1"/>
  <c r="U1388" i="2"/>
  <c r="S924" i="2"/>
  <c r="W924" i="2" s="1"/>
  <c r="X924" i="2" s="1"/>
  <c r="Y924" i="2" s="1"/>
  <c r="U924" i="2"/>
  <c r="V924" i="2" s="1"/>
  <c r="S372" i="2"/>
  <c r="W372" i="2" s="1"/>
  <c r="X372" i="2" s="1"/>
  <c r="Y372" i="2" s="1"/>
  <c r="U372" i="2"/>
  <c r="S1449" i="2"/>
  <c r="W1449" i="2" s="1"/>
  <c r="X1449" i="2" s="1"/>
  <c r="Y1449" i="2" s="1"/>
  <c r="U1449" i="2"/>
  <c r="S1898" i="2"/>
  <c r="W1898" i="2" s="1"/>
  <c r="X1898" i="2" s="1"/>
  <c r="Y1898" i="2" s="1"/>
  <c r="U1898" i="2"/>
  <c r="S291" i="2"/>
  <c r="W291" i="2" s="1"/>
  <c r="X291" i="2" s="1"/>
  <c r="Y291" i="2" s="1"/>
  <c r="U291" i="2"/>
  <c r="S1354" i="2"/>
  <c r="W1354" i="2" s="1"/>
  <c r="X1354" i="2" s="1"/>
  <c r="Y1354" i="2" s="1"/>
  <c r="U1354" i="2"/>
  <c r="S539" i="2"/>
  <c r="W539" i="2" s="1"/>
  <c r="X539" i="2" s="1"/>
  <c r="Y539" i="2" s="1"/>
  <c r="U539" i="2"/>
  <c r="V539" i="2" s="1"/>
  <c r="AA539" i="2" s="1"/>
  <c r="S192" i="2"/>
  <c r="W192" i="2" s="1"/>
  <c r="X192" i="2" s="1"/>
  <c r="Y192" i="2" s="1"/>
  <c r="U192" i="2"/>
  <c r="V192" i="2" s="1"/>
  <c r="S1910" i="2"/>
  <c r="W1910" i="2" s="1"/>
  <c r="X1910" i="2" s="1"/>
  <c r="Y1910" i="2" s="1"/>
  <c r="U1910" i="2"/>
  <c r="V1910" i="2" s="1"/>
  <c r="S710" i="2"/>
  <c r="W710" i="2" s="1"/>
  <c r="X710" i="2" s="1"/>
  <c r="Y710" i="2" s="1"/>
  <c r="U710" i="2"/>
  <c r="V710" i="2" s="1"/>
  <c r="S576" i="2"/>
  <c r="W576" i="2" s="1"/>
  <c r="X576" i="2" s="1"/>
  <c r="Y576" i="2" s="1"/>
  <c r="U576" i="2"/>
  <c r="V576" i="2" s="1"/>
  <c r="S1393" i="2"/>
  <c r="W1393" i="2" s="1"/>
  <c r="X1393" i="2" s="1"/>
  <c r="Y1393" i="2" s="1"/>
  <c r="U1393" i="2"/>
  <c r="S1616" i="2"/>
  <c r="W1616" i="2" s="1"/>
  <c r="X1616" i="2" s="1"/>
  <c r="Y1616" i="2" s="1"/>
  <c r="U1616" i="2"/>
  <c r="S1720" i="2"/>
  <c r="W1720" i="2" s="1"/>
  <c r="X1720" i="2" s="1"/>
  <c r="Y1720" i="2" s="1"/>
  <c r="U1720" i="2"/>
  <c r="S1084" i="2"/>
  <c r="W1084" i="2" s="1"/>
  <c r="X1084" i="2" s="1"/>
  <c r="Y1084" i="2" s="1"/>
  <c r="U1084" i="2"/>
  <c r="S1869" i="2"/>
  <c r="W1869" i="2" s="1"/>
  <c r="X1869" i="2" s="1"/>
  <c r="Y1869" i="2" s="1"/>
  <c r="U1869" i="2"/>
  <c r="V1869" i="2" s="1"/>
  <c r="AA1869" i="2" s="1"/>
  <c r="S236" i="2"/>
  <c r="W236" i="2" s="1"/>
  <c r="X236" i="2" s="1"/>
  <c r="Y236" i="2" s="1"/>
  <c r="U236" i="2"/>
  <c r="V236" i="2" s="1"/>
  <c r="S1703" i="2"/>
  <c r="W1703" i="2" s="1"/>
  <c r="X1703" i="2" s="1"/>
  <c r="Y1703" i="2" s="1"/>
  <c r="U1703" i="2"/>
  <c r="S595" i="2"/>
  <c r="W595" i="2" s="1"/>
  <c r="X595" i="2" s="1"/>
  <c r="Y595" i="2" s="1"/>
  <c r="U595" i="2"/>
  <c r="V595" i="2" s="1"/>
  <c r="S1055" i="2"/>
  <c r="W1055" i="2" s="1"/>
  <c r="X1055" i="2" s="1"/>
  <c r="Y1055" i="2" s="1"/>
  <c r="U1055" i="2"/>
  <c r="V1055" i="2" s="1"/>
  <c r="S1139" i="2"/>
  <c r="W1139" i="2" s="1"/>
  <c r="X1139" i="2" s="1"/>
  <c r="Y1139" i="2" s="1"/>
  <c r="U1139" i="2"/>
  <c r="S1992" i="2"/>
  <c r="W1992" i="2" s="1"/>
  <c r="X1992" i="2" s="1"/>
  <c r="Y1992" i="2" s="1"/>
  <c r="U1992" i="2"/>
  <c r="V1992" i="2" s="1"/>
  <c r="S814" i="2"/>
  <c r="W814" i="2" s="1"/>
  <c r="X814" i="2" s="1"/>
  <c r="Y814" i="2" s="1"/>
  <c r="U814" i="2"/>
  <c r="S1664" i="2"/>
  <c r="W1664" i="2" s="1"/>
  <c r="X1664" i="2" s="1"/>
  <c r="Y1664" i="2" s="1"/>
  <c r="U1664" i="2"/>
  <c r="S1038" i="2"/>
  <c r="W1038" i="2" s="1"/>
  <c r="X1038" i="2" s="1"/>
  <c r="Y1038" i="2" s="1"/>
  <c r="U1038" i="2"/>
  <c r="V1038" i="2" s="1"/>
  <c r="S1480" i="2"/>
  <c r="W1480" i="2" s="1"/>
  <c r="X1480" i="2" s="1"/>
  <c r="Y1480" i="2" s="1"/>
  <c r="U1480" i="2"/>
  <c r="S1712" i="2"/>
  <c r="W1712" i="2" s="1"/>
  <c r="X1712" i="2" s="1"/>
  <c r="Y1712" i="2" s="1"/>
  <c r="U1712" i="2"/>
  <c r="V1712" i="2" s="1"/>
  <c r="S256" i="2"/>
  <c r="W256" i="2" s="1"/>
  <c r="X256" i="2" s="1"/>
  <c r="Y256" i="2" s="1"/>
  <c r="U256" i="2"/>
  <c r="S480" i="2"/>
  <c r="W480" i="2" s="1"/>
  <c r="X480" i="2" s="1"/>
  <c r="Y480" i="2" s="1"/>
  <c r="U480" i="2"/>
  <c r="V480" i="2" s="1"/>
  <c r="S191" i="2"/>
  <c r="W191" i="2" s="1"/>
  <c r="X191" i="2" s="1"/>
  <c r="Y191" i="2" s="1"/>
  <c r="U191" i="2"/>
  <c r="V191" i="2" s="1"/>
  <c r="AA191" i="2" s="1"/>
  <c r="S1785" i="2"/>
  <c r="W1785" i="2" s="1"/>
  <c r="X1785" i="2" s="1"/>
  <c r="Y1785" i="2" s="1"/>
  <c r="U1785" i="2"/>
  <c r="S1537" i="2"/>
  <c r="W1537" i="2" s="1"/>
  <c r="X1537" i="2" s="1"/>
  <c r="Y1537" i="2" s="1"/>
  <c r="U1537" i="2"/>
  <c r="V1537" i="2" s="1"/>
  <c r="S341" i="2"/>
  <c r="W341" i="2" s="1"/>
  <c r="X341" i="2" s="1"/>
  <c r="Y341" i="2" s="1"/>
  <c r="U341" i="2"/>
  <c r="S1757" i="2"/>
  <c r="W1757" i="2" s="1"/>
  <c r="X1757" i="2" s="1"/>
  <c r="Y1757" i="2" s="1"/>
  <c r="U1757" i="2"/>
  <c r="S1963" i="2"/>
  <c r="W1963" i="2" s="1"/>
  <c r="X1963" i="2" s="1"/>
  <c r="Y1963" i="2" s="1"/>
  <c r="U1963" i="2"/>
  <c r="V1963" i="2" s="1"/>
  <c r="AA1963" i="2" s="1"/>
  <c r="S692" i="2"/>
  <c r="W692" i="2" s="1"/>
  <c r="X692" i="2" s="1"/>
  <c r="Y692" i="2" s="1"/>
  <c r="U692" i="2"/>
  <c r="S571" i="2"/>
  <c r="W571" i="2" s="1"/>
  <c r="X571" i="2" s="1"/>
  <c r="Y571" i="2" s="1"/>
  <c r="U571" i="2"/>
  <c r="S360" i="2"/>
  <c r="W360" i="2" s="1"/>
  <c r="X360" i="2" s="1"/>
  <c r="Y360" i="2" s="1"/>
  <c r="U360" i="2"/>
  <c r="V360" i="2" s="1"/>
  <c r="AA360" i="2" s="1"/>
  <c r="S93" i="2"/>
  <c r="W93" i="2" s="1"/>
  <c r="X93" i="2" s="1"/>
  <c r="Y93" i="2" s="1"/>
  <c r="U93" i="2"/>
  <c r="S1736" i="2"/>
  <c r="W1736" i="2" s="1"/>
  <c r="X1736" i="2" s="1"/>
  <c r="Y1736" i="2" s="1"/>
  <c r="U1736" i="2"/>
  <c r="V1736" i="2" s="1"/>
  <c r="S1485" i="2"/>
  <c r="W1485" i="2" s="1"/>
  <c r="X1485" i="2" s="1"/>
  <c r="Y1485" i="2" s="1"/>
  <c r="U1485" i="2"/>
  <c r="S1013" i="2"/>
  <c r="W1013" i="2" s="1"/>
  <c r="X1013" i="2" s="1"/>
  <c r="Y1013" i="2" s="1"/>
  <c r="U1013" i="2"/>
  <c r="S1125" i="2"/>
  <c r="W1125" i="2" s="1"/>
  <c r="X1125" i="2" s="1"/>
  <c r="Y1125" i="2" s="1"/>
  <c r="U1125" i="2"/>
  <c r="V1125" i="2" s="1"/>
  <c r="S646" i="2"/>
  <c r="W646" i="2" s="1"/>
  <c r="X646" i="2" s="1"/>
  <c r="Y646" i="2" s="1"/>
  <c r="U646" i="2"/>
  <c r="V646" i="2" s="1"/>
  <c r="S366" i="2"/>
  <c r="W366" i="2" s="1"/>
  <c r="X366" i="2" s="1"/>
  <c r="Y366" i="2" s="1"/>
  <c r="U366" i="2"/>
  <c r="S1514" i="2"/>
  <c r="W1514" i="2" s="1"/>
  <c r="X1514" i="2" s="1"/>
  <c r="Y1514" i="2" s="1"/>
  <c r="U1514" i="2"/>
  <c r="S1732" i="2"/>
  <c r="W1732" i="2" s="1"/>
  <c r="X1732" i="2" s="1"/>
  <c r="Y1732" i="2" s="1"/>
  <c r="U1732" i="2"/>
  <c r="V1732" i="2" s="1"/>
  <c r="S318" i="2"/>
  <c r="W318" i="2" s="1"/>
  <c r="X318" i="2" s="1"/>
  <c r="Y318" i="2" s="1"/>
  <c r="U318" i="2"/>
  <c r="V318" i="2" s="1"/>
  <c r="AA318" i="2" s="1"/>
  <c r="S1805" i="2"/>
  <c r="W1805" i="2" s="1"/>
  <c r="X1805" i="2" s="1"/>
  <c r="Y1805" i="2" s="1"/>
  <c r="U1805" i="2"/>
  <c r="V1805" i="2" s="1"/>
  <c r="AA1805" i="2" s="1"/>
  <c r="S1885" i="2"/>
  <c r="W1885" i="2" s="1"/>
  <c r="X1885" i="2" s="1"/>
  <c r="Y1885" i="2" s="1"/>
  <c r="U1885" i="2"/>
  <c r="S85" i="2"/>
  <c r="W85" i="2" s="1"/>
  <c r="X85" i="2" s="1"/>
  <c r="Y85" i="2" s="1"/>
  <c r="U85" i="2"/>
  <c r="S259" i="2"/>
  <c r="W259" i="2" s="1"/>
  <c r="X259" i="2" s="1"/>
  <c r="Y259" i="2" s="1"/>
  <c r="U259" i="2"/>
  <c r="S1244" i="2"/>
  <c r="W1244" i="2" s="1"/>
  <c r="X1244" i="2" s="1"/>
  <c r="Y1244" i="2" s="1"/>
  <c r="U1244" i="2"/>
  <c r="S1239" i="2"/>
  <c r="W1239" i="2" s="1"/>
  <c r="X1239" i="2" s="1"/>
  <c r="Y1239" i="2" s="1"/>
  <c r="U1239" i="2"/>
  <c r="V1239" i="2" s="1"/>
  <c r="AA1239" i="2" s="1"/>
  <c r="S981" i="2"/>
  <c r="W981" i="2" s="1"/>
  <c r="X981" i="2" s="1"/>
  <c r="Y981" i="2" s="1"/>
  <c r="U981" i="2"/>
  <c r="V981" i="2" s="1"/>
  <c r="AA981" i="2" s="1"/>
  <c r="S53" i="2"/>
  <c r="W53" i="2" s="1"/>
  <c r="X53" i="2" s="1"/>
  <c r="Y53" i="2" s="1"/>
  <c r="U53" i="2"/>
  <c r="V53" i="2" s="1"/>
  <c r="S1357" i="2"/>
  <c r="W1357" i="2" s="1"/>
  <c r="X1357" i="2" s="1"/>
  <c r="Y1357" i="2" s="1"/>
  <c r="U1357" i="2"/>
  <c r="V1357" i="2" s="1"/>
  <c r="S1837" i="2"/>
  <c r="W1837" i="2" s="1"/>
  <c r="X1837" i="2" s="1"/>
  <c r="Y1837" i="2" s="1"/>
  <c r="U1837" i="2"/>
  <c r="S1253" i="2"/>
  <c r="W1253" i="2" s="1"/>
  <c r="X1253" i="2" s="1"/>
  <c r="Y1253" i="2" s="1"/>
  <c r="U1253" i="2"/>
  <c r="S1061" i="2"/>
  <c r="W1061" i="2" s="1"/>
  <c r="X1061" i="2" s="1"/>
  <c r="Y1061" i="2" s="1"/>
  <c r="U1061" i="2"/>
  <c r="S522" i="2"/>
  <c r="W522" i="2" s="1"/>
  <c r="X522" i="2" s="1"/>
  <c r="Y522" i="2" s="1"/>
  <c r="U522" i="2"/>
  <c r="S152" i="2"/>
  <c r="W152" i="2" s="1"/>
  <c r="X152" i="2" s="1"/>
  <c r="Y152" i="2" s="1"/>
  <c r="U152" i="2"/>
  <c r="V152" i="2" s="1"/>
  <c r="AA152" i="2" s="1"/>
  <c r="S957" i="2"/>
  <c r="W957" i="2" s="1"/>
  <c r="X957" i="2" s="1"/>
  <c r="Y957" i="2" s="1"/>
  <c r="U957" i="2"/>
  <c r="V957" i="2" s="1"/>
  <c r="AA957" i="2" s="1"/>
  <c r="S1186" i="2"/>
  <c r="W1186" i="2" s="1"/>
  <c r="X1186" i="2" s="1"/>
  <c r="Y1186" i="2" s="1"/>
  <c r="U1186" i="2"/>
  <c r="S860" i="2"/>
  <c r="W860" i="2" s="1"/>
  <c r="X860" i="2" s="1"/>
  <c r="Y860" i="2" s="1"/>
  <c r="U860" i="2"/>
  <c r="V860" i="2" s="1"/>
  <c r="AA860" i="2" s="1"/>
  <c r="S1619" i="2"/>
  <c r="W1619" i="2" s="1"/>
  <c r="X1619" i="2" s="1"/>
  <c r="Y1619" i="2" s="1"/>
  <c r="U1619" i="2"/>
  <c r="S1797" i="2"/>
  <c r="W1797" i="2" s="1"/>
  <c r="X1797" i="2" s="1"/>
  <c r="Y1797" i="2" s="1"/>
  <c r="U1797" i="2"/>
  <c r="S1565" i="2"/>
  <c r="W1565" i="2" s="1"/>
  <c r="X1565" i="2" s="1"/>
  <c r="Y1565" i="2" s="1"/>
  <c r="U1565" i="2"/>
  <c r="S1733" i="2"/>
  <c r="W1733" i="2" s="1"/>
  <c r="X1733" i="2" s="1"/>
  <c r="Y1733" i="2" s="1"/>
  <c r="U1733" i="2"/>
  <c r="S861" i="2"/>
  <c r="W861" i="2" s="1"/>
  <c r="X861" i="2" s="1"/>
  <c r="Y861" i="2" s="1"/>
  <c r="U861" i="2"/>
  <c r="S1781" i="2"/>
  <c r="W1781" i="2" s="1"/>
  <c r="X1781" i="2" s="1"/>
  <c r="Y1781" i="2" s="1"/>
  <c r="U1781" i="2"/>
  <c r="S1285" i="2"/>
  <c r="W1285" i="2" s="1"/>
  <c r="X1285" i="2" s="1"/>
  <c r="Y1285" i="2" s="1"/>
  <c r="U1285" i="2"/>
  <c r="V1285" i="2" s="1"/>
  <c r="S853" i="2"/>
  <c r="W853" i="2" s="1"/>
  <c r="X853" i="2" s="1"/>
  <c r="Y853" i="2" s="1"/>
  <c r="U853" i="2"/>
  <c r="V853" i="2" s="1"/>
  <c r="AA853" i="2" s="1"/>
  <c r="S660" i="2"/>
  <c r="W660" i="2" s="1"/>
  <c r="X660" i="2" s="1"/>
  <c r="Y660" i="2" s="1"/>
  <c r="U660" i="2"/>
  <c r="Z660" i="2" s="1"/>
  <c r="S1491" i="2"/>
  <c r="W1491" i="2" s="1"/>
  <c r="X1491" i="2" s="1"/>
  <c r="Y1491" i="2" s="1"/>
  <c r="U1491" i="2"/>
  <c r="S1445" i="2"/>
  <c r="W1445" i="2" s="1"/>
  <c r="X1445" i="2" s="1"/>
  <c r="Y1445" i="2" s="1"/>
  <c r="U1445" i="2"/>
  <c r="S1957" i="2"/>
  <c r="W1957" i="2" s="1"/>
  <c r="X1957" i="2" s="1"/>
  <c r="Y1957" i="2" s="1"/>
  <c r="U1957" i="2"/>
  <c r="S1501" i="2"/>
  <c r="W1501" i="2" s="1"/>
  <c r="X1501" i="2" s="1"/>
  <c r="Y1501" i="2" s="1"/>
  <c r="U1501" i="2"/>
  <c r="S509" i="2"/>
  <c r="W509" i="2" s="1"/>
  <c r="X509" i="2" s="1"/>
  <c r="Y509" i="2" s="1"/>
  <c r="U509" i="2"/>
  <c r="S1613" i="2"/>
  <c r="W1613" i="2" s="1"/>
  <c r="X1613" i="2" s="1"/>
  <c r="Y1613" i="2" s="1"/>
  <c r="U1613" i="2"/>
  <c r="V1613" i="2" s="1"/>
  <c r="S837" i="2"/>
  <c r="W837" i="2" s="1"/>
  <c r="X837" i="2" s="1"/>
  <c r="Y837" i="2" s="1"/>
  <c r="U837" i="2"/>
  <c r="V837" i="2" s="1"/>
  <c r="AA837" i="2" s="1"/>
  <c r="S332" i="2"/>
  <c r="W332" i="2" s="1"/>
  <c r="X332" i="2" s="1"/>
  <c r="Y332" i="2" s="1"/>
  <c r="U332" i="2"/>
  <c r="V332" i="2" s="1"/>
  <c r="S1741" i="2"/>
  <c r="W1741" i="2" s="1"/>
  <c r="X1741" i="2" s="1"/>
  <c r="Y1741" i="2" s="1"/>
  <c r="U1741" i="2"/>
  <c r="S877" i="2"/>
  <c r="W877" i="2" s="1"/>
  <c r="X877" i="2" s="1"/>
  <c r="Y877" i="2" s="1"/>
  <c r="U877" i="2"/>
  <c r="S77" i="2"/>
  <c r="W77" i="2" s="1"/>
  <c r="X77" i="2" s="1"/>
  <c r="Y77" i="2" s="1"/>
  <c r="U77" i="2"/>
  <c r="S1684" i="2"/>
  <c r="W1684" i="2" s="1"/>
  <c r="X1684" i="2" s="1"/>
  <c r="Y1684" i="2" s="1"/>
  <c r="U1684" i="2"/>
  <c r="S1133" i="2"/>
  <c r="W1133" i="2" s="1"/>
  <c r="X1133" i="2" s="1"/>
  <c r="Y1133" i="2" s="1"/>
  <c r="U1133" i="2"/>
  <c r="V1133" i="2" s="1"/>
  <c r="S1178" i="2"/>
  <c r="W1178" i="2" s="1"/>
  <c r="X1178" i="2" s="1"/>
  <c r="Y1178" i="2" s="1"/>
  <c r="U1178" i="2"/>
  <c r="S290" i="2"/>
  <c r="W290" i="2" s="1"/>
  <c r="X290" i="2" s="1"/>
  <c r="Y290" i="2" s="1"/>
  <c r="U290" i="2"/>
  <c r="S218" i="2"/>
  <c r="W218" i="2" s="1"/>
  <c r="X218" i="2" s="1"/>
  <c r="Y218" i="2" s="1"/>
  <c r="U218" i="2"/>
  <c r="V218" i="2" s="1"/>
  <c r="S1488" i="2"/>
  <c r="W1488" i="2" s="1"/>
  <c r="X1488" i="2" s="1"/>
  <c r="Y1488" i="2" s="1"/>
  <c r="U1488" i="2"/>
  <c r="Z1488" i="2" s="1"/>
  <c r="S689" i="2"/>
  <c r="W689" i="2" s="1"/>
  <c r="X689" i="2" s="1"/>
  <c r="Y689" i="2" s="1"/>
  <c r="U689" i="2"/>
  <c r="S953" i="2"/>
  <c r="W953" i="2" s="1"/>
  <c r="X953" i="2" s="1"/>
  <c r="Y953" i="2" s="1"/>
  <c r="U953" i="2"/>
  <c r="V953" i="2" s="1"/>
  <c r="S1031" i="2"/>
  <c r="W1031" i="2" s="1"/>
  <c r="X1031" i="2" s="1"/>
  <c r="Y1031" i="2" s="1"/>
  <c r="U1031" i="2"/>
  <c r="V1031" i="2" s="1"/>
  <c r="AA1031" i="2" s="1"/>
  <c r="S1833" i="2"/>
  <c r="W1833" i="2" s="1"/>
  <c r="X1833" i="2" s="1"/>
  <c r="Y1833" i="2" s="1"/>
  <c r="U1833" i="2"/>
  <c r="S614" i="2"/>
  <c r="W614" i="2" s="1"/>
  <c r="X614" i="2" s="1"/>
  <c r="Y614" i="2" s="1"/>
  <c r="U614" i="2"/>
  <c r="V614" i="2" s="1"/>
  <c r="AA614" i="2" s="1"/>
  <c r="S1288" i="2"/>
  <c r="W1288" i="2" s="1"/>
  <c r="X1288" i="2" s="1"/>
  <c r="Y1288" i="2" s="1"/>
  <c r="U1288" i="2"/>
  <c r="V1288" i="2" s="1"/>
  <c r="AA1288" i="2" s="1"/>
  <c r="S693" i="2"/>
  <c r="W693" i="2" s="1"/>
  <c r="X693" i="2" s="1"/>
  <c r="Y693" i="2" s="1"/>
  <c r="U693" i="2"/>
  <c r="S780" i="2"/>
  <c r="W780" i="2" s="1"/>
  <c r="X780" i="2" s="1"/>
  <c r="Y780" i="2" s="1"/>
  <c r="U780" i="2"/>
  <c r="S1587" i="2"/>
  <c r="W1587" i="2" s="1"/>
  <c r="X1587" i="2" s="1"/>
  <c r="Y1587" i="2" s="1"/>
  <c r="U1587" i="2"/>
  <c r="S963" i="2"/>
  <c r="W963" i="2" s="1"/>
  <c r="X963" i="2" s="1"/>
  <c r="Y963" i="2" s="1"/>
  <c r="U963" i="2"/>
  <c r="S1245" i="2"/>
  <c r="W1245" i="2" s="1"/>
  <c r="X1245" i="2" s="1"/>
  <c r="Y1245" i="2" s="1"/>
  <c r="U1245" i="2"/>
  <c r="V1245" i="2" s="1"/>
  <c r="AA1245" i="2" s="1"/>
  <c r="S1154" i="2"/>
  <c r="W1154" i="2" s="1"/>
  <c r="X1154" i="2" s="1"/>
  <c r="Y1154" i="2" s="1"/>
  <c r="U1154" i="2"/>
  <c r="S1100" i="2"/>
  <c r="W1100" i="2" s="1"/>
  <c r="X1100" i="2" s="1"/>
  <c r="Y1100" i="2" s="1"/>
  <c r="U1100" i="2"/>
  <c r="S902" i="2"/>
  <c r="W902" i="2" s="1"/>
  <c r="X902" i="2" s="1"/>
  <c r="Y902" i="2" s="1"/>
  <c r="U902" i="2"/>
  <c r="S1333" i="2"/>
  <c r="W1333" i="2" s="1"/>
  <c r="X1333" i="2" s="1"/>
  <c r="Y1333" i="2" s="1"/>
  <c r="U1333" i="2"/>
  <c r="V1333" i="2" s="1"/>
  <c r="S1686" i="2"/>
  <c r="W1686" i="2" s="1"/>
  <c r="X1686" i="2" s="1"/>
  <c r="Y1686" i="2" s="1"/>
  <c r="U1686" i="2"/>
  <c r="V1686" i="2" s="1"/>
  <c r="S1648" i="2"/>
  <c r="W1648" i="2" s="1"/>
  <c r="X1648" i="2" s="1"/>
  <c r="Y1648" i="2" s="1"/>
  <c r="U1648" i="2"/>
  <c r="S1428" i="2"/>
  <c r="W1428" i="2" s="1"/>
  <c r="X1428" i="2" s="1"/>
  <c r="Y1428" i="2" s="1"/>
  <c r="U1428" i="2"/>
  <c r="S564" i="2"/>
  <c r="W564" i="2" s="1"/>
  <c r="X564" i="2" s="1"/>
  <c r="Y564" i="2" s="1"/>
  <c r="U564" i="2"/>
  <c r="V564" i="2" s="1"/>
  <c r="S475" i="2"/>
  <c r="W475" i="2" s="1"/>
  <c r="X475" i="2" s="1"/>
  <c r="Y475" i="2" s="1"/>
  <c r="U475" i="2"/>
  <c r="S636" i="2"/>
  <c r="W636" i="2" s="1"/>
  <c r="X636" i="2" s="1"/>
  <c r="Y636" i="2" s="1"/>
  <c r="U636" i="2"/>
  <c r="V636" i="2" s="1"/>
  <c r="AA636" i="2" s="1"/>
  <c r="S1058" i="2"/>
  <c r="W1058" i="2" s="1"/>
  <c r="X1058" i="2" s="1"/>
  <c r="Y1058" i="2" s="1"/>
  <c r="U1058" i="2"/>
  <c r="S768" i="2"/>
  <c r="W768" i="2" s="1"/>
  <c r="X768" i="2" s="1"/>
  <c r="Y768" i="2" s="1"/>
  <c r="U768" i="2"/>
  <c r="S428" i="2"/>
  <c r="W428" i="2" s="1"/>
  <c r="X428" i="2" s="1"/>
  <c r="Y428" i="2" s="1"/>
  <c r="U428" i="2"/>
  <c r="S1523" i="2"/>
  <c r="W1523" i="2" s="1"/>
  <c r="X1523" i="2" s="1"/>
  <c r="Y1523" i="2" s="1"/>
  <c r="U1523" i="2"/>
  <c r="S443" i="2"/>
  <c r="W443" i="2" s="1"/>
  <c r="X443" i="2" s="1"/>
  <c r="Y443" i="2" s="1"/>
  <c r="U443" i="2"/>
  <c r="S1610" i="2"/>
  <c r="W1610" i="2" s="1"/>
  <c r="X1610" i="2" s="1"/>
  <c r="Y1610" i="2" s="1"/>
  <c r="U1610" i="2"/>
  <c r="S474" i="2"/>
  <c r="W474" i="2" s="1"/>
  <c r="X474" i="2" s="1"/>
  <c r="Y474" i="2" s="1"/>
  <c r="U474" i="2"/>
  <c r="V474" i="2" s="1"/>
  <c r="AA474" i="2" s="1"/>
  <c r="S1148" i="2"/>
  <c r="W1148" i="2" s="1"/>
  <c r="X1148" i="2" s="1"/>
  <c r="Y1148" i="2" s="1"/>
  <c r="U1148" i="2"/>
  <c r="V1148" i="2" s="1"/>
  <c r="S1334" i="2"/>
  <c r="W1334" i="2" s="1"/>
  <c r="X1334" i="2" s="1"/>
  <c r="Y1334" i="2" s="1"/>
  <c r="U1334" i="2"/>
  <c r="V1334" i="2" s="1"/>
  <c r="AA1334" i="2" s="1"/>
  <c r="S1744" i="2"/>
  <c r="W1744" i="2" s="1"/>
  <c r="X1744" i="2" s="1"/>
  <c r="Y1744" i="2" s="1"/>
  <c r="U1744" i="2"/>
  <c r="Z1744" i="2" s="1"/>
  <c r="S209" i="2"/>
  <c r="W209" i="2" s="1"/>
  <c r="X209" i="2" s="1"/>
  <c r="Y209" i="2" s="1"/>
  <c r="U209" i="2"/>
  <c r="V209" i="2" s="1"/>
  <c r="S285" i="2"/>
  <c r="W285" i="2" s="1"/>
  <c r="X285" i="2" s="1"/>
  <c r="Y285" i="2" s="1"/>
  <c r="U285" i="2"/>
  <c r="S340" i="2"/>
  <c r="W340" i="2" s="1"/>
  <c r="X340" i="2" s="1"/>
  <c r="Y340" i="2" s="1"/>
  <c r="U340" i="2"/>
  <c r="S1075" i="2"/>
  <c r="W1075" i="2" s="1"/>
  <c r="X1075" i="2" s="1"/>
  <c r="Y1075" i="2" s="1"/>
  <c r="U1075" i="2"/>
  <c r="V1075" i="2" s="1"/>
  <c r="S1258" i="2"/>
  <c r="W1258" i="2" s="1"/>
  <c r="X1258" i="2" s="1"/>
  <c r="Y1258" i="2" s="1"/>
  <c r="U1258" i="2"/>
  <c r="S410" i="2"/>
  <c r="W410" i="2" s="1"/>
  <c r="X410" i="2" s="1"/>
  <c r="Y410" i="2" s="1"/>
  <c r="U410" i="2"/>
  <c r="V410" i="2" s="1"/>
  <c r="AA410" i="2" s="1"/>
  <c r="S1822" i="2"/>
  <c r="W1822" i="2" s="1"/>
  <c r="X1822" i="2" s="1"/>
  <c r="Y1822" i="2" s="1"/>
  <c r="U1822" i="2"/>
  <c r="S102" i="2"/>
  <c r="W102" i="2" s="1"/>
  <c r="X102" i="2" s="1"/>
  <c r="Y102" i="2" s="1"/>
  <c r="U102" i="2"/>
  <c r="S681" i="2"/>
  <c r="W681" i="2" s="1"/>
  <c r="X681" i="2" s="1"/>
  <c r="Y681" i="2" s="1"/>
  <c r="U681" i="2"/>
  <c r="S600" i="2"/>
  <c r="W600" i="2" s="1"/>
  <c r="X600" i="2" s="1"/>
  <c r="Y600" i="2" s="1"/>
  <c r="U600" i="2"/>
  <c r="S88" i="2"/>
  <c r="W88" i="2" s="1"/>
  <c r="X88" i="2" s="1"/>
  <c r="Y88" i="2" s="1"/>
  <c r="U88" i="2"/>
  <c r="S527" i="2"/>
  <c r="W527" i="2" s="1"/>
  <c r="X527" i="2" s="1"/>
  <c r="Y527" i="2" s="1"/>
  <c r="U527" i="2"/>
  <c r="V527" i="2" s="1"/>
  <c r="AA527" i="2" s="1"/>
  <c r="S1305" i="2"/>
  <c r="W1305" i="2" s="1"/>
  <c r="X1305" i="2" s="1"/>
  <c r="Y1305" i="2" s="1"/>
  <c r="U1305" i="2"/>
  <c r="V1305" i="2" s="1"/>
  <c r="AA1305" i="2" s="1"/>
  <c r="S1984" i="2"/>
  <c r="W1984" i="2" s="1"/>
  <c r="X1984" i="2" s="1"/>
  <c r="Y1984" i="2" s="1"/>
  <c r="U1984" i="2"/>
  <c r="V1984" i="2" s="1"/>
  <c r="S817" i="2"/>
  <c r="W817" i="2" s="1"/>
  <c r="X817" i="2" s="1"/>
  <c r="Y817" i="2" s="1"/>
  <c r="U817" i="2"/>
  <c r="V817" i="2" s="1"/>
  <c r="S896" i="2"/>
  <c r="W896" i="2" s="1"/>
  <c r="X896" i="2" s="1"/>
  <c r="Y896" i="2" s="1"/>
  <c r="U896" i="2"/>
  <c r="V896" i="2" s="1"/>
  <c r="S1727" i="2"/>
  <c r="W1727" i="2" s="1"/>
  <c r="X1727" i="2" s="1"/>
  <c r="Y1727" i="2" s="1"/>
  <c r="U1727" i="2"/>
  <c r="V1727" i="2" s="1"/>
  <c r="S351" i="2"/>
  <c r="W351" i="2" s="1"/>
  <c r="X351" i="2" s="1"/>
  <c r="Y351" i="2" s="1"/>
  <c r="U351" i="2"/>
  <c r="V351" i="2" s="1"/>
  <c r="S1169" i="2"/>
  <c r="W1169" i="2" s="1"/>
  <c r="X1169" i="2" s="1"/>
  <c r="Y1169" i="2" s="1"/>
  <c r="U1169" i="2"/>
  <c r="S890" i="2"/>
  <c r="W890" i="2" s="1"/>
  <c r="X890" i="2" s="1"/>
  <c r="Y890" i="2" s="1"/>
  <c r="U890" i="2"/>
  <c r="V890" i="2" s="1"/>
  <c r="S1454" i="2"/>
  <c r="W1454" i="2" s="1"/>
  <c r="X1454" i="2" s="1"/>
  <c r="Y1454" i="2" s="1"/>
  <c r="U1454" i="2"/>
  <c r="V1454" i="2" s="1"/>
  <c r="S397" i="2"/>
  <c r="W397" i="2" s="1"/>
  <c r="X397" i="2" s="1"/>
  <c r="Y397" i="2" s="1"/>
  <c r="U397" i="2"/>
  <c r="V397" i="2" s="1"/>
  <c r="AA397" i="2" s="1"/>
  <c r="S100" i="2"/>
  <c r="W100" i="2" s="1"/>
  <c r="X100" i="2" s="1"/>
  <c r="Y100" i="2" s="1"/>
  <c r="U100" i="2"/>
  <c r="S1275" i="2"/>
  <c r="W1275" i="2" s="1"/>
  <c r="X1275" i="2" s="1"/>
  <c r="Y1275" i="2" s="1"/>
  <c r="U1275" i="2"/>
  <c r="S764" i="2"/>
  <c r="W764" i="2" s="1"/>
  <c r="X764" i="2" s="1"/>
  <c r="Y764" i="2" s="1"/>
  <c r="U764" i="2"/>
  <c r="S1234" i="2"/>
  <c r="W1234" i="2" s="1"/>
  <c r="X1234" i="2" s="1"/>
  <c r="Y1234" i="2" s="1"/>
  <c r="U1234" i="2"/>
  <c r="S130" i="2"/>
  <c r="W130" i="2" s="1"/>
  <c r="X130" i="2" s="1"/>
  <c r="Y130" i="2" s="1"/>
  <c r="U130" i="2"/>
  <c r="S1510" i="2"/>
  <c r="W1510" i="2" s="1"/>
  <c r="X1510" i="2" s="1"/>
  <c r="Y1510" i="2" s="1"/>
  <c r="U1510" i="2"/>
  <c r="S1060" i="2"/>
  <c r="W1060" i="2" s="1"/>
  <c r="X1060" i="2" s="1"/>
  <c r="Y1060" i="2" s="1"/>
  <c r="U1060" i="2"/>
  <c r="S1924" i="2"/>
  <c r="W1924" i="2" s="1"/>
  <c r="X1924" i="2" s="1"/>
  <c r="Y1924" i="2" s="1"/>
  <c r="U1924" i="2"/>
  <c r="S1291" i="2"/>
  <c r="W1291" i="2" s="1"/>
  <c r="X1291" i="2" s="1"/>
  <c r="Y1291" i="2" s="1"/>
  <c r="U1291" i="2"/>
  <c r="V1291" i="2" s="1"/>
  <c r="S339" i="2"/>
  <c r="W339" i="2" s="1"/>
  <c r="X339" i="2" s="1"/>
  <c r="Y339" i="2" s="1"/>
  <c r="U339" i="2"/>
  <c r="S874" i="2"/>
  <c r="W874" i="2" s="1"/>
  <c r="X874" i="2" s="1"/>
  <c r="Y874" i="2" s="1"/>
  <c r="U874" i="2"/>
  <c r="V874" i="2" s="1"/>
  <c r="S1942" i="2"/>
  <c r="W1942" i="2" s="1"/>
  <c r="X1942" i="2" s="1"/>
  <c r="Y1942" i="2" s="1"/>
  <c r="U1942" i="2"/>
  <c r="S438" i="2"/>
  <c r="W438" i="2" s="1"/>
  <c r="X438" i="2" s="1"/>
  <c r="Y438" i="2" s="1"/>
  <c r="U438" i="2"/>
  <c r="S801" i="2"/>
  <c r="W801" i="2" s="1"/>
  <c r="X801" i="2" s="1"/>
  <c r="Y801" i="2" s="1"/>
  <c r="U801" i="2"/>
  <c r="S1080" i="2"/>
  <c r="W1080" i="2" s="1"/>
  <c r="X1080" i="2" s="1"/>
  <c r="Y1080" i="2" s="1"/>
  <c r="U1080" i="2"/>
  <c r="V1080" i="2" s="1"/>
  <c r="S478" i="2"/>
  <c r="W478" i="2" s="1"/>
  <c r="X478" i="2" s="1"/>
  <c r="Y478" i="2" s="1"/>
  <c r="U478" i="2"/>
  <c r="V478" i="2" s="1"/>
  <c r="AA478" i="2" s="1"/>
  <c r="S991" i="2"/>
  <c r="W991" i="2" s="1"/>
  <c r="X991" i="2" s="1"/>
  <c r="Y991" i="2" s="1"/>
  <c r="U991" i="2"/>
  <c r="S2007" i="2"/>
  <c r="W2007" i="2" s="1"/>
  <c r="X2007" i="2" s="1"/>
  <c r="Y2007" i="2" s="1"/>
  <c r="U2007" i="2"/>
  <c r="S345" i="2"/>
  <c r="W345" i="2" s="1"/>
  <c r="X345" i="2" s="1"/>
  <c r="Y345" i="2" s="1"/>
  <c r="U345" i="2"/>
  <c r="S1064" i="2"/>
  <c r="W1064" i="2" s="1"/>
  <c r="X1064" i="2" s="1"/>
  <c r="Y1064" i="2" s="1"/>
  <c r="U1064" i="2"/>
  <c r="V1064" i="2" s="1"/>
  <c r="S1777" i="2"/>
  <c r="W1777" i="2" s="1"/>
  <c r="X1777" i="2" s="1"/>
  <c r="Y1777" i="2" s="1"/>
  <c r="U1777" i="2"/>
  <c r="S495" i="2"/>
  <c r="W495" i="2" s="1"/>
  <c r="X495" i="2" s="1"/>
  <c r="Y495" i="2" s="1"/>
  <c r="U495" i="2"/>
  <c r="V495" i="2" s="1"/>
  <c r="AA495" i="2" s="1"/>
  <c r="S1807" i="2"/>
  <c r="W1807" i="2" s="1"/>
  <c r="X1807" i="2" s="1"/>
  <c r="Y1807" i="2" s="1"/>
  <c r="U1807" i="2"/>
  <c r="S863" i="2"/>
  <c r="W863" i="2" s="1"/>
  <c r="X863" i="2" s="1"/>
  <c r="Y863" i="2" s="1"/>
  <c r="U863" i="2"/>
  <c r="V863" i="2" s="1"/>
  <c r="S1825" i="2"/>
  <c r="W1825" i="2" s="1"/>
  <c r="X1825" i="2" s="1"/>
  <c r="Y1825" i="2" s="1"/>
  <c r="U1825" i="2"/>
  <c r="V1825" i="2" s="1"/>
  <c r="S577" i="2"/>
  <c r="W577" i="2" s="1"/>
  <c r="X577" i="2" s="1"/>
  <c r="Y577" i="2" s="1"/>
  <c r="U577" i="2"/>
  <c r="S591" i="2"/>
  <c r="W591" i="2" s="1"/>
  <c r="X591" i="2" s="1"/>
  <c r="Y591" i="2" s="1"/>
  <c r="U591" i="2"/>
  <c r="V591" i="2" s="1"/>
  <c r="S654" i="2"/>
  <c r="W654" i="2" s="1"/>
  <c r="X654" i="2" s="1"/>
  <c r="Y654" i="2" s="1"/>
  <c r="U654" i="2"/>
  <c r="S1359" i="2"/>
  <c r="W1359" i="2" s="1"/>
  <c r="X1359" i="2" s="1"/>
  <c r="Y1359" i="2" s="1"/>
  <c r="U1359" i="2"/>
  <c r="S262" i="2"/>
  <c r="W262" i="2" s="1"/>
  <c r="X262" i="2" s="1"/>
  <c r="Y262" i="2" s="1"/>
  <c r="U262" i="2"/>
  <c r="V262" i="2" s="1"/>
  <c r="S473" i="2"/>
  <c r="W473" i="2" s="1"/>
  <c r="X473" i="2" s="1"/>
  <c r="Y473" i="2" s="1"/>
  <c r="U473" i="2"/>
  <c r="V473" i="2" s="1"/>
  <c r="S1192" i="2"/>
  <c r="W1192" i="2" s="1"/>
  <c r="X1192" i="2" s="1"/>
  <c r="Y1192" i="2" s="1"/>
  <c r="U1192" i="2"/>
  <c r="V1192" i="2" s="1"/>
  <c r="AA1192" i="2" s="1"/>
  <c r="S1879" i="2"/>
  <c r="W1879" i="2" s="1"/>
  <c r="X1879" i="2" s="1"/>
  <c r="Y1879" i="2" s="1"/>
  <c r="U1879" i="2"/>
  <c r="S959" i="2"/>
  <c r="W959" i="2" s="1"/>
  <c r="X959" i="2" s="1"/>
  <c r="Y959" i="2" s="1"/>
  <c r="U959" i="2"/>
  <c r="S1545" i="2"/>
  <c r="W1545" i="2" s="1"/>
  <c r="X1545" i="2" s="1"/>
  <c r="Y1545" i="2" s="1"/>
  <c r="U1545" i="2"/>
  <c r="S23" i="2"/>
  <c r="W23" i="2" s="1"/>
  <c r="X23" i="2" s="1"/>
  <c r="Y23" i="2" s="1"/>
  <c r="U23" i="2"/>
  <c r="S617" i="2"/>
  <c r="W617" i="2" s="1"/>
  <c r="X617" i="2" s="1"/>
  <c r="Y617" i="2" s="1"/>
  <c r="U617" i="2"/>
  <c r="S840" i="2"/>
  <c r="W840" i="2" s="1"/>
  <c r="X840" i="2" s="1"/>
  <c r="Y840" i="2" s="1"/>
  <c r="U840" i="2"/>
  <c r="V840" i="2" s="1"/>
  <c r="AA840" i="2" s="1"/>
  <c r="S825" i="2"/>
  <c r="W825" i="2" s="1"/>
  <c r="X825" i="2" s="1"/>
  <c r="Y825" i="2" s="1"/>
  <c r="U825" i="2"/>
  <c r="V825" i="2" s="1"/>
  <c r="AA825" i="2" s="1"/>
  <c r="S1047" i="2"/>
  <c r="W1047" i="2" s="1"/>
  <c r="X1047" i="2" s="1"/>
  <c r="Y1047" i="2" s="1"/>
  <c r="U1047" i="2"/>
  <c r="V1047" i="2" s="1"/>
  <c r="S1209" i="2"/>
  <c r="W1209" i="2" s="1"/>
  <c r="X1209" i="2" s="1"/>
  <c r="Y1209" i="2" s="1"/>
  <c r="U1209" i="2"/>
  <c r="S1909" i="2"/>
  <c r="W1909" i="2" s="1"/>
  <c r="X1909" i="2" s="1"/>
  <c r="Y1909" i="2" s="1"/>
  <c r="U1909" i="2"/>
  <c r="S941" i="2"/>
  <c r="W941" i="2" s="1"/>
  <c r="X941" i="2" s="1"/>
  <c r="Y941" i="2" s="1"/>
  <c r="U941" i="2"/>
  <c r="V941" i="2" s="1"/>
  <c r="S1478" i="2"/>
  <c r="W1478" i="2" s="1"/>
  <c r="X1478" i="2" s="1"/>
  <c r="Y1478" i="2" s="1"/>
  <c r="U1478" i="2"/>
  <c r="V1478" i="2" s="1"/>
  <c r="S1299" i="2"/>
  <c r="W1299" i="2" s="1"/>
  <c r="X1299" i="2" s="1"/>
  <c r="Y1299" i="2" s="1"/>
  <c r="U1299" i="2"/>
  <c r="S534" i="2"/>
  <c r="W534" i="2" s="1"/>
  <c r="X534" i="2" s="1"/>
  <c r="Y534" i="2" s="1"/>
  <c r="U534" i="2"/>
  <c r="S185" i="2"/>
  <c r="W185" i="2" s="1"/>
  <c r="X185" i="2" s="1"/>
  <c r="Y185" i="2" s="1"/>
  <c r="U185" i="2"/>
  <c r="V185" i="2" s="1"/>
  <c r="S897" i="2"/>
  <c r="W897" i="2" s="1"/>
  <c r="X897" i="2" s="1"/>
  <c r="Y897" i="2" s="1"/>
  <c r="U897" i="2"/>
  <c r="S1964" i="2"/>
  <c r="W1964" i="2" s="1"/>
  <c r="X1964" i="2" s="1"/>
  <c r="Y1964" i="2" s="1"/>
  <c r="U1964" i="2"/>
  <c r="S1794" i="2"/>
  <c r="W1794" i="2" s="1"/>
  <c r="X1794" i="2" s="1"/>
  <c r="Y1794" i="2" s="1"/>
  <c r="U1794" i="2"/>
  <c r="S1122" i="2"/>
  <c r="W1122" i="2" s="1"/>
  <c r="X1122" i="2" s="1"/>
  <c r="Y1122" i="2" s="1"/>
  <c r="U1122" i="2"/>
  <c r="S1325" i="2"/>
  <c r="W1325" i="2" s="1"/>
  <c r="X1325" i="2" s="1"/>
  <c r="Y1325" i="2" s="1"/>
  <c r="U1325" i="2"/>
  <c r="V1325" i="2" s="1"/>
  <c r="Z1644" i="2"/>
  <c r="S1644" i="2"/>
  <c r="W1644" i="2" s="1"/>
  <c r="X1644" i="2" s="1"/>
  <c r="Y1644" i="2" s="1"/>
  <c r="Z1605" i="2"/>
  <c r="Z747" i="2"/>
  <c r="Z217" i="2"/>
  <c r="Z431" i="2"/>
  <c r="Z978" i="2"/>
  <c r="Z730" i="2"/>
  <c r="Z2009" i="2"/>
  <c r="Z226" i="2"/>
  <c r="Z1094" i="2"/>
  <c r="Z447" i="2"/>
  <c r="Z549" i="2"/>
  <c r="Z619" i="2"/>
  <c r="Z838" i="2"/>
  <c r="Z132" i="2"/>
  <c r="Z399" i="2"/>
  <c r="Z1441" i="2"/>
  <c r="Z1331" i="2"/>
  <c r="Z757" i="2"/>
  <c r="Z1330" i="2"/>
  <c r="Z459" i="2"/>
  <c r="Z416" i="2"/>
  <c r="Z1321" i="2"/>
  <c r="Z219" i="2"/>
  <c r="Z146" i="2"/>
  <c r="Z1817" i="2"/>
  <c r="Z1987" i="2"/>
  <c r="Z1926" i="2"/>
  <c r="Z1653" i="2"/>
  <c r="Z651" i="2"/>
  <c r="Z1543" i="2"/>
  <c r="Z1996" i="2"/>
  <c r="Z195" i="2"/>
  <c r="Z1854" i="2"/>
  <c r="Z1848" i="2"/>
  <c r="Z1201" i="2"/>
  <c r="Z280" i="2"/>
  <c r="Z934" i="2"/>
  <c r="Z1236" i="2"/>
  <c r="Z334" i="2"/>
  <c r="Z750" i="2"/>
  <c r="Z1607" i="2"/>
  <c r="Z634" i="2"/>
  <c r="Z1414" i="2"/>
  <c r="Z1646" i="2"/>
  <c r="Z650" i="2"/>
  <c r="Z774" i="2"/>
  <c r="Z270" i="2"/>
  <c r="Z1536" i="2"/>
  <c r="Z222" i="2"/>
  <c r="Z1281" i="2"/>
  <c r="Z1093" i="2"/>
  <c r="Z135" i="2"/>
  <c r="Z1155" i="2"/>
  <c r="Z227" i="2"/>
  <c r="Z1474" i="2"/>
  <c r="Z1612" i="2"/>
  <c r="Z1716" i="2"/>
  <c r="Z1940" i="2"/>
  <c r="Z835" i="2"/>
  <c r="Z19" i="2"/>
  <c r="Z683" i="2"/>
  <c r="Z1834" i="2"/>
  <c r="Z794" i="2"/>
  <c r="Z492" i="2"/>
  <c r="Z1379" i="2"/>
  <c r="Z251" i="2"/>
  <c r="Z752" i="2"/>
  <c r="Z775" i="2"/>
  <c r="Z695" i="2"/>
  <c r="Z1425" i="2"/>
  <c r="Z555" i="2"/>
  <c r="Z1654" i="2"/>
  <c r="Z1426" i="2"/>
  <c r="Z306" i="2"/>
  <c r="Z1766" i="2"/>
  <c r="Z10" i="2"/>
  <c r="Z758" i="2"/>
  <c r="Z640" i="2"/>
  <c r="Z1272" i="2"/>
  <c r="Z15" i="2"/>
  <c r="Z1007" i="2"/>
  <c r="Z655" i="2"/>
  <c r="Z1871" i="2"/>
  <c r="Z1503" i="2"/>
  <c r="Z550" i="2"/>
  <c r="Z174" i="2"/>
  <c r="Z1088" i="2"/>
  <c r="Z893" i="2"/>
  <c r="Z1603" i="2"/>
  <c r="Z702" i="2"/>
  <c r="Z1274" i="2"/>
  <c r="Z1513" i="2"/>
  <c r="Z970" i="2"/>
  <c r="Z952" i="2"/>
  <c r="Z1142" i="2"/>
  <c r="Z308" i="2"/>
  <c r="Z1874" i="2"/>
  <c r="Z1945" i="2"/>
  <c r="Z470" i="2"/>
  <c r="Z872" i="2"/>
  <c r="Z1487" i="2"/>
  <c r="Z1863" i="2"/>
  <c r="Z1749" i="2"/>
  <c r="Z1389" i="2"/>
  <c r="Z1756" i="2"/>
  <c r="Z1248" i="2"/>
  <c r="Z186" i="2"/>
  <c r="Z907" i="2"/>
  <c r="Z143" i="2"/>
  <c r="Z383" i="2"/>
  <c r="Z1415" i="2"/>
  <c r="Z1412" i="2"/>
  <c r="Z587" i="2"/>
  <c r="Z1621" i="2"/>
  <c r="Z1892" i="2"/>
  <c r="Z408" i="2"/>
  <c r="Z411" i="2"/>
  <c r="Z1166" i="2"/>
  <c r="Z90" i="2"/>
  <c r="Z1730" i="2"/>
  <c r="Z1168" i="2"/>
  <c r="Z165" i="2"/>
  <c r="Z355" i="2"/>
  <c r="Z163" i="2"/>
  <c r="Z1916" i="2"/>
  <c r="Z674" i="2"/>
  <c r="Z969" i="2"/>
  <c r="Z1758" i="2"/>
  <c r="Z704" i="2"/>
  <c r="Z1688" i="2"/>
  <c r="Z286" i="2"/>
  <c r="Z520" i="2"/>
  <c r="Z1900" i="2"/>
  <c r="Z42" i="2"/>
  <c r="Z1011" i="2"/>
  <c r="Z1774" i="2"/>
  <c r="Z160" i="2"/>
  <c r="Z127" i="2"/>
  <c r="Z561" i="2"/>
  <c r="Z1559" i="2"/>
  <c r="Z202" i="2"/>
  <c r="Z131" i="2"/>
  <c r="Z1652" i="2"/>
  <c r="Z1376" i="2"/>
  <c r="Z733" i="2"/>
  <c r="Z1988" i="2"/>
  <c r="Z771" i="2"/>
  <c r="Z1810" i="2"/>
  <c r="Z554" i="2"/>
  <c r="Z1532" i="2"/>
  <c r="Z538" i="2"/>
  <c r="Z703" i="2"/>
  <c r="Z1497" i="2"/>
  <c r="Z206" i="2"/>
  <c r="Z1986" i="2"/>
  <c r="Z1606" i="2"/>
  <c r="Z454" i="2"/>
  <c r="Z1476" i="2"/>
  <c r="Z1668" i="2"/>
  <c r="Z1336" i="2"/>
  <c r="Z990" i="2"/>
  <c r="Z1247" i="2"/>
  <c r="Z1023" i="2"/>
  <c r="Z1966" i="2"/>
  <c r="Z841" i="2"/>
  <c r="Z89" i="2"/>
  <c r="Z1032" i="2"/>
  <c r="Z1303" i="2"/>
  <c r="Z1017" i="2"/>
  <c r="Z517" i="2"/>
  <c r="Z375" i="2"/>
  <c r="Z140" i="2"/>
  <c r="Z1232" i="2"/>
  <c r="Z1968" i="2"/>
  <c r="Z173" i="2"/>
  <c r="Z1666" i="2"/>
  <c r="Z1317" i="2"/>
  <c r="Z1971" i="2"/>
  <c r="Z225" i="2"/>
  <c r="Z642" i="2"/>
  <c r="Z696" i="2"/>
  <c r="Z1870" i="2"/>
  <c r="Z618" i="2"/>
  <c r="Z1070" i="2"/>
  <c r="Z562" i="2"/>
  <c r="Z463" i="2"/>
  <c r="Z365" i="2"/>
  <c r="Z1620" i="2"/>
  <c r="Z937" i="2"/>
  <c r="Z786" i="2"/>
  <c r="Z247" i="2"/>
  <c r="Z886" i="2"/>
  <c r="Z1895" i="2"/>
  <c r="Z320" i="2"/>
  <c r="Z1439" i="2"/>
  <c r="Z161" i="2"/>
  <c r="Z111" i="2"/>
  <c r="Z1815" i="2"/>
  <c r="Z1149" i="2"/>
  <c r="Z379" i="2"/>
  <c r="Z1753" i="2"/>
  <c r="Z175" i="2"/>
  <c r="Z398" i="2"/>
  <c r="Z1312" i="2"/>
  <c r="Z1672" i="2"/>
  <c r="Z1151" i="2"/>
  <c r="Z1344" i="2"/>
  <c r="Z1859" i="2"/>
  <c r="Z325" i="2"/>
  <c r="Z658" i="2"/>
  <c r="Z122" i="2"/>
  <c r="Z382" i="2"/>
  <c r="Z1340" i="2"/>
  <c r="Z1763" i="2"/>
  <c r="Z851" i="2"/>
  <c r="Z788" i="2"/>
  <c r="Z1787" i="2"/>
  <c r="Z548" i="2"/>
  <c r="Z1176" i="2"/>
  <c r="Z1399" i="2"/>
  <c r="Z110" i="2"/>
  <c r="Z1529" i="2"/>
  <c r="Z1260" i="2"/>
  <c r="Z1917" i="2"/>
  <c r="Z112" i="2"/>
  <c r="Z1780" i="2"/>
  <c r="Z1051" i="2"/>
  <c r="Z1136" i="2"/>
  <c r="Z709" i="2"/>
  <c r="Z1844" i="2"/>
  <c r="Z884" i="2"/>
  <c r="Z596" i="2"/>
  <c r="Z361" i="2"/>
  <c r="Z638" i="2"/>
  <c r="Z785" i="2"/>
  <c r="Z1991" i="2"/>
  <c r="Z1483" i="2"/>
  <c r="Z1362" i="2"/>
  <c r="Z1138" i="2"/>
  <c r="Z593" i="2"/>
  <c r="Z1005" i="2"/>
  <c r="Z1427" i="2"/>
  <c r="Z1693" i="2"/>
  <c r="Z1630" i="2"/>
  <c r="Z980" i="2"/>
  <c r="Z746" i="2"/>
  <c r="Z966" i="2"/>
  <c r="Z1947" i="2"/>
  <c r="Z2002" i="2"/>
  <c r="Z1072" i="2"/>
  <c r="Z1832" i="2"/>
  <c r="Z457" i="2"/>
  <c r="Z136" i="2"/>
  <c r="Z723" i="2"/>
  <c r="Z971" i="2"/>
  <c r="Z1944" i="2"/>
  <c r="Z528" i="2"/>
  <c r="Z1496" i="2"/>
  <c r="Z915" i="2"/>
  <c r="Z314" i="2"/>
  <c r="Z1790" i="2"/>
  <c r="Z1802" i="2"/>
  <c r="Z1711" i="2"/>
  <c r="Z761" i="2"/>
  <c r="Z1270" i="2"/>
  <c r="Z756" i="2"/>
  <c r="Z864" i="2"/>
  <c r="Z610" i="2"/>
  <c r="Z694" i="2"/>
  <c r="Z568" i="2"/>
  <c r="Z376" i="2"/>
  <c r="Z1473" i="2"/>
  <c r="Z39" i="2"/>
  <c r="Z119" i="2"/>
  <c r="Z123" i="2"/>
  <c r="Z301" i="2"/>
  <c r="Z216" i="2"/>
  <c r="Z715" i="2"/>
  <c r="Z472" i="2"/>
  <c r="Z1573" i="2"/>
  <c r="Z484" i="2"/>
  <c r="Z523" i="2"/>
  <c r="Z265" i="2"/>
  <c r="Z566" i="2"/>
  <c r="Z656" i="2"/>
  <c r="Z1233" i="2"/>
  <c r="Z1609" i="2"/>
  <c r="Z1347" i="2"/>
  <c r="Z330" i="2"/>
  <c r="Z500" i="2"/>
  <c r="Z479" i="2"/>
  <c r="Z1219" i="2"/>
  <c r="Z1196" i="2"/>
  <c r="Z62" i="2"/>
  <c r="Z559" i="2"/>
  <c r="Z1855" i="2"/>
  <c r="Z368" i="2"/>
  <c r="Z263" i="2"/>
  <c r="Z1891" i="2"/>
  <c r="Z267" i="2"/>
  <c r="Z1659" i="2"/>
  <c r="Z73" i="2"/>
  <c r="Z1928" i="2"/>
  <c r="Z169" i="2"/>
  <c r="Z504" i="2"/>
  <c r="Z4" i="2"/>
  <c r="Z1277" i="2"/>
  <c r="Z1707" i="2"/>
  <c r="Z706" i="2"/>
  <c r="Z1835" i="2"/>
  <c r="Z1904" i="2"/>
  <c r="Z1852" i="2"/>
  <c r="Z889" i="2"/>
  <c r="Z1721" i="2"/>
  <c r="Z620" i="2"/>
  <c r="Z1257" i="2"/>
  <c r="Z1067" i="2"/>
  <c r="Z563" i="2"/>
  <c r="Z1092" i="2"/>
  <c r="Z854" i="2"/>
  <c r="Z972" i="2"/>
  <c r="Z1706" i="2"/>
  <c r="Z312" i="2"/>
  <c r="Z782" i="2"/>
  <c r="Z1335" i="2"/>
  <c r="Z215" i="2"/>
  <c r="Z1140" i="2"/>
  <c r="Z1642" i="2"/>
  <c r="Z184" i="2"/>
  <c r="Z1710" i="2"/>
  <c r="Z503" i="2"/>
  <c r="Z773" i="2"/>
  <c r="Z1189" i="2"/>
  <c r="Z1667" i="2"/>
  <c r="Z1893" i="2"/>
  <c r="Z261" i="2"/>
  <c r="Z1719" i="2"/>
  <c r="Z1411" i="2"/>
  <c r="Z1267" i="2"/>
  <c r="Z456" i="2"/>
  <c r="Z1517" i="2"/>
  <c r="Z60" i="2"/>
  <c r="Z1915" i="2"/>
  <c r="Z172" i="2"/>
  <c r="Z944" i="2"/>
  <c r="Z1919" i="2"/>
  <c r="Z1692" i="2"/>
  <c r="Z873" i="2"/>
  <c r="Z1656" i="2"/>
  <c r="Z1115" i="2"/>
  <c r="Z630" i="2"/>
  <c r="Z241" i="2"/>
  <c r="Z47" i="2"/>
  <c r="Z1877" i="2"/>
  <c r="Z1923" i="2"/>
  <c r="Z1204" i="2"/>
  <c r="Z1442" i="2"/>
  <c r="Z1310" i="2"/>
  <c r="Z1608" i="2"/>
  <c r="Z611" i="2"/>
  <c r="Z1762" i="2"/>
  <c r="Z1313" i="2"/>
  <c r="Z772" i="2"/>
  <c r="Z1803" i="2"/>
  <c r="Z1752" i="2"/>
  <c r="Z967" i="2"/>
  <c r="Z298" i="2"/>
  <c r="Z1380" i="2"/>
  <c r="Z223" i="2"/>
  <c r="Z1259" i="2"/>
  <c r="Z1150" i="2"/>
  <c r="Z1464" i="2"/>
  <c r="Z652" i="2"/>
  <c r="Z1851" i="2"/>
  <c r="Z1455" i="2"/>
  <c r="Z207" i="2"/>
  <c r="Z1319" i="2"/>
  <c r="Z1593" i="2"/>
  <c r="Z307" i="2"/>
  <c r="Z1699" i="2"/>
  <c r="Z1287" i="2"/>
  <c r="Z784" i="2"/>
  <c r="Z1144" i="2"/>
  <c r="Z1965" i="2"/>
  <c r="Z1451" i="2"/>
  <c r="Z1541" i="2"/>
  <c r="Z725" i="2"/>
  <c r="Z983" i="2"/>
  <c r="Z728" i="2"/>
  <c r="Z196" i="2"/>
  <c r="Z450" i="2"/>
  <c r="Z1278" i="2"/>
  <c r="Z284" i="2"/>
  <c r="Z987" i="2"/>
  <c r="Z1101" i="2"/>
  <c r="Z1718" i="2"/>
  <c r="Z598" i="2"/>
  <c r="Z1583" i="2"/>
  <c r="Z343" i="2"/>
  <c r="Z802" i="2"/>
  <c r="Z76" i="2"/>
  <c r="Z244" i="2"/>
  <c r="Z1170" i="2"/>
  <c r="Z74" i="2"/>
  <c r="Z235" i="2"/>
  <c r="Z850" i="2"/>
  <c r="Z657" i="2"/>
  <c r="Z289" i="2"/>
  <c r="Z968" i="2"/>
  <c r="Z783" i="2"/>
  <c r="Z1263" i="2"/>
  <c r="Z792" i="2"/>
  <c r="Z1839" i="2"/>
  <c r="Z831" i="2"/>
  <c r="Z1003" i="2"/>
  <c r="Z670" i="2"/>
  <c r="Z671" i="2"/>
  <c r="Z1765" i="2"/>
  <c r="Z57" i="2"/>
  <c r="Z769" i="2"/>
  <c r="Z1580" i="2"/>
  <c r="Z2010" i="2"/>
  <c r="Z1462" i="2"/>
  <c r="Z1911" i="2"/>
  <c r="Z415" i="2"/>
  <c r="Z228" i="2"/>
  <c r="Z1231" i="2"/>
  <c r="Z824" i="2"/>
  <c r="Z52" i="2"/>
  <c r="Z269" i="2"/>
  <c r="Z1823" i="2"/>
  <c r="Z1188" i="2"/>
  <c r="Z1562" i="2"/>
  <c r="Z311" i="2"/>
  <c r="Z1778" i="2"/>
  <c r="Z1534" i="2"/>
  <c r="Z1010" i="2"/>
  <c r="Z1507" i="2"/>
  <c r="Z1279" i="2"/>
  <c r="Z1617" i="2"/>
  <c r="Z490" i="2"/>
  <c r="Z958" i="2"/>
  <c r="Z1118" i="2"/>
  <c r="Z942" i="2"/>
  <c r="Z736" i="2"/>
  <c r="Z1082" i="2"/>
  <c r="Z1156" i="2"/>
  <c r="Z622" i="2"/>
  <c r="Z1314" i="2"/>
  <c r="Z1185" i="2"/>
  <c r="Z377" i="2"/>
  <c r="Z1345" i="2"/>
  <c r="Z1372" i="2"/>
  <c r="Z1954" i="2"/>
  <c r="Z1079" i="2"/>
  <c r="Z878" i="2"/>
  <c r="Z1073" i="2"/>
  <c r="Z661" i="2"/>
  <c r="Z1637" i="2"/>
  <c r="Z1108" i="2"/>
  <c r="Z1709" i="2"/>
  <c r="Z829" i="2"/>
  <c r="Z1363" i="2"/>
  <c r="Z821" i="2"/>
  <c r="Z1685" i="2"/>
  <c r="Z1604" i="2"/>
  <c r="Z266" i="2"/>
  <c r="Z1990" i="2"/>
  <c r="Z433" i="2"/>
  <c r="Z624" i="2"/>
  <c r="Z716" i="2"/>
  <c r="Z899" i="2"/>
  <c r="Z1117" i="2"/>
  <c r="Z1600" i="2"/>
  <c r="Z1045" i="2"/>
  <c r="Z451" i="2"/>
  <c r="Z1735" i="2"/>
  <c r="Z1586" i="2"/>
  <c r="Z1241" i="2"/>
  <c r="Z1981" i="2"/>
  <c r="Z765" i="2"/>
  <c r="Z1669" i="2"/>
  <c r="Z1373" i="2"/>
  <c r="Z37" i="2"/>
  <c r="Z1050" i="2"/>
  <c r="Z214" i="2"/>
  <c r="Z871" i="2"/>
  <c r="Z1294" i="2"/>
  <c r="Z867" i="2"/>
  <c r="Z180" i="2"/>
  <c r="Z1268" i="2"/>
  <c r="Z1972" i="2"/>
  <c r="Z1371" i="2"/>
  <c r="Z962" i="2"/>
  <c r="Z1419" i="2"/>
  <c r="Z1546" i="2"/>
  <c r="Z1126" i="2"/>
  <c r="Z1360" i="2"/>
  <c r="Z105" i="2"/>
  <c r="Z156" i="2"/>
  <c r="Z338" i="2"/>
  <c r="Z1622" i="2"/>
  <c r="Z481" i="2"/>
  <c r="Z1177" i="2"/>
  <c r="Z1624" i="2"/>
  <c r="Z648" i="2"/>
  <c r="Z271" i="2"/>
  <c r="Z666" i="2"/>
  <c r="Z1350" i="2"/>
  <c r="Z197" i="2"/>
  <c r="Z1914" i="2"/>
  <c r="Z1246" i="2"/>
  <c r="Z748" i="2"/>
  <c r="Z770" i="2"/>
  <c r="Z310" i="2"/>
  <c r="Z1704" i="2"/>
  <c r="Z881" i="2"/>
  <c r="Z407" i="2"/>
  <c r="Z544" i="2"/>
  <c r="Z584" i="2"/>
  <c r="Z1417" i="2"/>
  <c r="Z41" i="2"/>
  <c r="Z496" i="2"/>
  <c r="Z1629" i="2"/>
  <c r="Z717" i="2"/>
  <c r="Z1857" i="2"/>
  <c r="Z951" i="2"/>
  <c r="Z1505" i="2"/>
  <c r="Z1292" i="2"/>
  <c r="Z471" i="2"/>
  <c r="Z869" i="2"/>
  <c r="Z539" i="2"/>
  <c r="Z876" i="2"/>
  <c r="Z1906" i="2"/>
  <c r="Z1535" i="2"/>
  <c r="Z1601" i="2"/>
  <c r="Z1955" i="2"/>
  <c r="Z1396" i="2"/>
  <c r="Z1670" i="2"/>
  <c r="Z558" i="2"/>
  <c r="Z1867" i="2"/>
  <c r="Z1655" i="2"/>
  <c r="Z697" i="2"/>
  <c r="Z1554" i="2"/>
  <c r="Z432" i="2"/>
  <c r="Z1238" i="2"/>
  <c r="Z1549" i="2"/>
  <c r="Z609" i="2"/>
  <c r="Z1689" i="2"/>
  <c r="Z1374" i="2"/>
  <c r="Z790" i="2"/>
  <c r="Z1732" i="2"/>
  <c r="Z507" i="2"/>
  <c r="Z627" i="2"/>
  <c r="Z753" i="2"/>
  <c r="Z1853" i="2"/>
  <c r="Z348" i="2"/>
  <c r="Z349" i="2"/>
  <c r="Z1413" i="2"/>
  <c r="Z789" i="2"/>
  <c r="Z1813" i="2"/>
  <c r="Z1124" i="2"/>
  <c r="Z1930" i="2"/>
  <c r="Z1734" i="2"/>
  <c r="Z832" i="2"/>
  <c r="Z304" i="2"/>
  <c r="Z1641" i="2"/>
  <c r="Z230" i="2"/>
  <c r="Z260" i="2"/>
  <c r="Z1515" i="2"/>
  <c r="Z866" i="2"/>
  <c r="Z823" i="2"/>
  <c r="Z1983" i="2"/>
  <c r="Z1632" i="2"/>
  <c r="Z395" i="2"/>
  <c r="Z92" i="2"/>
  <c r="Z243" i="2"/>
  <c r="Z1120" i="2"/>
  <c r="Z948" i="2"/>
  <c r="Z36" i="2"/>
  <c r="Z843" i="2"/>
  <c r="Z1066" i="2"/>
  <c r="Z393" i="2"/>
  <c r="Z400" i="2"/>
  <c r="Z1424" i="2"/>
  <c r="Z121" i="2"/>
  <c r="Z592" i="2"/>
  <c r="Z482" i="2"/>
  <c r="Z133" i="2"/>
  <c r="Z12" i="2"/>
  <c r="Z1099" i="2"/>
  <c r="Z1890" i="2"/>
  <c r="Z516" i="2"/>
  <c r="Z404" i="2"/>
  <c r="Z1083" i="2"/>
  <c r="Z246" i="2"/>
  <c r="Z14" i="2"/>
  <c r="Z719" i="2"/>
  <c r="Z1221" i="2"/>
  <c r="Z1695" i="2"/>
  <c r="Z1633" i="2"/>
  <c r="Z974" i="2"/>
  <c r="Z1548" i="2"/>
  <c r="Z1793" i="2"/>
  <c r="Z1324" i="2"/>
  <c r="Z1461" i="2"/>
  <c r="Z551" i="2"/>
  <c r="Z791" i="2"/>
  <c r="Z1216" i="2"/>
  <c r="Z754" i="2"/>
  <c r="Z1469" i="2"/>
  <c r="Z391" i="2"/>
  <c r="Z194" i="2"/>
  <c r="Z793" i="2"/>
  <c r="Z645" i="2"/>
  <c r="Z1750" i="2"/>
  <c r="Z1956" i="2"/>
  <c r="Z708" i="2"/>
  <c r="Z437" i="2"/>
  <c r="Z1283" i="2"/>
  <c r="Z827" i="2"/>
  <c r="Z96" i="2"/>
  <c r="Z1974" i="2"/>
  <c r="Z363" i="2"/>
  <c r="Z1014" i="2"/>
  <c r="Z920" i="2"/>
  <c r="Z1694" i="2"/>
  <c r="Z264" i="2"/>
  <c r="Z982" i="2"/>
  <c r="Z1028" i="2"/>
  <c r="Z1747" i="2"/>
  <c r="Z1625" i="2"/>
  <c r="Z1030" i="2"/>
  <c r="Z292" i="2"/>
  <c r="Z787" i="2"/>
  <c r="Z1725" i="2"/>
  <c r="Z852" i="2"/>
  <c r="Z749" i="2"/>
  <c r="Z116" i="2"/>
  <c r="Z1661" i="2"/>
  <c r="Z637" i="2"/>
  <c r="Z1975" i="2"/>
  <c r="Z1738" i="2"/>
  <c r="Z1726" i="2"/>
  <c r="Z631" i="2"/>
  <c r="Z1840" i="2"/>
  <c r="Z120" i="2"/>
  <c r="Z1577" i="2"/>
  <c r="Z557" i="2"/>
  <c r="Z188" i="2"/>
  <c r="Z1435" i="2"/>
  <c r="Z731" i="2"/>
  <c r="Z868" i="2"/>
  <c r="Z960" i="2"/>
  <c r="Z1326" i="2"/>
  <c r="Z1458" i="2"/>
  <c r="Z1950" i="2"/>
  <c r="Z735" i="2"/>
  <c r="Z803" i="2"/>
  <c r="Z210" i="2"/>
  <c r="Z1518" i="2"/>
  <c r="Z1440" i="2"/>
  <c r="Z1631" i="2"/>
  <c r="Z199" i="2"/>
  <c r="Z2008" i="2"/>
  <c r="Z488" i="2"/>
  <c r="Z1937" i="2"/>
  <c r="Z815" i="2"/>
  <c r="Z1979" i="2"/>
  <c r="Z955" i="2"/>
  <c r="Z858" i="2"/>
  <c r="Z1708" i="2"/>
  <c r="Z1102" i="2"/>
  <c r="Z11" i="2"/>
  <c r="Z714" i="2"/>
  <c r="Z1230" i="2"/>
  <c r="Z927" i="2"/>
  <c r="Z83" i="2"/>
  <c r="Z1521" i="2"/>
  <c r="Z145" i="2"/>
  <c r="Z167" i="2"/>
  <c r="Z273" i="2"/>
  <c r="Z336" i="2"/>
  <c r="Z599" i="2"/>
  <c r="Z1977" i="2"/>
  <c r="Z888" i="2"/>
  <c r="Z1420" i="2"/>
  <c r="U3" i="2"/>
  <c r="Z3" i="2" s="1"/>
  <c r="S3" i="2"/>
  <c r="AA330" i="2"/>
  <c r="AA1594" i="2"/>
  <c r="AA634" i="2"/>
  <c r="AA1140" i="2"/>
  <c r="AA974" i="2"/>
  <c r="AA1793" i="2"/>
  <c r="AA10" i="2"/>
  <c r="AA655" i="2"/>
  <c r="AA1871" i="2"/>
  <c r="AA1503" i="2"/>
  <c r="AA550" i="2"/>
  <c r="AA893" i="2"/>
  <c r="AA1603" i="2"/>
  <c r="AA702" i="2"/>
  <c r="AA305" i="2"/>
  <c r="AA1011" i="2"/>
  <c r="AA561" i="2"/>
  <c r="AA1030" i="2"/>
  <c r="AA1281" i="2"/>
  <c r="AA1260" i="2"/>
  <c r="AA835" i="2"/>
  <c r="AA952" i="2"/>
  <c r="AA454" i="2"/>
  <c r="AA1336" i="2"/>
  <c r="AA990" i="2"/>
  <c r="AA1247" i="2"/>
  <c r="AA456" i="2"/>
  <c r="AA63" i="2"/>
  <c r="AA1966" i="2"/>
  <c r="AA89" i="2"/>
  <c r="AA447" i="2"/>
  <c r="AA760" i="2"/>
  <c r="AA518" i="2"/>
  <c r="AA1017" i="2"/>
  <c r="AA1153" i="2"/>
  <c r="AA1413" i="2"/>
  <c r="AA230" i="2"/>
  <c r="AA1740" i="2"/>
  <c r="AA507" i="2"/>
  <c r="AA1774" i="2"/>
  <c r="AA773" i="2"/>
  <c r="AA19" i="2"/>
  <c r="AA492" i="2"/>
  <c r="AA251" i="2"/>
  <c r="AA927" i="2"/>
  <c r="AA538" i="2"/>
  <c r="AA951" i="2"/>
  <c r="AA1142" i="2"/>
  <c r="AA308" i="2"/>
  <c r="AA2002" i="2"/>
  <c r="AA1517" i="2"/>
  <c r="AA1780" i="2"/>
  <c r="AA1651" i="2"/>
  <c r="AA547" i="2"/>
  <c r="AA638" i="2"/>
  <c r="AA785" i="2"/>
  <c r="AA225" i="2"/>
  <c r="AA1945" i="2"/>
  <c r="AA824" i="2"/>
  <c r="AA876" i="2"/>
  <c r="AA723" i="2"/>
  <c r="AA75" i="2"/>
  <c r="AA1362" i="2"/>
  <c r="AA132" i="2"/>
  <c r="AA971" i="2"/>
  <c r="AA582" i="2"/>
  <c r="AA470" i="2"/>
  <c r="AA1855" i="2"/>
  <c r="AA399" i="2"/>
  <c r="AB399" i="2" s="1"/>
  <c r="AA593" i="2"/>
  <c r="AA1944" i="2"/>
  <c r="AA1441" i="2"/>
  <c r="AB1441" i="2" s="1"/>
  <c r="AA368" i="2"/>
  <c r="AA1111" i="2"/>
  <c r="AA263" i="2"/>
  <c r="AA1496" i="2"/>
  <c r="AA1919" i="2"/>
  <c r="AA429" i="2"/>
  <c r="AA1070" i="2"/>
  <c r="AA416" i="2"/>
  <c r="AA1711" i="2"/>
  <c r="AA562" i="2"/>
  <c r="AA489" i="2"/>
  <c r="AA1928" i="2"/>
  <c r="AA1841" i="2"/>
  <c r="AA761" i="2"/>
  <c r="AA1487" i="2"/>
  <c r="AA463" i="2"/>
  <c r="AA47" i="2"/>
  <c r="AA169" i="2"/>
  <c r="AA4" i="2"/>
  <c r="AA1277" i="2"/>
  <c r="AA843" i="2"/>
  <c r="AA784" i="2"/>
  <c r="AA222" i="2"/>
  <c r="AA1144" i="2"/>
  <c r="AA1529" i="2"/>
  <c r="AA292" i="2"/>
  <c r="AA1940" i="2"/>
  <c r="AA1022" i="2"/>
  <c r="AA1379" i="2"/>
  <c r="AA695" i="2"/>
  <c r="AA555" i="2"/>
  <c r="AA758" i="2"/>
  <c r="AA1605" i="2"/>
  <c r="AA1693" i="2"/>
  <c r="AA661" i="2"/>
  <c r="AA1411" i="2"/>
  <c r="AA1376" i="2"/>
  <c r="AA1450" i="2"/>
  <c r="AA1986" i="2"/>
  <c r="AA1637" i="2"/>
  <c r="AA60" i="2"/>
  <c r="AA1051" i="2"/>
  <c r="AA873" i="2"/>
  <c r="AA1396" i="2"/>
  <c r="AA1877" i="2"/>
  <c r="AA109" i="2"/>
  <c r="AA413" i="2"/>
  <c r="AA1707" i="2"/>
  <c r="AA1270" i="2"/>
  <c r="AA793" i="2"/>
  <c r="AA864" i="2"/>
  <c r="AA645" i="2"/>
  <c r="AA1204" i="2"/>
  <c r="AA610" i="2"/>
  <c r="AA1620" i="2"/>
  <c r="AA1750" i="2"/>
  <c r="AA694" i="2"/>
  <c r="AA937" i="2"/>
  <c r="AA786" i="2"/>
  <c r="AA1015" i="2"/>
  <c r="AA890" i="2"/>
  <c r="AA886" i="2"/>
  <c r="AA611" i="2"/>
  <c r="AA1895" i="2"/>
  <c r="AA1987" i="2"/>
  <c r="AA907" i="2"/>
  <c r="AA1762" i="2"/>
  <c r="AA320" i="2"/>
  <c r="AA1655" i="2"/>
  <c r="AA143" i="2"/>
  <c r="AA1926" i="2"/>
  <c r="AA1313" i="2"/>
  <c r="AA1759" i="2"/>
  <c r="AA161" i="2"/>
  <c r="AA1047" i="2"/>
  <c r="AA1721" i="2"/>
  <c r="AA376" i="2"/>
  <c r="AA349" i="2"/>
  <c r="AA1124" i="2"/>
  <c r="AA395" i="2"/>
  <c r="AA715" i="2"/>
  <c r="AA1646" i="2"/>
  <c r="AA133" i="2"/>
  <c r="AA1287" i="2"/>
  <c r="AA1840" i="2"/>
  <c r="AA135" i="2"/>
  <c r="AA735" i="2"/>
  <c r="AA640" i="2"/>
  <c r="AA1719" i="2"/>
  <c r="AA1988" i="2"/>
  <c r="AA1748" i="2"/>
  <c r="AA203" i="2"/>
  <c r="AA1232" i="2"/>
  <c r="AA1606" i="2"/>
  <c r="AA1947" i="2"/>
  <c r="AA1094" i="2"/>
  <c r="AA62" i="2"/>
  <c r="AA1397" i="2"/>
  <c r="AA173" i="2"/>
  <c r="AA1643" i="2"/>
  <c r="AA1891" i="2"/>
  <c r="AA523" i="2"/>
  <c r="AA1980" i="2"/>
  <c r="AA566" i="2"/>
  <c r="AA431" i="2"/>
  <c r="AA1899" i="2"/>
  <c r="AA618" i="2"/>
  <c r="AA178" i="2"/>
  <c r="AA1709" i="2"/>
  <c r="AA829" i="2"/>
  <c r="AA1363" i="2"/>
  <c r="AA1653" i="2"/>
  <c r="AA620" i="2"/>
  <c r="AA821" i="2"/>
  <c r="AA651" i="2"/>
  <c r="AA1562" i="2"/>
  <c r="AA624" i="2"/>
  <c r="AA311" i="2"/>
  <c r="AA728" i="2"/>
  <c r="AA716" i="2"/>
  <c r="AA899" i="2"/>
  <c r="AA1117" i="2"/>
  <c r="AA1778" i="2"/>
  <c r="AA1166" i="2"/>
  <c r="AA1534" i="2"/>
  <c r="AA196" i="2"/>
  <c r="AA1586" i="2"/>
  <c r="AA90" i="2"/>
  <c r="AA1507" i="2"/>
  <c r="AA379" i="2"/>
  <c r="AA1730" i="2"/>
  <c r="AA1718" i="2"/>
  <c r="AA1279" i="2"/>
  <c r="AA1753" i="2"/>
  <c r="AA1241" i="2"/>
  <c r="AA1617" i="2"/>
  <c r="AA175" i="2"/>
  <c r="AA76" i="2"/>
  <c r="AA244" i="2"/>
  <c r="AA1554" i="2"/>
  <c r="AA1170" i="2"/>
  <c r="AA74" i="2"/>
  <c r="AA298" i="2"/>
  <c r="AA1848" i="2"/>
  <c r="AA289" i="2"/>
  <c r="AB289" i="2" s="1"/>
  <c r="AA1672" i="2"/>
  <c r="AA968" i="2"/>
  <c r="AA1118" i="2"/>
  <c r="AA1201" i="2"/>
  <c r="AA783" i="2"/>
  <c r="AA280" i="2"/>
  <c r="AA39" i="2"/>
  <c r="AA1839" i="2"/>
  <c r="AA831" i="2"/>
  <c r="AA934" i="2"/>
  <c r="AA1168" i="2"/>
  <c r="AA1003" i="2"/>
  <c r="AA671" i="2"/>
  <c r="AA1238" i="2"/>
  <c r="AA1580" i="2"/>
  <c r="AA973" i="2"/>
  <c r="AA788" i="2"/>
  <c r="AA1787" i="2"/>
  <c r="AA42" i="2"/>
  <c r="AA270" i="2"/>
  <c r="AA1699" i="2"/>
  <c r="AA160" i="2"/>
  <c r="AA127" i="2"/>
  <c r="AA1965" i="2"/>
  <c r="AA1716" i="2"/>
  <c r="AA199" i="2"/>
  <c r="AA1425" i="2"/>
  <c r="AA1461" i="2"/>
  <c r="AA500" i="2"/>
  <c r="AA978" i="2"/>
  <c r="AA970" i="2"/>
  <c r="AA1462" i="2"/>
  <c r="AA226" i="2"/>
  <c r="AA602" i="2"/>
  <c r="AA430" i="2"/>
  <c r="AA1917" i="2"/>
  <c r="AA709" i="2"/>
  <c r="AA884" i="2"/>
  <c r="AA1285" i="2"/>
  <c r="AA1656" i="2"/>
  <c r="AA267" i="2"/>
  <c r="AA1790" i="2"/>
  <c r="AA696" i="2"/>
  <c r="AA1870" i="2"/>
  <c r="AA765" i="2"/>
  <c r="AA325" i="2"/>
  <c r="AA972" i="2"/>
  <c r="AA37" i="2"/>
  <c r="AA658" i="2"/>
  <c r="AA1014" i="2"/>
  <c r="AA622" i="2"/>
  <c r="AA1539" i="2"/>
  <c r="AA867" i="2"/>
  <c r="AA920" i="2"/>
  <c r="AA1268" i="2"/>
  <c r="AA1972" i="2"/>
  <c r="AA163" i="2"/>
  <c r="AA1314" i="2"/>
  <c r="AA122" i="2"/>
  <c r="AA1419" i="2"/>
  <c r="AA1546" i="2"/>
  <c r="AA402" i="2"/>
  <c r="AA1916" i="2"/>
  <c r="AA1694" i="2"/>
  <c r="AA1126" i="2"/>
  <c r="AA382" i="2"/>
  <c r="AA1360" i="2"/>
  <c r="AA105" i="2"/>
  <c r="AA674" i="2"/>
  <c r="AA1340" i="2"/>
  <c r="AA481" i="2"/>
  <c r="AA1687" i="2"/>
  <c r="AA1624" i="2"/>
  <c r="AA969" i="2"/>
  <c r="AA648" i="2"/>
  <c r="AA1758" i="2"/>
  <c r="AA652" i="2"/>
  <c r="AA1914" i="2"/>
  <c r="AA1246" i="2"/>
  <c r="AA704" i="2"/>
  <c r="AA1851" i="2"/>
  <c r="AA1688" i="2"/>
  <c r="AA1455" i="2"/>
  <c r="AA1374" i="2"/>
  <c r="AA912" i="2"/>
  <c r="AA286" i="2"/>
  <c r="AA207" i="2"/>
  <c r="AA750" i="2"/>
  <c r="AA790" i="2"/>
  <c r="AA1319" i="2"/>
  <c r="AA1417" i="2"/>
  <c r="AA41" i="2"/>
  <c r="AA1607" i="2"/>
  <c r="AA1593" i="2"/>
  <c r="AA119" i="2"/>
  <c r="AA1629" i="2"/>
  <c r="AA717" i="2"/>
  <c r="Z177" i="2" l="1"/>
  <c r="Z602" i="2"/>
  <c r="Z477" i="2"/>
  <c r="Z1391" i="2"/>
  <c r="Z1145" i="2"/>
  <c r="Z413" i="2"/>
  <c r="Z1873" i="2"/>
  <c r="Z973" i="2"/>
  <c r="AB973" i="2" s="1"/>
  <c r="Z722" i="2"/>
  <c r="Z46" i="2"/>
  <c r="Z420" i="2"/>
  <c r="Z1384" i="2"/>
  <c r="Z1662" i="2"/>
  <c r="Z1484" i="2"/>
  <c r="Z1498" i="2"/>
  <c r="Z296" i="2"/>
  <c r="Z1346" i="2"/>
  <c r="Z922" i="2"/>
  <c r="Z1561" i="2"/>
  <c r="Z721" i="2"/>
  <c r="Z964" i="2"/>
  <c r="Z669" i="2"/>
  <c r="Z455" i="2"/>
  <c r="Z1524" i="2"/>
  <c r="Z1578" i="2"/>
  <c r="Z1408" i="2"/>
  <c r="Z1811" i="2"/>
  <c r="Z1349" i="2"/>
  <c r="Z106" i="2"/>
  <c r="AB696" i="2"/>
  <c r="Z1477" i="2"/>
  <c r="Z32" i="2"/>
  <c r="Z939" i="2"/>
  <c r="AB939" i="2" s="1"/>
  <c r="Z1179" i="2"/>
  <c r="Z1905" i="2"/>
  <c r="Z582" i="2"/>
  <c r="Z124" i="2"/>
  <c r="Z1740" i="2"/>
  <c r="Z1190" i="2"/>
  <c r="Z1198" i="2"/>
  <c r="AB978" i="2"/>
  <c r="Z1935" i="2"/>
  <c r="Z1967" i="2"/>
  <c r="Z31" i="2"/>
  <c r="Z1845" i="2"/>
  <c r="Z1962" i="2"/>
  <c r="Z1212" i="2"/>
  <c r="Z1047" i="2"/>
  <c r="AB1047" i="2" s="1"/>
  <c r="Z1660" i="2"/>
  <c r="Z444" i="2"/>
  <c r="Z1816" i="2"/>
  <c r="Z6" i="2"/>
  <c r="Z1087" i="2"/>
  <c r="Z641" i="2"/>
  <c r="Z1106" i="2"/>
  <c r="Z1894" i="2"/>
  <c r="Z1297" i="2"/>
  <c r="Z63" i="2"/>
  <c r="Z1494" i="2"/>
  <c r="Z1495" i="2"/>
  <c r="Z1636" i="2"/>
  <c r="AB1787" i="2"/>
  <c r="AB1461" i="2"/>
  <c r="Z1031" i="2"/>
  <c r="AB1031" i="2" s="1"/>
  <c r="AB1374" i="2"/>
  <c r="Z1537" i="2"/>
  <c r="Z519" i="2"/>
  <c r="Z1995" i="2"/>
  <c r="AB1620" i="2"/>
  <c r="Z1613" i="2"/>
  <c r="AB1336" i="2"/>
  <c r="Z906" i="2"/>
  <c r="Z1271" i="2"/>
  <c r="Z125" i="2"/>
  <c r="Z1841" i="2"/>
  <c r="AB1841" i="2" s="1"/>
  <c r="Z1520" i="2"/>
  <c r="AB1520" i="2" s="1"/>
  <c r="Z203" i="2"/>
  <c r="AB203" i="2" s="1"/>
  <c r="Z1174" i="2"/>
  <c r="AB1174" i="2" s="1"/>
  <c r="Z1208" i="2"/>
  <c r="Z1998" i="2"/>
  <c r="Z842" i="2"/>
  <c r="Z1933" i="2"/>
  <c r="Z1148" i="2"/>
  <c r="Z918" i="2"/>
  <c r="AB790" i="2"/>
  <c r="Z1746" i="2"/>
  <c r="Z994" i="2"/>
  <c r="Z1679" i="2"/>
  <c r="Z1342" i="2"/>
  <c r="Z1533" i="2"/>
  <c r="Z1827" i="2"/>
  <c r="Z1997" i="2"/>
  <c r="AB1997" i="2" s="1"/>
  <c r="Z925" i="2"/>
  <c r="Z1111" i="2"/>
  <c r="AB1111" i="2" s="1"/>
  <c r="Z547" i="2"/>
  <c r="AB547" i="2" s="1"/>
  <c r="Z908" i="2"/>
  <c r="Z1951" i="2"/>
  <c r="AB971" i="2"/>
  <c r="Z1673" i="2"/>
  <c r="AB1673" i="2" s="1"/>
  <c r="Z193" i="2"/>
  <c r="Z819" i="2"/>
  <c r="Z573" i="2"/>
  <c r="Z460" i="2"/>
  <c r="AB460" i="2" s="1"/>
  <c r="Z727" i="2"/>
  <c r="Z1651" i="2"/>
  <c r="AB1651" i="2" s="1"/>
  <c r="Z1677" i="2"/>
  <c r="AB225" i="2"/>
  <c r="Z564" i="2"/>
  <c r="AB1624" i="2"/>
  <c r="AB207" i="2"/>
  <c r="AB1870" i="2"/>
  <c r="AB60" i="2"/>
  <c r="AB1362" i="2"/>
  <c r="AB1017" i="2"/>
  <c r="AB161" i="2"/>
  <c r="Z981" i="2"/>
  <c r="AB1917" i="2"/>
  <c r="AB135" i="2"/>
  <c r="AB1577" i="2"/>
  <c r="AB835" i="2"/>
  <c r="AB786" i="2"/>
  <c r="Z855" i="2"/>
  <c r="AB19" i="2"/>
  <c r="Z647" i="2"/>
  <c r="Z512" i="2"/>
  <c r="Z1112" i="2"/>
  <c r="AB1112" i="2" s="1"/>
  <c r="Z2011" i="2"/>
  <c r="AB2011" i="2" s="1"/>
  <c r="AB771" i="2"/>
  <c r="AB648" i="2"/>
  <c r="Z1992" i="2"/>
  <c r="Z664" i="2"/>
  <c r="Z489" i="2"/>
  <c r="V1820" i="2"/>
  <c r="AA1820" i="2" s="1"/>
  <c r="Z1820" i="2"/>
  <c r="AB1740" i="2"/>
  <c r="AB1360" i="2"/>
  <c r="Z1767" i="2"/>
  <c r="Z1799" i="2"/>
  <c r="Z1958" i="2"/>
  <c r="Z597" i="2"/>
  <c r="AB1246" i="2"/>
  <c r="AB1117" i="2"/>
  <c r="AB618" i="2"/>
  <c r="AB952" i="2"/>
  <c r="Z315" i="2"/>
  <c r="AB315" i="2" s="1"/>
  <c r="Z840" i="2"/>
  <c r="AB840" i="2" s="1"/>
  <c r="Z1838" i="2"/>
  <c r="Z1239" i="2"/>
  <c r="AB1239" i="2" s="1"/>
  <c r="Z1409" i="2"/>
  <c r="AB1409" i="2" s="1"/>
  <c r="AB593" i="2"/>
  <c r="Z1557" i="2"/>
  <c r="Z1864" i="2"/>
  <c r="Z1284" i="2"/>
  <c r="Z262" i="2"/>
  <c r="Z1582" i="2"/>
  <c r="Z1370" i="2"/>
  <c r="AB143" i="2"/>
  <c r="AB1593" i="2"/>
  <c r="AB1094" i="2"/>
  <c r="AB1607" i="2"/>
  <c r="AB1914" i="2"/>
  <c r="AB1716" i="2"/>
  <c r="AB1279" i="2"/>
  <c r="Z176" i="2"/>
  <c r="Z386" i="2"/>
  <c r="AB386" i="2" s="1"/>
  <c r="Z1805" i="2"/>
  <c r="AB1805" i="2" s="1"/>
  <c r="Z1779" i="2"/>
  <c r="Z1075" i="2"/>
  <c r="Z318" i="2"/>
  <c r="AB318" i="2" s="1"/>
  <c r="Z705" i="2"/>
  <c r="Z236" i="2"/>
  <c r="Z613" i="2"/>
  <c r="AB1605" i="2"/>
  <c r="Z299" i="2"/>
  <c r="Z1036" i="2"/>
  <c r="Z682" i="2"/>
  <c r="AB682" i="2" s="1"/>
  <c r="Z1696" i="2"/>
  <c r="AB1396" i="2"/>
  <c r="AB671" i="2"/>
  <c r="AB728" i="2"/>
  <c r="AB907" i="2"/>
  <c r="AB470" i="2"/>
  <c r="Z679" i="2"/>
  <c r="Z369" i="2"/>
  <c r="AB369" i="2" s="1"/>
  <c r="Z636" i="2"/>
  <c r="AB636" i="2" s="1"/>
  <c r="Z1739" i="2"/>
  <c r="AB1739" i="2" s="1"/>
  <c r="Z191" i="2"/>
  <c r="AB191" i="2" s="1"/>
  <c r="AB1707" i="2"/>
  <c r="Z1743" i="2"/>
  <c r="AB1003" i="2"/>
  <c r="AB695" i="2"/>
  <c r="Z798" i="2"/>
  <c r="AB798" i="2" s="1"/>
  <c r="Z152" i="2"/>
  <c r="AB152" i="2" s="1"/>
  <c r="Z159" i="2"/>
  <c r="Z912" i="2"/>
  <c r="Z1245" i="2"/>
  <c r="AB1245" i="2" s="1"/>
  <c r="Z1152" i="2"/>
  <c r="AB1152" i="2" s="1"/>
  <c r="AB750" i="2"/>
  <c r="AB122" i="2"/>
  <c r="AB1462" i="2"/>
  <c r="AB127" i="2"/>
  <c r="AB379" i="2"/>
  <c r="AB1051" i="2"/>
  <c r="AB132" i="2"/>
  <c r="AB1774" i="2"/>
  <c r="Z48" i="2"/>
  <c r="Z1211" i="2"/>
  <c r="Z614" i="2"/>
  <c r="AB614" i="2" s="1"/>
  <c r="Z833" i="2"/>
  <c r="Z1551" i="2"/>
  <c r="Z1680" i="2"/>
  <c r="Z1980" i="2"/>
  <c r="AB1980" i="2" s="1"/>
  <c r="Z1141" i="2"/>
  <c r="AB286" i="2"/>
  <c r="AB1926" i="2"/>
  <c r="AB1972" i="2"/>
  <c r="AB1232" i="2"/>
  <c r="AB1935" i="2"/>
  <c r="Z1722" i="2"/>
  <c r="AB1722" i="2" s="1"/>
  <c r="Z1046" i="2"/>
  <c r="Z126" i="2"/>
  <c r="Z1511" i="2"/>
  <c r="Z1256" i="2"/>
  <c r="Z8" i="2"/>
  <c r="Z274" i="2"/>
  <c r="AB1529" i="2"/>
  <c r="Z1348" i="2"/>
  <c r="Z384" i="2"/>
  <c r="Z1486" i="2"/>
  <c r="AB1486" i="2" s="1"/>
  <c r="Z1055" i="2"/>
  <c r="AB105" i="2"/>
  <c r="AB1839" i="2"/>
  <c r="AB1554" i="2"/>
  <c r="AB566" i="2"/>
  <c r="AB1124" i="2"/>
  <c r="AB320" i="2"/>
  <c r="Z556" i="2"/>
  <c r="AB556" i="2" s="1"/>
  <c r="Z1539" i="2"/>
  <c r="AB1539" i="2" s="1"/>
  <c r="Z245" i="2"/>
  <c r="Z371" i="2"/>
  <c r="AB371" i="2" s="1"/>
  <c r="Z1731" i="2"/>
  <c r="Z185" i="2"/>
  <c r="Z1671" i="2"/>
  <c r="AB831" i="2"/>
  <c r="AB244" i="2"/>
  <c r="AB1411" i="2"/>
  <c r="AB1487" i="2"/>
  <c r="Z743" i="2"/>
  <c r="Z711" i="2"/>
  <c r="Z212" i="2"/>
  <c r="AB212" i="2" s="1"/>
  <c r="Z1858" i="2"/>
  <c r="AB1858" i="2" s="1"/>
  <c r="Z1026" i="2"/>
  <c r="Z1528" i="2"/>
  <c r="Z848" i="2"/>
  <c r="Z1398" i="2"/>
  <c r="Z464" i="2"/>
  <c r="Z1492" i="2"/>
  <c r="Z1033" i="2"/>
  <c r="Z1884" i="2"/>
  <c r="Z440" i="2"/>
  <c r="Z158" i="2"/>
  <c r="AB934" i="2"/>
  <c r="Z1225" i="2"/>
  <c r="AB1170" i="2"/>
  <c r="AB90" i="2"/>
  <c r="AB349" i="2"/>
  <c r="AB841" i="2"/>
  <c r="AB119" i="2"/>
  <c r="AB704" i="2"/>
  <c r="AB382" i="2"/>
  <c r="AB1988" i="2"/>
  <c r="AB1802" i="2"/>
  <c r="Z2001" i="2"/>
  <c r="Z1530" i="2"/>
  <c r="Z1157" i="2"/>
  <c r="Z853" i="2"/>
  <c r="Z1135" i="2"/>
  <c r="Z825" i="2"/>
  <c r="AB825" i="2" s="1"/>
  <c r="Z360" i="2"/>
  <c r="AB360" i="2" s="1"/>
  <c r="Z710" i="2"/>
  <c r="Z1205" i="2"/>
  <c r="Z1308" i="2"/>
  <c r="Z762" i="2"/>
  <c r="Z975" i="2"/>
  <c r="AB267" i="2"/>
  <c r="Z515" i="2"/>
  <c r="Z1567" i="2"/>
  <c r="AB1730" i="2"/>
  <c r="Z221" i="2"/>
  <c r="AB1281" i="2"/>
  <c r="Z1522" i="2"/>
  <c r="Z1341" i="2"/>
  <c r="Z65" i="2"/>
  <c r="Z1868" i="2"/>
  <c r="AB1868" i="2" s="1"/>
  <c r="AB1201" i="2"/>
  <c r="AB821" i="2"/>
  <c r="AB1891" i="2"/>
  <c r="AB1719" i="2"/>
  <c r="AB1721" i="2"/>
  <c r="Z67" i="2"/>
  <c r="Z497" i="2"/>
  <c r="Z767" i="2"/>
  <c r="Z1192" i="2"/>
  <c r="AB1192" i="2" s="1"/>
  <c r="Z192" i="2"/>
  <c r="Z1158" i="2"/>
  <c r="Z149" i="2"/>
  <c r="AB1340" i="2"/>
  <c r="Z536" i="2"/>
  <c r="Z1447" i="2"/>
  <c r="AB1447" i="2" s="1"/>
  <c r="Z1009" i="2"/>
  <c r="AB785" i="2"/>
  <c r="AB638" i="2"/>
  <c r="AB640" i="2"/>
  <c r="AB873" i="2"/>
  <c r="AB893" i="2"/>
  <c r="Z84" i="2"/>
  <c r="Z1831" i="2"/>
  <c r="Z493" i="2"/>
  <c r="AB493" i="2" s="1"/>
  <c r="AB1425" i="2"/>
  <c r="AB1534" i="2"/>
  <c r="Z608" i="2"/>
  <c r="Z82" i="2"/>
  <c r="Z690" i="2"/>
  <c r="Z935" i="2"/>
  <c r="AB935" i="2" s="1"/>
  <c r="Z189" i="2"/>
  <c r="AB189" i="2" s="1"/>
  <c r="Z272" i="2"/>
  <c r="AB272" i="2" s="1"/>
  <c r="AB1268" i="2"/>
  <c r="Z9" i="2"/>
  <c r="Z1332" i="2"/>
  <c r="Z28" i="2"/>
  <c r="Z875" i="2"/>
  <c r="AB875" i="2" s="1"/>
  <c r="Z1572" i="2"/>
  <c r="Z535" i="2"/>
  <c r="AB535" i="2" s="1"/>
  <c r="Z1861" i="2"/>
  <c r="AB1861" i="2" s="1"/>
  <c r="Z1015" i="2"/>
  <c r="AB1015" i="2" s="1"/>
  <c r="AB1417" i="2"/>
  <c r="AB758" i="2"/>
  <c r="AB1142" i="2"/>
  <c r="AB1247" i="2"/>
  <c r="Z813" i="2"/>
  <c r="Z1291" i="2"/>
  <c r="Z1378" i="2"/>
  <c r="AB1378" i="2" s="1"/>
  <c r="Z847" i="2"/>
  <c r="Z1183" i="2"/>
  <c r="AB1183" i="2" s="1"/>
  <c r="AB1319" i="2"/>
  <c r="AB1758" i="2"/>
  <c r="AB709" i="2"/>
  <c r="AB886" i="2"/>
  <c r="AB562" i="2"/>
  <c r="AB1503" i="2"/>
  <c r="Z347" i="2"/>
  <c r="Z738" i="2"/>
  <c r="Z1982" i="2"/>
  <c r="Z1634" i="2"/>
  <c r="Z426" i="2"/>
  <c r="Z781" i="2"/>
  <c r="Z1943" i="2"/>
  <c r="AB1943" i="2" s="1"/>
  <c r="Z1368" i="2"/>
  <c r="AB1368" i="2" s="1"/>
  <c r="Z890" i="2"/>
  <c r="Z737" i="2"/>
  <c r="AB737" i="2" s="1"/>
  <c r="Z1056" i="2"/>
  <c r="Z1896" i="2"/>
  <c r="Z560" i="2"/>
  <c r="Z1269" i="2"/>
  <c r="Z1307" i="2"/>
  <c r="Z846" i="2"/>
  <c r="AB846" i="2" s="1"/>
  <c r="V1697" i="2"/>
  <c r="AA1697" i="2" s="1"/>
  <c r="Z1697" i="2"/>
  <c r="V129" i="2"/>
  <c r="AA129" i="2" s="1"/>
  <c r="Z129" i="2"/>
  <c r="T1325" i="2"/>
  <c r="T1942" i="2"/>
  <c r="T285" i="2"/>
  <c r="T1523" i="2"/>
  <c r="T1648" i="2"/>
  <c r="T1587" i="2"/>
  <c r="T689" i="2"/>
  <c r="T877" i="2"/>
  <c r="T1445" i="2"/>
  <c r="T1565" i="2"/>
  <c r="T1061" i="2"/>
  <c r="T259" i="2"/>
  <c r="T646" i="2"/>
  <c r="T692" i="2"/>
  <c r="T256" i="2"/>
  <c r="T1055" i="2"/>
  <c r="T1393" i="2"/>
  <c r="T1898" i="2"/>
  <c r="T324" i="2"/>
  <c r="T1690" i="2"/>
  <c r="T354" i="2"/>
  <c r="T309" i="2"/>
  <c r="T1042" i="2"/>
  <c r="T138" i="2"/>
  <c r="T1147" i="2"/>
  <c r="T701" i="2"/>
  <c r="T374" i="2"/>
  <c r="T1563" i="2"/>
  <c r="T1025" i="2"/>
  <c r="T1207" i="2"/>
  <c r="T1504" i="2"/>
  <c r="T919" i="2"/>
  <c r="T633" i="2"/>
  <c r="T1364" i="2"/>
  <c r="T421" i="2"/>
  <c r="T94" i="2"/>
  <c r="T466" i="2"/>
  <c r="T1390" i="2"/>
  <c r="T1098" i="2"/>
  <c r="T950" i="2"/>
  <c r="T744" i="2"/>
  <c r="T394" i="2"/>
  <c r="T1044" i="2"/>
  <c r="T1789" i="2"/>
  <c r="T1788" i="2"/>
  <c r="T205" i="2"/>
  <c r="T1097" i="2"/>
  <c r="T1506" i="2"/>
  <c r="T183" i="2"/>
  <c r="T1195" i="2"/>
  <c r="T1457" i="2"/>
  <c r="T707" i="2"/>
  <c r="T567" i="2"/>
  <c r="T54" i="2"/>
  <c r="T903" i="2"/>
  <c r="T1323" i="2"/>
  <c r="T1649" i="2"/>
  <c r="T892" i="2"/>
  <c r="T1024" i="2"/>
  <c r="T1769" i="2"/>
  <c r="T1089" i="2"/>
  <c r="T1255" i="2"/>
  <c r="T1960" i="2"/>
  <c r="T975" i="2"/>
  <c r="T816" i="2"/>
  <c r="T1460" i="2"/>
  <c r="T445" i="2"/>
  <c r="T142" i="2"/>
  <c r="T514" i="2"/>
  <c r="T1438" i="2"/>
  <c r="T1162" i="2"/>
  <c r="T1110" i="2"/>
  <c r="T1448" i="2"/>
  <c r="T418" i="2"/>
  <c r="T885" i="2"/>
  <c r="T1316" i="2"/>
  <c r="T2004" i="2"/>
  <c r="T1771" i="2"/>
  <c r="T1592" i="2"/>
  <c r="T1538" i="2"/>
  <c r="T1423" i="2"/>
  <c r="T293" i="2"/>
  <c r="T103" i="2"/>
  <c r="T1570" i="2"/>
  <c r="T128" i="2"/>
  <c r="T686" i="2"/>
  <c r="T30" i="2"/>
  <c r="T882" i="2"/>
  <c r="T1912" i="2"/>
  <c r="T945" i="2"/>
  <c r="T1542" i="2"/>
  <c r="T1880" i="2"/>
  <c r="T198" i="2"/>
  <c r="T1019" i="2"/>
  <c r="T763" i="2"/>
  <c r="T508" i="2"/>
  <c r="T422" i="2"/>
  <c r="T583" i="2"/>
  <c r="T1264" i="2"/>
  <c r="T635" i="2"/>
  <c r="T1402" i="2"/>
  <c r="T607" i="2"/>
  <c r="T1776" i="2"/>
  <c r="T468" i="2"/>
  <c r="T1675" i="2"/>
  <c r="T998" i="2"/>
  <c r="T826" i="2"/>
  <c r="T1925" i="2"/>
  <c r="T1405" i="2"/>
  <c r="T1658" i="2"/>
  <c r="T1470" i="2"/>
  <c r="T818" i="2"/>
  <c r="T1526" i="2"/>
  <c r="T616" i="2"/>
  <c r="T574" i="2"/>
  <c r="T424" i="2"/>
  <c r="T1392" i="2"/>
  <c r="T353" i="2"/>
  <c r="T1888" i="2"/>
  <c r="T799" i="2"/>
  <c r="T954" i="2"/>
  <c r="T1761" i="2"/>
  <c r="T891" i="2"/>
  <c r="T27" i="2"/>
  <c r="T1949" i="2"/>
  <c r="T1215" i="2"/>
  <c r="T1057" i="2"/>
  <c r="T865" i="2"/>
  <c r="T603" i="2"/>
  <c r="T1715" i="2"/>
  <c r="T1304" i="2"/>
  <c r="T894" i="2"/>
  <c r="T465" i="2"/>
  <c r="T812" i="2"/>
  <c r="T856" i="2"/>
  <c r="T1065" i="2"/>
  <c r="T387" i="2"/>
  <c r="T229" i="2"/>
  <c r="T643" i="2"/>
  <c r="T1430" i="2"/>
  <c r="T1293" i="2"/>
  <c r="T1623" i="2"/>
  <c r="T1902" i="2"/>
  <c r="T565" i="2"/>
  <c r="T344" i="2"/>
  <c r="T1596" i="2"/>
  <c r="T282" i="2"/>
  <c r="T1452" i="2"/>
  <c r="T448" i="2"/>
  <c r="T1973" i="2"/>
  <c r="T552" i="2"/>
  <c r="T458" i="2"/>
  <c r="T29" i="2"/>
  <c r="T678" i="2"/>
  <c r="T807" i="2"/>
  <c r="T1472" i="2"/>
  <c r="T58" i="2"/>
  <c r="T1490" i="2"/>
  <c r="T839" i="2"/>
  <c r="T406" i="2"/>
  <c r="T612" i="2"/>
  <c r="T1129" i="2"/>
  <c r="T1850" i="2"/>
  <c r="T1830" i="2"/>
  <c r="T469" i="2"/>
  <c r="T1004" i="2"/>
  <c r="T996" i="2"/>
  <c r="T1235" i="2"/>
  <c r="T1436" i="2"/>
  <c r="T1755" i="2"/>
  <c r="T905" i="2"/>
  <c r="T80" i="2"/>
  <c r="T553" i="2"/>
  <c r="T910" i="2"/>
  <c r="T434" i="2"/>
  <c r="T1553" i="2"/>
  <c r="T16" i="2"/>
  <c r="T1459" i="2"/>
  <c r="T1978" i="2"/>
  <c r="T1588" i="2"/>
  <c r="T1446" i="2"/>
  <c r="T525" i="2"/>
  <c r="T2005" i="2"/>
  <c r="T412" i="2"/>
  <c r="T335" i="2"/>
  <c r="T1697" i="2"/>
  <c r="T367" i="2"/>
  <c r="T531" i="2"/>
  <c r="T248" i="2"/>
  <c r="T1367" i="2"/>
  <c r="T1249" i="2"/>
  <c r="T1096" i="2"/>
  <c r="T875" i="2"/>
  <c r="T1843" i="2"/>
  <c r="T1560" i="2"/>
  <c r="T1254" i="2"/>
  <c r="T913" i="2"/>
  <c r="T1444" i="2"/>
  <c r="T621" i="2"/>
  <c r="T117" i="2"/>
  <c r="T1214" i="2"/>
  <c r="T1627" i="2"/>
  <c r="T2011" i="2"/>
  <c r="T483" i="2"/>
  <c r="T1103" i="2"/>
  <c r="T1119" i="2"/>
  <c r="T940" i="2"/>
  <c r="T779" i="2"/>
  <c r="T190" i="2"/>
  <c r="T346" i="2"/>
  <c r="T38" i="2"/>
  <c r="T900" i="2"/>
  <c r="T239" i="2"/>
  <c r="T588" i="2"/>
  <c r="T828" i="2"/>
  <c r="T61" i="2"/>
  <c r="T1286" i="2"/>
  <c r="T1400" i="2"/>
  <c r="T95" i="2"/>
  <c r="T1265" i="2"/>
  <c r="T1512" i="2"/>
  <c r="T26" i="2"/>
  <c r="T303" i="2"/>
  <c r="T1375" i="2"/>
  <c r="T435" i="2"/>
  <c r="T1034" i="2"/>
  <c r="T1091" i="2"/>
  <c r="T1826" i="2"/>
  <c r="T319" i="2"/>
  <c r="T675" i="2"/>
  <c r="T1544" i="2"/>
  <c r="T810" i="2"/>
  <c r="T129" i="2"/>
  <c r="T1406" i="2"/>
  <c r="T1665" i="2"/>
  <c r="T392" i="2"/>
  <c r="T1200" i="2"/>
  <c r="T337" i="2"/>
  <c r="T1466" i="2"/>
  <c r="T1566" i="2"/>
  <c r="T1676" i="2"/>
  <c r="T287" i="2"/>
  <c r="T698" i="2"/>
  <c r="T1552" i="2"/>
  <c r="V1438" i="2"/>
  <c r="AA1438" i="2" s="1"/>
  <c r="Z1438" i="2"/>
  <c r="V26" i="2"/>
  <c r="AA26" i="2" s="1"/>
  <c r="Z26" i="2"/>
  <c r="V810" i="2"/>
  <c r="AA810" i="2" s="1"/>
  <c r="Z810" i="2"/>
  <c r="V1903" i="2"/>
  <c r="AA1903" i="2" s="1"/>
  <c r="Z1903" i="2"/>
  <c r="V639" i="2"/>
  <c r="AA639" i="2" s="1"/>
  <c r="Z639" i="2"/>
  <c r="V71" i="2"/>
  <c r="Z71" i="2"/>
  <c r="V1301" i="2"/>
  <c r="Z1301" i="2"/>
  <c r="V350" i="2"/>
  <c r="AA350" i="2" s="1"/>
  <c r="Z350" i="2"/>
  <c r="V300" i="2"/>
  <c r="AA300" i="2" s="1"/>
  <c r="Z300" i="2"/>
  <c r="V275" i="2"/>
  <c r="AA275" i="2" s="1"/>
  <c r="Z275" i="2"/>
  <c r="V414" i="2"/>
  <c r="AA414" i="2" s="1"/>
  <c r="Z414" i="2"/>
  <c r="V2006" i="2"/>
  <c r="AA2006" i="2" s="1"/>
  <c r="Z2006" i="2"/>
  <c r="V1171" i="2"/>
  <c r="AA1171" i="2" s="1"/>
  <c r="Z1171" i="2"/>
  <c r="V586" i="2"/>
  <c r="Z586" i="2"/>
  <c r="V141" i="2"/>
  <c r="AA141" i="2" s="1"/>
  <c r="Z141" i="2"/>
  <c r="V911" i="2"/>
  <c r="AA911" i="2" s="1"/>
  <c r="Z911" i="2"/>
  <c r="V1647" i="2"/>
  <c r="AA1647" i="2" s="1"/>
  <c r="Z1647" i="2"/>
  <c r="V1163" i="2"/>
  <c r="AA1163" i="2" s="1"/>
  <c r="Z1163" i="2"/>
  <c r="V1227" i="2"/>
  <c r="AA1227" i="2" s="1"/>
  <c r="Z1227" i="2"/>
  <c r="V1657" i="2"/>
  <c r="AA1657" i="2" s="1"/>
  <c r="Z1657" i="2"/>
  <c r="V295" i="2"/>
  <c r="AA295" i="2" s="1"/>
  <c r="Z295" i="2"/>
  <c r="V1931" i="2"/>
  <c r="AA1931" i="2" s="1"/>
  <c r="Z1931" i="2"/>
  <c r="V988" i="2"/>
  <c r="AA988" i="2" s="1"/>
  <c r="Z988" i="2"/>
  <c r="AB988" i="2" s="1"/>
  <c r="V322" i="2"/>
  <c r="AA322" i="2" s="1"/>
  <c r="Z322" i="2"/>
  <c r="V1173" i="2"/>
  <c r="AA1173" i="2" s="1"/>
  <c r="Z1173" i="2"/>
  <c r="AB1173" i="2" s="1"/>
  <c r="V253" i="2"/>
  <c r="AA253" i="2" s="1"/>
  <c r="Z253" i="2"/>
  <c r="V1006" i="2"/>
  <c r="AA1006" i="2" s="1"/>
  <c r="Z1006" i="2"/>
  <c r="V1243" i="2"/>
  <c r="AA1243" i="2" s="1"/>
  <c r="Z1243" i="2"/>
  <c r="V1540" i="2"/>
  <c r="AA1540" i="2" s="1"/>
  <c r="Z1540" i="2"/>
  <c r="V1381" i="2"/>
  <c r="Z1381" i="2"/>
  <c r="V328" i="2"/>
  <c r="AA328" i="2" s="1"/>
  <c r="Z328" i="2"/>
  <c r="AB328" i="2" s="1"/>
  <c r="V200" i="2"/>
  <c r="AA200" i="2" s="1"/>
  <c r="Z200" i="2"/>
  <c r="V594" i="2"/>
  <c r="AA594" i="2" s="1"/>
  <c r="Z594" i="2"/>
  <c r="AB594" i="2" s="1"/>
  <c r="V104" i="2"/>
  <c r="AA104" i="2" s="1"/>
  <c r="Z104" i="2"/>
  <c r="V137" i="2"/>
  <c r="AA137" i="2" s="1"/>
  <c r="Z137" i="2"/>
  <c r="V233" i="2"/>
  <c r="AA233" i="2" s="1"/>
  <c r="Z233" i="2"/>
  <c r="V1130" i="2"/>
  <c r="AA1130" i="2" s="1"/>
  <c r="Z1130" i="2"/>
  <c r="V531" i="2"/>
  <c r="Z531" i="2"/>
  <c r="V913" i="2"/>
  <c r="AA913" i="2" s="1"/>
  <c r="Z913" i="2"/>
  <c r="AB913" i="2" s="1"/>
  <c r="V828" i="2"/>
  <c r="AA828" i="2" s="1"/>
  <c r="Z828" i="2"/>
  <c r="V675" i="2"/>
  <c r="AA675" i="2" s="1"/>
  <c r="Z675" i="2"/>
  <c r="V1406" i="2"/>
  <c r="AA1406" i="2" s="1"/>
  <c r="Z1406" i="2"/>
  <c r="T1686" i="2"/>
  <c r="T1963" i="2"/>
  <c r="T943" i="2"/>
  <c r="T1358" i="2"/>
  <c r="T529" i="2"/>
  <c r="T1369" i="2"/>
  <c r="T1053" i="2"/>
  <c r="T1812" i="2"/>
  <c r="T859" i="2"/>
  <c r="T933" i="2"/>
  <c r="T1377" i="2"/>
  <c r="T1222" i="2"/>
  <c r="T1585" i="2"/>
  <c r="T601" i="2"/>
  <c r="T1705" i="2"/>
  <c r="T732" i="2"/>
  <c r="T947" i="2"/>
  <c r="T862" i="2"/>
  <c r="T40" i="2"/>
  <c r="T777" i="2"/>
  <c r="T1903" i="2"/>
  <c r="T1280" i="2"/>
  <c r="T1252" i="2"/>
  <c r="T1598" i="2"/>
  <c r="T1433" i="2"/>
  <c r="T1386" i="2"/>
  <c r="T1404" i="2"/>
  <c r="T1181" i="2"/>
  <c r="T1356" i="2"/>
  <c r="T870" i="2"/>
  <c r="T1306" i="2"/>
  <c r="T1717" i="2"/>
  <c r="T381" i="2"/>
  <c r="T1584" i="2"/>
  <c r="T201" i="2"/>
  <c r="T283" i="2"/>
  <c r="T1193" i="2"/>
  <c r="T1329" i="2"/>
  <c r="T1884" i="2"/>
  <c r="T50" i="2"/>
  <c r="T442" i="2"/>
  <c r="T904" i="2"/>
  <c r="T44" i="2"/>
  <c r="T65" i="2"/>
  <c r="T1021" i="2"/>
  <c r="T329" i="2"/>
  <c r="T1395" i="2"/>
  <c r="T639" i="2"/>
  <c r="T629" i="2"/>
  <c r="T1938" i="2"/>
  <c r="T1202" i="2"/>
  <c r="T409" i="2"/>
  <c r="T1116" i="2"/>
  <c r="T1290" i="2"/>
  <c r="T1574" i="2"/>
  <c r="T1036" i="2"/>
  <c r="T1745" i="2"/>
  <c r="T1453" i="2"/>
  <c r="T1086" i="2"/>
  <c r="T1939" i="2"/>
  <c r="T995" i="2"/>
  <c r="T34" i="2"/>
  <c r="T182" i="2"/>
  <c r="T842" i="2"/>
  <c r="T1836" i="2"/>
  <c r="T653" i="2"/>
  <c r="T211" i="2"/>
  <c r="T358" i="2"/>
  <c r="T313" i="2"/>
  <c r="T486" i="2"/>
  <c r="T1132" i="2"/>
  <c r="T1465" i="2"/>
  <c r="T56" i="2"/>
  <c r="T71" i="2"/>
  <c r="T1343" i="2"/>
  <c r="T1595" i="2"/>
  <c r="T524" i="2"/>
  <c r="T729" i="2"/>
  <c r="T115" i="2"/>
  <c r="T254" i="2"/>
  <c r="T1932" i="2"/>
  <c r="T1876" i="2"/>
  <c r="T502" i="2"/>
  <c r="T237" i="2"/>
  <c r="T908" i="2"/>
  <c r="T8" i="2"/>
  <c r="T1301" i="2"/>
  <c r="T1135" i="2"/>
  <c r="T232" i="2"/>
  <c r="T323" i="2"/>
  <c r="T1856" i="2"/>
  <c r="T2003" i="2"/>
  <c r="T350" i="2"/>
  <c r="T300" i="2"/>
  <c r="T1081" i="2"/>
  <c r="T923" i="2"/>
  <c r="T1069" i="2"/>
  <c r="T221" i="2"/>
  <c r="T388" i="2"/>
  <c r="T1076" i="2"/>
  <c r="T1865" i="2"/>
  <c r="T1407" i="2"/>
  <c r="T857" i="2"/>
  <c r="T1394" i="2"/>
  <c r="T275" i="2"/>
  <c r="T414" i="2"/>
  <c r="T1001" i="2"/>
  <c r="T1302" i="2"/>
  <c r="T1933" i="2"/>
  <c r="T1626" i="2"/>
  <c r="T2012" i="2"/>
  <c r="T68" i="2"/>
  <c r="T2006" i="2"/>
  <c r="T1043" i="2"/>
  <c r="T1171" i="2"/>
  <c r="T586" i="2"/>
  <c r="T141" i="2"/>
  <c r="T806" i="2"/>
  <c r="T895" i="2"/>
  <c r="T1528" i="2"/>
  <c r="T170" i="2"/>
  <c r="T1530" i="2"/>
  <c r="T911" i="2"/>
  <c r="T625" i="2"/>
  <c r="T844" i="2"/>
  <c r="T795" i="2"/>
  <c r="T1134" i="2"/>
  <c r="T1128" i="2"/>
  <c r="T1550" i="2"/>
  <c r="T1806" i="2"/>
  <c r="T1647" i="2"/>
  <c r="T1638" i="2"/>
  <c r="T1163" i="2"/>
  <c r="T1227" i="2"/>
  <c r="T1020" i="2"/>
  <c r="T1657" i="2"/>
  <c r="T542" i="2"/>
  <c r="T295" i="2"/>
  <c r="T1599" i="2"/>
  <c r="T1931" i="2"/>
  <c r="T988" i="2"/>
  <c r="T977" i="2"/>
  <c r="T1724" i="2"/>
  <c r="T446" i="2"/>
  <c r="T322" i="2"/>
  <c r="T1416" i="2"/>
  <c r="T1173" i="2"/>
  <c r="T1628" i="2"/>
  <c r="T373" i="2"/>
  <c r="T253" i="2"/>
  <c r="T1071" i="2"/>
  <c r="T1164" i="2"/>
  <c r="T1006" i="2"/>
  <c r="T1250" i="2"/>
  <c r="T274" i="2"/>
  <c r="T743" i="2"/>
  <c r="T1243" i="2"/>
  <c r="T808" i="2"/>
  <c r="T1540" i="2"/>
  <c r="T158" i="2"/>
  <c r="T1782" i="2"/>
  <c r="T1105" i="2"/>
  <c r="T1381" i="2"/>
  <c r="T1995" i="2"/>
  <c r="T1368" i="2"/>
  <c r="T328" i="2"/>
  <c r="T200" i="2"/>
  <c r="T1062" i="2"/>
  <c r="T594" i="2"/>
  <c r="T1681" i="2"/>
  <c r="T104" i="2"/>
  <c r="T1531" i="2"/>
  <c r="T1037" i="2"/>
  <c r="T1127" i="2"/>
  <c r="T515" i="2"/>
  <c r="T1551" i="2"/>
  <c r="T1206" i="2"/>
  <c r="T880" i="2"/>
  <c r="T137" i="2"/>
  <c r="T1849" i="2"/>
  <c r="T278" i="2"/>
  <c r="T1429" i="2"/>
  <c r="T233" i="2"/>
  <c r="T1338" i="2"/>
  <c r="T1237" i="2"/>
  <c r="T1557" i="2"/>
  <c r="T1078" i="2"/>
  <c r="T511" i="2"/>
  <c r="T1130" i="2"/>
  <c r="T113" i="2"/>
  <c r="T356" i="2"/>
  <c r="V1452" i="2"/>
  <c r="AA1452" i="2" s="1"/>
  <c r="Z1452" i="2"/>
  <c r="V525" i="2"/>
  <c r="AA525" i="2" s="1"/>
  <c r="Z525" i="2"/>
  <c r="V779" i="2"/>
  <c r="AA779" i="2" s="1"/>
  <c r="Z779" i="2"/>
  <c r="T1478" i="2"/>
  <c r="Z229" i="2"/>
  <c r="AB229" i="2" s="1"/>
  <c r="Z1552" i="2"/>
  <c r="Z1402" i="2"/>
  <c r="T1727" i="2"/>
  <c r="T1253" i="2"/>
  <c r="T148" i="2"/>
  <c r="T1172" i="2"/>
  <c r="T1387" i="2"/>
  <c r="T1077" i="2"/>
  <c r="Z900" i="2"/>
  <c r="V1619" i="2"/>
  <c r="AA1619" i="2" s="1"/>
  <c r="Z1619" i="2"/>
  <c r="V1885" i="2"/>
  <c r="AA1885" i="2" s="1"/>
  <c r="Z1885" i="2"/>
  <c r="V1757" i="2"/>
  <c r="AA1757" i="2" s="1"/>
  <c r="Z1757" i="2"/>
  <c r="V1703" i="2"/>
  <c r="Z1703" i="2"/>
  <c r="V49" i="2"/>
  <c r="AA49" i="2" s="1"/>
  <c r="Z49" i="2"/>
  <c r="V809" i="2"/>
  <c r="AA809" i="2" s="1"/>
  <c r="Z809" i="2"/>
  <c r="V938" i="2"/>
  <c r="AA938" i="2" s="1"/>
  <c r="Z938" i="2"/>
  <c r="V499" i="2"/>
  <c r="AA499" i="2" s="1"/>
  <c r="Z499" i="2"/>
  <c r="V1897" i="2"/>
  <c r="AA1897" i="2" s="1"/>
  <c r="Z1897" i="2"/>
  <c r="V776" i="2"/>
  <c r="AA776" i="2" s="1"/>
  <c r="Z776" i="2"/>
  <c r="V18" i="2"/>
  <c r="AA18" i="2" s="1"/>
  <c r="Z18" i="2"/>
  <c r="V1220" i="2"/>
  <c r="AA1220" i="2" s="1"/>
  <c r="Z1220" i="2"/>
  <c r="V1437" i="2"/>
  <c r="AA1437" i="2" s="1"/>
  <c r="Z1437" i="2"/>
  <c r="V678" i="2"/>
  <c r="AA678" i="2" s="1"/>
  <c r="Z678" i="2"/>
  <c r="V996" i="2"/>
  <c r="AA996" i="2" s="1"/>
  <c r="Z996" i="2"/>
  <c r="V61" i="2"/>
  <c r="AA61" i="2" s="1"/>
  <c r="Z61" i="2"/>
  <c r="Z1843" i="2"/>
  <c r="T1064" i="2"/>
  <c r="T941" i="2"/>
  <c r="T681" i="2"/>
  <c r="T780" i="2"/>
  <c r="T85" i="2"/>
  <c r="T1049" i="2"/>
  <c r="T476" i="2"/>
  <c r="T1847" i="2"/>
  <c r="T1228" i="2"/>
  <c r="T1576" i="2"/>
  <c r="T649" i="2"/>
  <c r="V577" i="2"/>
  <c r="AA577" i="2" s="1"/>
  <c r="Z577" i="2"/>
  <c r="AB610" i="2"/>
  <c r="Z1237" i="2"/>
  <c r="Z1081" i="2"/>
  <c r="AB1081" i="2" s="1"/>
  <c r="Z448" i="2"/>
  <c r="AB448" i="2" s="1"/>
  <c r="Z1250" i="2"/>
  <c r="Z1429" i="2"/>
  <c r="Z574" i="2"/>
  <c r="V1293" i="2"/>
  <c r="AA1293" i="2" s="1"/>
  <c r="Z1293" i="2"/>
  <c r="V1091" i="2"/>
  <c r="AA1091" i="2" s="1"/>
  <c r="Z1091" i="2"/>
  <c r="V698" i="2"/>
  <c r="AA698" i="2" s="1"/>
  <c r="Z698" i="2"/>
  <c r="T1712" i="2"/>
  <c r="T1678" i="2"/>
  <c r="T147" i="2"/>
  <c r="Z2003" i="2"/>
  <c r="Z795" i="2"/>
  <c r="AB795" i="2" s="1"/>
  <c r="V339" i="2"/>
  <c r="AA339" i="2" s="1"/>
  <c r="Z339" i="2"/>
  <c r="Z211" i="2"/>
  <c r="AB211" i="2" s="1"/>
  <c r="Z1595" i="2"/>
  <c r="Z1553" i="2"/>
  <c r="V1209" i="2"/>
  <c r="AA1209" i="2" s="1"/>
  <c r="Z1209" i="2"/>
  <c r="V902" i="2"/>
  <c r="AA902" i="2" s="1"/>
  <c r="Z902" i="2"/>
  <c r="V290" i="2"/>
  <c r="AA290" i="2" s="1"/>
  <c r="Z290" i="2"/>
  <c r="V1485" i="2"/>
  <c r="AA1485" i="2" s="1"/>
  <c r="AB1485" i="2" s="1"/>
  <c r="Z1485" i="2"/>
  <c r="V341" i="2"/>
  <c r="AA341" i="2" s="1"/>
  <c r="Z341" i="2"/>
  <c r="AB31" i="2"/>
  <c r="AB1179" i="2"/>
  <c r="AB1349" i="2"/>
  <c r="V1004" i="2"/>
  <c r="AA1004" i="2" s="1"/>
  <c r="Z1004" i="2"/>
  <c r="V1978" i="2"/>
  <c r="AA1978" i="2" s="1"/>
  <c r="Z1978" i="2"/>
  <c r="V483" i="2"/>
  <c r="AA483" i="2" s="1"/>
  <c r="Z483" i="2"/>
  <c r="V1400" i="2"/>
  <c r="AA1400" i="2" s="1"/>
  <c r="Z1400" i="2"/>
  <c r="V1566" i="2"/>
  <c r="AA1566" i="2" s="1"/>
  <c r="Z1566" i="2"/>
  <c r="AB1566" i="2" s="1"/>
  <c r="Z319" i="2"/>
  <c r="V1387" i="2"/>
  <c r="AA1387" i="2" s="1"/>
  <c r="Z1387" i="2"/>
  <c r="V1465" i="2"/>
  <c r="AA1465" i="2" s="1"/>
  <c r="Z1465" i="2"/>
  <c r="V1876" i="2"/>
  <c r="AA1876" i="2" s="1"/>
  <c r="Z1876" i="2"/>
  <c r="V895" i="2"/>
  <c r="AA895" i="2" s="1"/>
  <c r="Z895" i="2"/>
  <c r="Z486" i="2"/>
  <c r="AB486" i="2" s="1"/>
  <c r="T1545" i="2"/>
  <c r="T576" i="2"/>
  <c r="T1242" i="2"/>
  <c r="T1159" i="2"/>
  <c r="AB582" i="2"/>
  <c r="Z511" i="2"/>
  <c r="AB511" i="2" s="1"/>
  <c r="Z1105" i="2"/>
  <c r="Z1222" i="2"/>
  <c r="Z1338" i="2"/>
  <c r="AB1578" i="2"/>
  <c r="Z1022" i="2"/>
  <c r="AB1022" i="2" s="1"/>
  <c r="Z1872" i="2"/>
  <c r="Z356" i="2"/>
  <c r="AB356" i="2" s="1"/>
  <c r="Z1134" i="2"/>
  <c r="Z778" i="2"/>
  <c r="Z863" i="2"/>
  <c r="Z332" i="2"/>
  <c r="Z1544" i="2"/>
  <c r="AB1544" i="2" s="1"/>
  <c r="Z467" i="2"/>
  <c r="Z1285" i="2"/>
  <c r="AB1285" i="2" s="1"/>
  <c r="Z1724" i="2"/>
  <c r="Z1128" i="2"/>
  <c r="Z68" i="2"/>
  <c r="Z151" i="2"/>
  <c r="AB151" i="2" s="1"/>
  <c r="Z1125" i="2"/>
  <c r="Z1020" i="2"/>
  <c r="Z254" i="2"/>
  <c r="Z502" i="2"/>
  <c r="AB502" i="2" s="1"/>
  <c r="Z844" i="2"/>
  <c r="Z1849" i="2"/>
  <c r="AB1849" i="2" s="1"/>
  <c r="V58" i="2"/>
  <c r="AA58" i="2" s="1"/>
  <c r="Z58" i="2"/>
  <c r="V1446" i="2"/>
  <c r="AA1446" i="2" s="1"/>
  <c r="Z1446" i="2"/>
  <c r="V346" i="2"/>
  <c r="AA346" i="2" s="1"/>
  <c r="Z346" i="2"/>
  <c r="V1375" i="2"/>
  <c r="AA1375" i="2" s="1"/>
  <c r="Z1375" i="2"/>
  <c r="V1665" i="2"/>
  <c r="AA1665" i="2" s="1"/>
  <c r="Z1665" i="2"/>
  <c r="T654" i="2"/>
  <c r="Z392" i="2"/>
  <c r="V1836" i="2"/>
  <c r="AA1836" i="2" s="1"/>
  <c r="Z1836" i="2"/>
  <c r="AB1836" i="2" s="1"/>
  <c r="V625" i="2"/>
  <c r="AA625" i="2" s="1"/>
  <c r="Z625" i="2"/>
  <c r="T345" i="2"/>
  <c r="T1491" i="2"/>
  <c r="T605" i="2"/>
  <c r="T1224" i="2"/>
  <c r="T352" i="2"/>
  <c r="T1737" i="2"/>
  <c r="Z1164" i="2"/>
  <c r="AB717" i="2"/>
  <c r="Z412" i="2"/>
  <c r="Z329" i="2"/>
  <c r="AB329" i="2" s="1"/>
  <c r="Z1627" i="2"/>
  <c r="AB1627" i="2" s="1"/>
  <c r="Z1681" i="2"/>
  <c r="Z495" i="2"/>
  <c r="AB495" i="2" s="1"/>
  <c r="Z1502" i="2"/>
  <c r="AB1502" i="2" s="1"/>
  <c r="Z1214" i="2"/>
  <c r="Z880" i="2"/>
  <c r="Z1925" i="2"/>
  <c r="Z1385" i="2"/>
  <c r="AB1385" i="2" s="1"/>
  <c r="Z2012" i="2"/>
  <c r="V897" i="2"/>
  <c r="AA897" i="2" s="1"/>
  <c r="Z897" i="2"/>
  <c r="V1924" i="2"/>
  <c r="Z1924" i="2"/>
  <c r="V1100" i="2"/>
  <c r="AA1100" i="2" s="1"/>
  <c r="Z1100" i="2"/>
  <c r="V1178" i="2"/>
  <c r="AA1178" i="2" s="1"/>
  <c r="Z1178" i="2"/>
  <c r="V1186" i="2"/>
  <c r="AA1186" i="2" s="1"/>
  <c r="Z1186" i="2"/>
  <c r="V1664" i="2"/>
  <c r="AA1664" i="2" s="1"/>
  <c r="Z1664" i="2"/>
  <c r="V1388" i="2"/>
  <c r="AA1388" i="2" s="1"/>
  <c r="Z1388" i="2"/>
  <c r="V1418" i="2"/>
  <c r="Z1418" i="2"/>
  <c r="V378" i="2"/>
  <c r="AA378" i="2" s="1"/>
  <c r="Z378" i="2"/>
  <c r="V187" i="2"/>
  <c r="AA187" i="2" s="1"/>
  <c r="Z187" i="2"/>
  <c r="V220" i="2"/>
  <c r="AA220" i="2" s="1"/>
  <c r="Z220" i="2"/>
  <c r="V1798" i="2"/>
  <c r="AA1798" i="2" s="1"/>
  <c r="Z1798" i="2"/>
  <c r="V2000" i="2"/>
  <c r="AA2000" i="2" s="1"/>
  <c r="Z2000" i="2"/>
  <c r="V699" i="2"/>
  <c r="AA699" i="2" s="1"/>
  <c r="Z699" i="2"/>
  <c r="V166" i="2"/>
  <c r="AA166" i="2" s="1"/>
  <c r="Z166" i="2"/>
  <c r="V255" i="2"/>
  <c r="Z255" i="2"/>
  <c r="AB149" i="2"/>
  <c r="V1570" i="2"/>
  <c r="AA1570" i="2" s="1"/>
  <c r="Z1570" i="2"/>
  <c r="V1367" i="2"/>
  <c r="AA1367" i="2" s="1"/>
  <c r="Z1367" i="2"/>
  <c r="V117" i="2"/>
  <c r="AA117" i="2" s="1"/>
  <c r="Z117" i="2"/>
  <c r="V1034" i="2"/>
  <c r="Z1034" i="2"/>
  <c r="T351" i="2"/>
  <c r="V1404" i="2"/>
  <c r="AA1404" i="2" s="1"/>
  <c r="Z1404" i="2"/>
  <c r="V1938" i="2"/>
  <c r="AA1938" i="2" s="1"/>
  <c r="Z1938" i="2"/>
  <c r="V313" i="2"/>
  <c r="AA313" i="2" s="1"/>
  <c r="Z313" i="2"/>
  <c r="V170" i="2"/>
  <c r="AA170" i="2" s="1"/>
  <c r="Z170" i="2"/>
  <c r="Z323" i="2"/>
  <c r="T874" i="2"/>
  <c r="T428" i="2"/>
  <c r="T1741" i="2"/>
  <c r="T595" i="2"/>
  <c r="T1527" i="2"/>
  <c r="T505" i="2"/>
  <c r="T1502" i="2"/>
  <c r="T742" i="2"/>
  <c r="T427" i="2"/>
  <c r="T1722" i="2"/>
  <c r="AB912" i="2"/>
  <c r="AB596" i="2"/>
  <c r="Z38" i="2"/>
  <c r="AB38" i="2" s="1"/>
  <c r="Z1286" i="2"/>
  <c r="Z874" i="2"/>
  <c r="Z1922" i="2"/>
  <c r="Z373" i="2"/>
  <c r="Z933" i="2"/>
  <c r="Z1806" i="2"/>
  <c r="V1850" i="2"/>
  <c r="AA1850" i="2" s="1"/>
  <c r="Z1850" i="2"/>
  <c r="V335" i="2"/>
  <c r="AA335" i="2" s="1"/>
  <c r="Z335" i="2"/>
  <c r="V1512" i="2"/>
  <c r="AA1512" i="2" s="1"/>
  <c r="Z1512" i="2"/>
  <c r="V1826" i="2"/>
  <c r="AA1826" i="2" s="1"/>
  <c r="Z1826" i="2"/>
  <c r="T1125" i="2"/>
  <c r="T985" i="2"/>
  <c r="V1985" i="2"/>
  <c r="Z1985" i="2"/>
  <c r="Z1939" i="2"/>
  <c r="Z839" i="2"/>
  <c r="Z1755" i="2"/>
  <c r="V1807" i="2"/>
  <c r="AA1807" i="2" s="1"/>
  <c r="Z1807" i="2"/>
  <c r="V1060" i="2"/>
  <c r="AA1060" i="2" s="1"/>
  <c r="Z1060" i="2"/>
  <c r="V1258" i="2"/>
  <c r="AA1258" i="2" s="1"/>
  <c r="Z1258" i="2"/>
  <c r="V475" i="2"/>
  <c r="AA475" i="2" s="1"/>
  <c r="Z475" i="2"/>
  <c r="V1154" i="2"/>
  <c r="AA1154" i="2" s="1"/>
  <c r="Z1154" i="2"/>
  <c r="V1781" i="2"/>
  <c r="AA1781" i="2" s="1"/>
  <c r="Z1781" i="2"/>
  <c r="AB981" i="2"/>
  <c r="V93" i="2"/>
  <c r="AA93" i="2" s="1"/>
  <c r="Z93" i="2"/>
  <c r="V1785" i="2"/>
  <c r="AA1785" i="2" s="1"/>
  <c r="Z1785" i="2"/>
  <c r="V814" i="2"/>
  <c r="AA814" i="2" s="1"/>
  <c r="Z814" i="2"/>
  <c r="V1084" i="2"/>
  <c r="AA1084" i="2" s="1"/>
  <c r="Z1084" i="2"/>
  <c r="AB539" i="2"/>
  <c r="V1569" i="2"/>
  <c r="AA1569" i="2" s="1"/>
  <c r="Z1569" i="2"/>
  <c r="V1934" i="2"/>
  <c r="AA1934" i="2" s="1"/>
  <c r="Z1934" i="2"/>
  <c r="V134" i="2"/>
  <c r="AA134" i="2" s="1"/>
  <c r="Z134" i="2"/>
  <c r="V1328" i="2"/>
  <c r="AA1328" i="2" s="1"/>
  <c r="Z1328" i="2"/>
  <c r="V425" i="2"/>
  <c r="AA425" i="2" s="1"/>
  <c r="Z425" i="2"/>
  <c r="V2005" i="2"/>
  <c r="AA2005" i="2" s="1"/>
  <c r="Z2005" i="2"/>
  <c r="V629" i="2"/>
  <c r="AA629" i="2" s="1"/>
  <c r="Z629" i="2"/>
  <c r="V1043" i="2"/>
  <c r="AA1043" i="2" s="1"/>
  <c r="Z1043" i="2"/>
  <c r="Z1078" i="2"/>
  <c r="AB163" i="2"/>
  <c r="AB1189" i="2"/>
  <c r="AB124" i="2"/>
  <c r="AB561" i="2"/>
  <c r="Z995" i="2"/>
  <c r="Z923" i="2"/>
  <c r="Z588" i="2"/>
  <c r="AB588" i="2" s="1"/>
  <c r="Z576" i="2"/>
  <c r="Z1454" i="2"/>
  <c r="Z595" i="2"/>
  <c r="Z44" i="2"/>
  <c r="AB44" i="2" s="1"/>
  <c r="V905" i="2"/>
  <c r="AA905" i="2" s="1"/>
  <c r="Z905" i="2"/>
  <c r="T1234" i="2"/>
  <c r="V237" i="2"/>
  <c r="AA237" i="2" s="1"/>
  <c r="Z237" i="2"/>
  <c r="AB237" i="2" s="1"/>
  <c r="T764" i="2"/>
  <c r="T1488" i="2"/>
  <c r="T1449" i="2"/>
  <c r="T1296" i="2"/>
  <c r="T1322" i="2"/>
  <c r="T720" i="2"/>
  <c r="T628" i="2"/>
  <c r="Z1071" i="2"/>
  <c r="AB1071" i="2" s="1"/>
  <c r="Z446" i="2"/>
  <c r="Z1116" i="2"/>
  <c r="Z1531" i="2"/>
  <c r="AB1531" i="2" s="1"/>
  <c r="Z435" i="2"/>
  <c r="V534" i="2"/>
  <c r="AA534" i="2" s="1"/>
  <c r="Z534" i="2"/>
  <c r="V801" i="2"/>
  <c r="AA801" i="2" s="1"/>
  <c r="Z801" i="2"/>
  <c r="V1510" i="2"/>
  <c r="AA1510" i="2" s="1"/>
  <c r="Z1510" i="2"/>
  <c r="V1610" i="2"/>
  <c r="AA1610" i="2" s="1"/>
  <c r="Z1610" i="2"/>
  <c r="V1684" i="2"/>
  <c r="AA1684" i="2" s="1"/>
  <c r="Z1684" i="2"/>
  <c r="V1501" i="2"/>
  <c r="AA1501" i="2" s="1"/>
  <c r="Z1501" i="2"/>
  <c r="V1514" i="2"/>
  <c r="AA1514" i="2" s="1"/>
  <c r="Z1514" i="2"/>
  <c r="V1720" i="2"/>
  <c r="AA1720" i="2" s="1"/>
  <c r="Z1720" i="2"/>
  <c r="V1354" i="2"/>
  <c r="AA1354" i="2" s="1"/>
  <c r="Z1354" i="2"/>
  <c r="V662" i="2"/>
  <c r="AA662" i="2" s="1"/>
  <c r="Z662" i="2"/>
  <c r="V439" i="2"/>
  <c r="AA439" i="2" s="1"/>
  <c r="Z439" i="2"/>
  <c r="V1443" i="2"/>
  <c r="Z1443" i="2"/>
  <c r="V1063" i="2"/>
  <c r="AA1063" i="2" s="1"/>
  <c r="Z1063" i="2"/>
  <c r="AB1063" i="2" s="1"/>
  <c r="V1355" i="2"/>
  <c r="AA1355" i="2" s="1"/>
  <c r="Z1355" i="2"/>
  <c r="V1000" i="2"/>
  <c r="AA1000" i="2" s="1"/>
  <c r="Z1000" i="2"/>
  <c r="V932" i="2"/>
  <c r="AA932" i="2" s="1"/>
  <c r="Z932" i="2"/>
  <c r="V213" i="2"/>
  <c r="AA213" i="2" s="1"/>
  <c r="Z213" i="2"/>
  <c r="V989" i="2"/>
  <c r="AA989" i="2" s="1"/>
  <c r="Z989" i="2"/>
  <c r="V1365" i="2"/>
  <c r="AA1365" i="2" s="1"/>
  <c r="Z1365" i="2"/>
  <c r="Z190" i="2"/>
  <c r="AB674" i="2"/>
  <c r="AB884" i="2"/>
  <c r="AB280" i="2"/>
  <c r="AB484" i="2"/>
  <c r="AB2002" i="2"/>
  <c r="AB1140" i="2"/>
  <c r="Z1856" i="2"/>
  <c r="Z1206" i="2"/>
  <c r="AB1206" i="2" s="1"/>
  <c r="Z1305" i="2"/>
  <c r="AB1305" i="2" s="1"/>
  <c r="Z51" i="2"/>
  <c r="Z283" i="2"/>
  <c r="Z469" i="2"/>
  <c r="AB469" i="2" s="1"/>
  <c r="Z977" i="2"/>
  <c r="AB977" i="2" s="1"/>
  <c r="V1676" i="2"/>
  <c r="AA1676" i="2" s="1"/>
  <c r="Z1676" i="2"/>
  <c r="T600" i="2"/>
  <c r="V947" i="2"/>
  <c r="Z947" i="2"/>
  <c r="Z1638" i="2"/>
  <c r="Z806" i="2"/>
  <c r="T1122" i="2"/>
  <c r="T209" i="2"/>
  <c r="T1797" i="2"/>
  <c r="T804" i="2"/>
  <c r="T1008" i="2"/>
  <c r="T1276" i="2"/>
  <c r="T87" i="2"/>
  <c r="T78" i="2"/>
  <c r="Z182" i="2"/>
  <c r="Z552" i="2"/>
  <c r="AB552" i="2" s="1"/>
  <c r="AB173" i="2"/>
  <c r="AB215" i="2"/>
  <c r="Z337" i="2"/>
  <c r="Z808" i="2"/>
  <c r="AB808" i="2" s="1"/>
  <c r="Z1037" i="2"/>
  <c r="Z1288" i="2"/>
  <c r="AB1288" i="2" s="1"/>
  <c r="Z113" i="2"/>
  <c r="Z1119" i="2"/>
  <c r="Z527" i="2"/>
  <c r="AB527" i="2" s="1"/>
  <c r="Z857" i="2"/>
  <c r="Z95" i="2"/>
  <c r="Z1865" i="2"/>
  <c r="Z1628" i="2"/>
  <c r="AB1628" i="2" s="1"/>
  <c r="Z409" i="2"/>
  <c r="AB409" i="2" s="1"/>
  <c r="Z1057" i="2"/>
  <c r="AB1057" i="2" s="1"/>
  <c r="V1200" i="2"/>
  <c r="AA1200" i="2" s="1"/>
  <c r="Z1200" i="2"/>
  <c r="T23" i="2"/>
  <c r="Z198" i="2"/>
  <c r="V358" i="2"/>
  <c r="AA358" i="2" s="1"/>
  <c r="Z358" i="2"/>
  <c r="T591" i="2"/>
  <c r="T687" i="2"/>
  <c r="T1795" i="2"/>
  <c r="T1791" i="2"/>
  <c r="V1909" i="2"/>
  <c r="AA1909" i="2" s="1"/>
  <c r="Z1909" i="2"/>
  <c r="V1479" i="2"/>
  <c r="AA1479" i="2" s="1"/>
  <c r="Z1479" i="2"/>
  <c r="AB1609" i="2"/>
  <c r="AB788" i="2"/>
  <c r="AB783" i="2"/>
  <c r="AB937" i="2"/>
  <c r="AB634" i="2"/>
  <c r="Z34" i="2"/>
  <c r="Z1782" i="2"/>
  <c r="AB1782" i="2" s="1"/>
  <c r="Z218" i="2"/>
  <c r="Z278" i="2"/>
  <c r="Z410" i="2"/>
  <c r="AB410" i="2" s="1"/>
  <c r="Z542" i="2"/>
  <c r="AB542" i="2" s="1"/>
  <c r="Z1127" i="2"/>
  <c r="Z1589" i="2"/>
  <c r="Z807" i="2"/>
  <c r="Z729" i="2"/>
  <c r="AB729" i="2" s="1"/>
  <c r="V1796" i="2"/>
  <c r="AA1796" i="2" s="1"/>
  <c r="Z1796" i="2"/>
  <c r="V1618" i="2"/>
  <c r="AA1618" i="2" s="1"/>
  <c r="Z1618" i="2"/>
  <c r="Z1289" i="2"/>
  <c r="Z928" i="2"/>
  <c r="Z69" i="2"/>
  <c r="AB69" i="2" s="1"/>
  <c r="Z1674" i="2"/>
  <c r="AB1674" i="2" s="1"/>
  <c r="Z101" i="2"/>
  <c r="AB101" i="2" s="1"/>
  <c r="Z423" i="2"/>
  <c r="Z961" i="2"/>
  <c r="AB961" i="2" s="1"/>
  <c r="Z13" i="2"/>
  <c r="Z1883" i="2"/>
  <c r="Z1590" i="2"/>
  <c r="T1794" i="2"/>
  <c r="T1909" i="2"/>
  <c r="T959" i="2"/>
  <c r="T577" i="2"/>
  <c r="T2007" i="2"/>
  <c r="T339" i="2"/>
  <c r="T1275" i="2"/>
  <c r="T896" i="2"/>
  <c r="T102" i="2"/>
  <c r="T1744" i="2"/>
  <c r="T768" i="2"/>
  <c r="T1333" i="2"/>
  <c r="T693" i="2"/>
  <c r="T218" i="2"/>
  <c r="T332" i="2"/>
  <c r="T660" i="2"/>
  <c r="T1619" i="2"/>
  <c r="T1837" i="2"/>
  <c r="T1885" i="2"/>
  <c r="T1013" i="2"/>
  <c r="T1757" i="2"/>
  <c r="T1480" i="2"/>
  <c r="T1703" i="2"/>
  <c r="T710" i="2"/>
  <c r="T372" i="2"/>
  <c r="T1479" i="2"/>
  <c r="T1468" i="2"/>
  <c r="T1994" i="2"/>
  <c r="T513" i="2"/>
  <c r="T1639" i="2"/>
  <c r="T741" i="2"/>
  <c r="T1872" i="2"/>
  <c r="T1985" i="2"/>
  <c r="T1398" i="2"/>
  <c r="T276" i="2"/>
  <c r="T49" i="2"/>
  <c r="T936" i="2"/>
  <c r="T326" i="2"/>
  <c r="T623" i="2"/>
  <c r="T809" i="2"/>
  <c r="T1558" i="2"/>
  <c r="T938" i="2"/>
  <c r="T543" i="2"/>
  <c r="T51" i="2"/>
  <c r="T506" i="2"/>
  <c r="T499" i="2"/>
  <c r="T1218" i="2"/>
  <c r="T1897" i="2"/>
  <c r="T1261" i="2"/>
  <c r="T1691" i="2"/>
  <c r="T5" i="2"/>
  <c r="T1351" i="2"/>
  <c r="T1300" i="2"/>
  <c r="T231" i="2"/>
  <c r="T1385" i="2"/>
  <c r="T1936" i="2"/>
  <c r="T1751" i="2"/>
  <c r="T778" i="2"/>
  <c r="T613" i="2"/>
  <c r="T1035" i="2"/>
  <c r="T82" i="2"/>
  <c r="T776" i="2"/>
  <c r="T855" i="2"/>
  <c r="T18" i="2"/>
  <c r="T1220" i="2"/>
  <c r="T245" i="2"/>
  <c r="T1437" i="2"/>
  <c r="T494" i="2"/>
  <c r="T992" i="2"/>
  <c r="T390" i="2"/>
  <c r="T751" i="2"/>
  <c r="T118" i="2"/>
  <c r="T1614" i="2"/>
  <c r="T986" i="2"/>
  <c r="T615" i="2"/>
  <c r="T179" i="2"/>
  <c r="T530" i="2"/>
  <c r="T739" i="2"/>
  <c r="T1282" i="2"/>
  <c r="T1961" i="2"/>
  <c r="T107" i="2"/>
  <c r="T597" i="2"/>
  <c r="T1309" i="2"/>
  <c r="T1191" i="2"/>
  <c r="T1370" i="2"/>
  <c r="T69" i="2"/>
  <c r="T401" i="2"/>
  <c r="T498" i="2"/>
  <c r="T796" i="2"/>
  <c r="T1174" i="2"/>
  <c r="T1680" i="2"/>
  <c r="T626" i="2"/>
  <c r="T997" i="2"/>
  <c r="T647" i="2"/>
  <c r="T1348" i="2"/>
  <c r="T97" i="2"/>
  <c r="T1332" i="2"/>
  <c r="T928" i="2"/>
  <c r="T162" i="2"/>
  <c r="T935" i="2"/>
  <c r="T822" i="2"/>
  <c r="T691" i="2"/>
  <c r="T1861" i="2"/>
  <c r="T1167" i="2"/>
  <c r="T961" i="2"/>
  <c r="T1320" i="2"/>
  <c r="T579" i="2"/>
  <c r="T1611" i="2"/>
  <c r="T1152" i="2"/>
  <c r="T718" i="2"/>
  <c r="T126" i="2"/>
  <c r="T1804" i="2"/>
  <c r="T13" i="2"/>
  <c r="T845" i="2"/>
  <c r="T1819" i="2"/>
  <c r="T901" i="2"/>
  <c r="T1383" i="2"/>
  <c r="T1901" i="2"/>
  <c r="T759" i="2"/>
  <c r="T212" i="2"/>
  <c r="T21" i="2"/>
  <c r="T1828" i="2"/>
  <c r="T436" i="2"/>
  <c r="T711" i="2"/>
  <c r="T1471" i="2"/>
  <c r="T1845" i="2"/>
  <c r="T28" i="2"/>
  <c r="T452" i="2"/>
  <c r="T1211" i="2"/>
  <c r="T1114" i="2"/>
  <c r="T1217" i="2"/>
  <c r="T1511" i="2"/>
  <c r="T342" i="2"/>
  <c r="T1183" i="2"/>
  <c r="T72" i="2"/>
  <c r="T1796" i="2"/>
  <c r="T526" i="2"/>
  <c r="T55" i="2"/>
  <c r="T570" i="2"/>
  <c r="T1590" i="2"/>
  <c r="T1226" i="2"/>
  <c r="T1318" i="2"/>
  <c r="T740" i="2"/>
  <c r="T1875" i="2"/>
  <c r="T667" i="2"/>
  <c r="T144" i="2"/>
  <c r="T1768" i="2"/>
  <c r="T317" i="2"/>
  <c r="V238" i="2"/>
  <c r="AA238" i="2" s="1"/>
  <c r="Z238" i="2"/>
  <c r="V726" i="2"/>
  <c r="AA726" i="2" s="1"/>
  <c r="Z726" i="2"/>
  <c r="V849" i="2"/>
  <c r="AA849" i="2" s="1"/>
  <c r="Z849" i="2"/>
  <c r="V724" i="2"/>
  <c r="AA724" i="2" s="1"/>
  <c r="Z724" i="2"/>
  <c r="Z364" i="2"/>
  <c r="AB364" i="2" s="1"/>
  <c r="Z402" i="2"/>
  <c r="AB402" i="2" s="1"/>
  <c r="Z153" i="2"/>
  <c r="AB153" i="2" s="1"/>
  <c r="Z1074" i="2"/>
  <c r="Z1571" i="2"/>
  <c r="Z1160" i="2"/>
  <c r="AB1160" i="2" s="1"/>
  <c r="Z59" i="2"/>
  <c r="Z1594" i="2"/>
  <c r="AB1594" i="2" s="1"/>
  <c r="Z208" i="2"/>
  <c r="AB208" i="2" s="1"/>
  <c r="T1964" i="2"/>
  <c r="T1209" i="2"/>
  <c r="T1879" i="2"/>
  <c r="T1825" i="2"/>
  <c r="T991" i="2"/>
  <c r="T1291" i="2"/>
  <c r="T100" i="2"/>
  <c r="T817" i="2"/>
  <c r="T1822" i="2"/>
  <c r="T1334" i="2"/>
  <c r="T1058" i="2"/>
  <c r="T902" i="2"/>
  <c r="T1288" i="2"/>
  <c r="T290" i="2"/>
  <c r="T837" i="2"/>
  <c r="T853" i="2"/>
  <c r="T860" i="2"/>
  <c r="T1357" i="2"/>
  <c r="T1805" i="2"/>
  <c r="T1485" i="2"/>
  <c r="T341" i="2"/>
  <c r="T1038" i="2"/>
  <c r="T236" i="2"/>
  <c r="T1910" i="2"/>
  <c r="T924" i="2"/>
  <c r="T1811" i="2"/>
  <c r="T1977" i="2"/>
  <c r="T1022" i="2"/>
  <c r="T31" i="2"/>
  <c r="T364" i="2"/>
  <c r="T98" i="2"/>
  <c r="T181" i="2"/>
  <c r="T781" i="2"/>
  <c r="T1824" i="2"/>
  <c r="T532" i="2"/>
  <c r="T1347" i="2"/>
  <c r="T665" i="2"/>
  <c r="T1463" i="2"/>
  <c r="T1841" i="2"/>
  <c r="T510" i="2"/>
  <c r="T178" i="2"/>
  <c r="T1233" i="2"/>
  <c r="T249" i="2"/>
  <c r="T1123" i="2"/>
  <c r="T1674" i="2"/>
  <c r="T684" i="2"/>
  <c r="T35" i="2"/>
  <c r="T1087" i="2"/>
  <c r="T101" i="2"/>
  <c r="T7" i="2"/>
  <c r="T208" i="2"/>
  <c r="T1179" i="2"/>
  <c r="T1500" i="2"/>
  <c r="T108" i="2"/>
  <c r="T898" i="2"/>
  <c r="T1682" i="2"/>
  <c r="T541" i="2"/>
  <c r="T1223" i="2"/>
  <c r="T268" i="2"/>
  <c r="T45" i="2"/>
  <c r="T1349" i="2"/>
  <c r="T1198" i="2"/>
  <c r="T1408" i="2"/>
  <c r="T666" i="2"/>
  <c r="T461" i="2"/>
  <c r="T455" i="2"/>
  <c r="T1772" i="2"/>
  <c r="T1427" i="2"/>
  <c r="T721" i="2"/>
  <c r="T1519" i="2"/>
  <c r="T1905" i="2"/>
  <c r="T582" i="2"/>
  <c r="T234" i="2"/>
  <c r="T1297" i="2"/>
  <c r="T423" i="2"/>
  <c r="T1203" i="2"/>
  <c r="T1714" i="2"/>
  <c r="T884" i="2"/>
  <c r="T59" i="2"/>
  <c r="T1143" i="2"/>
  <c r="T1029" i="2"/>
  <c r="T1637" i="2"/>
  <c r="T733" i="2"/>
  <c r="T6" i="2"/>
  <c r="AB1629" i="2"/>
  <c r="AB622" i="2"/>
  <c r="AB1118" i="2"/>
  <c r="AB1895" i="2"/>
  <c r="AB1637" i="2"/>
  <c r="AB1070" i="2"/>
  <c r="AB10" i="2"/>
  <c r="Z1701" i="2"/>
  <c r="Z97" i="2"/>
  <c r="Z1146" i="2"/>
  <c r="AB1146" i="2" s="1"/>
  <c r="Z1687" i="2"/>
  <c r="AB1687" i="2" s="1"/>
  <c r="Z1114" i="2"/>
  <c r="Z1210" i="2"/>
  <c r="Z820" i="2"/>
  <c r="Z712" i="2"/>
  <c r="AB712" i="2" s="1"/>
  <c r="Z1203" i="2"/>
  <c r="AB1203" i="2" s="1"/>
  <c r="Z1643" i="2"/>
  <c r="AB1643" i="2" s="1"/>
  <c r="Z1352" i="2"/>
  <c r="Z1153" i="2"/>
  <c r="AB1153" i="2" s="1"/>
  <c r="Z879" i="2"/>
  <c r="Z673" i="2"/>
  <c r="Z305" i="2"/>
  <c r="AB305" i="2" s="1"/>
  <c r="Z1999" i="2"/>
  <c r="Z546" i="2"/>
  <c r="Z22" i="2"/>
  <c r="Z1702" i="2"/>
  <c r="Z109" i="2"/>
  <c r="AB109" i="2" s="1"/>
  <c r="AB970" i="2"/>
  <c r="AB1672" i="2"/>
  <c r="AB1944" i="2"/>
  <c r="AB89" i="2"/>
  <c r="AB1030" i="2"/>
  <c r="Z385" i="2"/>
  <c r="Z436" i="2"/>
  <c r="Z1016" i="2"/>
  <c r="Z162" i="2"/>
  <c r="AB162" i="2" s="1"/>
  <c r="Z1121" i="2"/>
  <c r="Z685" i="2"/>
  <c r="Z317" i="2"/>
  <c r="Z370" i="2"/>
  <c r="Z242" i="2"/>
  <c r="Z357" i="2"/>
  <c r="Z1143" i="2"/>
  <c r="AB1143" i="2" s="1"/>
  <c r="Z518" i="2"/>
  <c r="AB518" i="2" s="1"/>
  <c r="Z55" i="2"/>
  <c r="Z1899" i="2"/>
  <c r="AB1899" i="2" s="1"/>
  <c r="Z257" i="2"/>
  <c r="V43" i="2"/>
  <c r="Z43" i="2"/>
  <c r="V1698" i="2"/>
  <c r="Z1698" i="2"/>
  <c r="V453" i="2"/>
  <c r="AA453" i="2" s="1"/>
  <c r="Z453" i="2"/>
  <c r="AB1688" i="2"/>
  <c r="AB1419" i="2"/>
  <c r="AB1790" i="2"/>
  <c r="AB160" i="2"/>
  <c r="AB670" i="2"/>
  <c r="AB175" i="2"/>
  <c r="AB463" i="2"/>
  <c r="AB1966" i="2"/>
  <c r="AB1011" i="2"/>
  <c r="AB974" i="2"/>
  <c r="Z359" i="2"/>
  <c r="Z1027" i="2"/>
  <c r="AB1027" i="2" s="1"/>
  <c r="Z541" i="2"/>
  <c r="Z1821" i="2"/>
  <c r="Z491" i="2"/>
  <c r="Z17" i="2"/>
  <c r="Z1875" i="2"/>
  <c r="AB1875" i="2" s="1"/>
  <c r="Z429" i="2"/>
  <c r="AB429" i="2" s="1"/>
  <c r="Z1223" i="2"/>
  <c r="AB1223" i="2" s="1"/>
  <c r="Z1401" i="2"/>
  <c r="Z430" i="2"/>
  <c r="AB430" i="2" s="1"/>
  <c r="Z1918" i="2"/>
  <c r="AB1918" i="2" s="1"/>
  <c r="Z1262" i="2"/>
  <c r="Z1432" i="2"/>
  <c r="AB1432" i="2" s="1"/>
  <c r="Z144" i="2"/>
  <c r="T1644" i="2"/>
  <c r="T534" i="2"/>
  <c r="T840" i="2"/>
  <c r="T262" i="2"/>
  <c r="T495" i="2"/>
  <c r="T801" i="2"/>
  <c r="T1510" i="2"/>
  <c r="T890" i="2"/>
  <c r="T527" i="2"/>
  <c r="T1075" i="2"/>
  <c r="T1610" i="2"/>
  <c r="T564" i="2"/>
  <c r="T1245" i="2"/>
  <c r="T1031" i="2"/>
  <c r="T1684" i="2"/>
  <c r="T1501" i="2"/>
  <c r="T861" i="2"/>
  <c r="T152" i="2"/>
  <c r="T1239" i="2"/>
  <c r="T1514" i="2"/>
  <c r="T360" i="2"/>
  <c r="T191" i="2"/>
  <c r="T1992" i="2"/>
  <c r="T1720" i="2"/>
  <c r="T1354" i="2"/>
  <c r="T151" i="2"/>
  <c r="T1922" i="2"/>
  <c r="T1967" i="2"/>
  <c r="T1577" i="2"/>
  <c r="T662" i="2"/>
  <c r="T1982" i="2"/>
  <c r="T912" i="2"/>
  <c r="T1539" i="2"/>
  <c r="T439" i="2"/>
  <c r="T1443" i="2"/>
  <c r="T1962" i="2"/>
  <c r="T1589" i="2"/>
  <c r="T1063" i="2"/>
  <c r="T705" i="2"/>
  <c r="T798" i="2"/>
  <c r="T467" i="2"/>
  <c r="T1355" i="2"/>
  <c r="T1000" i="2"/>
  <c r="T566" i="2"/>
  <c r="T265" i="2"/>
  <c r="Z929" i="2"/>
  <c r="AB929" i="2" s="1"/>
  <c r="Z1783" i="2"/>
  <c r="Z1500" i="2"/>
  <c r="AB1500" i="2" s="1"/>
  <c r="Z1397" i="2"/>
  <c r="AB1397" i="2" s="1"/>
  <c r="AB41" i="2"/>
  <c r="AB1656" i="2"/>
  <c r="AB761" i="2"/>
  <c r="Z1493" i="2"/>
  <c r="Z1842" i="2"/>
  <c r="Z1471" i="2"/>
  <c r="Z1431" i="2"/>
  <c r="Z252" i="2"/>
  <c r="AB252" i="2" s="1"/>
  <c r="Z1434" i="2"/>
  <c r="Z663" i="2"/>
  <c r="Z760" i="2"/>
  <c r="AB760" i="2" s="1"/>
  <c r="Z294" i="2"/>
  <c r="AB294" i="2" s="1"/>
  <c r="Z75" i="2"/>
  <c r="AB75" i="2" s="1"/>
  <c r="Z1714" i="2"/>
  <c r="Z1029" i="2"/>
  <c r="AB1029" i="2" s="1"/>
  <c r="Z1929" i="2"/>
  <c r="Z1568" i="2"/>
  <c r="Z1809" i="2"/>
  <c r="AB1809" i="2" s="1"/>
  <c r="Z1748" i="2"/>
  <c r="AB1748" i="2" s="1"/>
  <c r="Z168" i="2"/>
  <c r="Z1547" i="2"/>
  <c r="Z1450" i="2"/>
  <c r="AB1450" i="2" s="1"/>
  <c r="Z1410" i="2"/>
  <c r="Z1295" i="2"/>
  <c r="Z389" i="2"/>
  <c r="Z667" i="2"/>
  <c r="Z979" i="2"/>
  <c r="Z224" i="2"/>
  <c r="Z150" i="2"/>
  <c r="Z1318" i="2"/>
  <c r="AB1318" i="2" s="1"/>
  <c r="Z1579" i="2"/>
  <c r="AB1579" i="2" s="1"/>
  <c r="Z1759" i="2"/>
  <c r="AB1759" i="2" s="1"/>
  <c r="T1299" i="2"/>
  <c r="T617" i="2"/>
  <c r="T1359" i="2"/>
  <c r="T1777" i="2"/>
  <c r="T438" i="2"/>
  <c r="T130" i="2"/>
  <c r="T1169" i="2"/>
  <c r="T88" i="2"/>
  <c r="T340" i="2"/>
  <c r="T443" i="2"/>
  <c r="T1428" i="2"/>
  <c r="T963" i="2"/>
  <c r="T953" i="2"/>
  <c r="T77" i="2"/>
  <c r="T1957" i="2"/>
  <c r="T1733" i="2"/>
  <c r="T522" i="2"/>
  <c r="T1244" i="2"/>
  <c r="T366" i="2"/>
  <c r="T571" i="2"/>
  <c r="T480" i="2"/>
  <c r="T1139" i="2"/>
  <c r="T1616" i="2"/>
  <c r="T291" i="2"/>
  <c r="T487" i="2"/>
  <c r="T1959" i="2"/>
  <c r="T380" i="2"/>
  <c r="T1002" i="2"/>
  <c r="T91" i="2"/>
  <c r="T581" i="2"/>
  <c r="T1742" i="2"/>
  <c r="T441" i="2"/>
  <c r="T1713" i="2"/>
  <c r="T1382" i="2"/>
  <c r="T1213" i="2"/>
  <c r="T1273" i="2"/>
  <c r="T1887" i="2"/>
  <c r="T1889" i="2"/>
  <c r="T1095" i="2"/>
  <c r="T1339" i="2"/>
  <c r="T204" i="2"/>
  <c r="T281" i="2"/>
  <c r="T1878" i="2"/>
  <c r="T64" i="2"/>
  <c r="T1838" i="2"/>
  <c r="T1671" i="2"/>
  <c r="T67" i="2"/>
  <c r="T536" i="2"/>
  <c r="T1486" i="2"/>
  <c r="T1831" i="2"/>
  <c r="T690" i="2"/>
  <c r="T670" i="2"/>
  <c r="T371" i="2"/>
  <c r="T99" i="2"/>
  <c r="T1989" i="2"/>
  <c r="T1271" i="2"/>
  <c r="T1121" i="2"/>
  <c r="T1054" i="2"/>
  <c r="T627" i="2"/>
  <c r="T1731" i="2"/>
  <c r="T1352" i="2"/>
  <c r="T1046" i="2"/>
  <c r="T521" i="2"/>
  <c r="T389" i="2"/>
  <c r="T405" i="2"/>
  <c r="T493" i="2"/>
  <c r="T1958" i="2"/>
  <c r="T384" i="2"/>
  <c r="T1743" i="2"/>
  <c r="T1447" i="2"/>
  <c r="T1308" i="2"/>
  <c r="T1205" i="2"/>
  <c r="T1929" i="2"/>
  <c r="T1567" i="2"/>
  <c r="T1158" i="2"/>
  <c r="T1522" i="2"/>
  <c r="T299" i="2"/>
  <c r="T560" i="2"/>
  <c r="T22" i="2"/>
  <c r="T1864" i="2"/>
  <c r="T1779" i="2"/>
  <c r="T1868" i="2"/>
  <c r="T159" i="2"/>
  <c r="T535" i="2"/>
  <c r="T177" i="2"/>
  <c r="T1842" i="2"/>
  <c r="T2001" i="2"/>
  <c r="T369" i="2"/>
  <c r="T386" i="2"/>
  <c r="T1409" i="2"/>
  <c r="T1767" i="2"/>
  <c r="T1009" i="2"/>
  <c r="T1391" i="2"/>
  <c r="T272" i="2"/>
  <c r="T1256" i="2"/>
  <c r="T846" i="2"/>
  <c r="T440" i="2"/>
  <c r="T762" i="2"/>
  <c r="T1702" i="2"/>
  <c r="T1378" i="2"/>
  <c r="T1582" i="2"/>
  <c r="T1040" i="2"/>
  <c r="T682" i="2"/>
  <c r="T1269" i="2"/>
  <c r="T1341" i="2"/>
  <c r="T1366" i="2"/>
  <c r="T632" i="2"/>
  <c r="T1572" i="2"/>
  <c r="T1225" i="2"/>
  <c r="T1219" i="2"/>
  <c r="T608" i="2"/>
  <c r="T731" i="2"/>
  <c r="T738" i="2"/>
  <c r="T1026" i="2"/>
  <c r="T556" i="2"/>
  <c r="T813" i="2"/>
  <c r="T1943" i="2"/>
  <c r="T1634" i="2"/>
  <c r="T189" i="2"/>
  <c r="T1033" i="2"/>
  <c r="T1759" i="2"/>
  <c r="T1728" i="2"/>
  <c r="T426" i="2"/>
  <c r="T1618" i="2"/>
  <c r="T1015" i="2"/>
  <c r="T9" i="2"/>
  <c r="T1284" i="2"/>
  <c r="T1059" i="2"/>
  <c r="T847" i="2"/>
  <c r="T1307" i="2"/>
  <c r="T464" i="2"/>
  <c r="T477" i="2"/>
  <c r="T46" i="2"/>
  <c r="T1141" i="2"/>
  <c r="T48" i="2"/>
  <c r="T1492" i="2"/>
  <c r="T1968" i="2"/>
  <c r="T497" i="2"/>
  <c r="T176" i="2"/>
  <c r="T84" i="2"/>
  <c r="T679" i="2"/>
  <c r="T1858" i="2"/>
  <c r="T767" i="2"/>
  <c r="T315" i="2"/>
  <c r="T848" i="2"/>
  <c r="T1157" i="2"/>
  <c r="T1475" i="2"/>
  <c r="T1295" i="2"/>
  <c r="T1498" i="2"/>
  <c r="T1899" i="2"/>
  <c r="T1469" i="2"/>
  <c r="T754" i="2"/>
  <c r="T922" i="2"/>
  <c r="T602" i="2"/>
  <c r="T124" i="2"/>
  <c r="T11" i="2"/>
  <c r="T1726" i="2"/>
  <c r="T719" i="2"/>
  <c r="T1515" i="2"/>
  <c r="T1106" i="2"/>
  <c r="T252" i="2"/>
  <c r="T1894" i="2"/>
  <c r="T669" i="2"/>
  <c r="T964" i="2"/>
  <c r="T1401" i="2"/>
  <c r="T1935" i="2"/>
  <c r="T63" i="2"/>
  <c r="T1247" i="2"/>
  <c r="T1547" i="2"/>
  <c r="T444" i="2"/>
  <c r="T673" i="2"/>
  <c r="T1918" i="2"/>
  <c r="T1494" i="2"/>
  <c r="T771" i="2"/>
  <c r="T1189" i="2"/>
  <c r="T1740" i="2"/>
  <c r="T1495" i="2"/>
  <c r="T1568" i="2"/>
  <c r="T1802" i="2"/>
  <c r="T1082" i="2"/>
  <c r="T106" i="2"/>
  <c r="T257" i="2"/>
  <c r="T1816" i="2"/>
  <c r="T517" i="2"/>
  <c r="T1190" i="2"/>
  <c r="T1738" i="2"/>
  <c r="T400" i="2"/>
  <c r="T641" i="2"/>
  <c r="T271" i="2"/>
  <c r="T1477" i="2"/>
  <c r="T76" i="2"/>
  <c r="T1541" i="2"/>
  <c r="T305" i="2"/>
  <c r="T224" i="2"/>
  <c r="T238" i="2"/>
  <c r="T1999" i="2"/>
  <c r="T1432" i="2"/>
  <c r="T1636" i="2"/>
  <c r="T1654" i="2"/>
  <c r="T1561" i="2"/>
  <c r="T1578" i="2"/>
  <c r="T1660" i="2"/>
  <c r="T19" i="2"/>
  <c r="T1612" i="2"/>
  <c r="T939" i="2"/>
  <c r="T920" i="2"/>
  <c r="T1863" i="2"/>
  <c r="T1396" i="2"/>
  <c r="T1535" i="2"/>
  <c r="T1666" i="2"/>
  <c r="T726" i="2"/>
  <c r="T1513" i="2"/>
  <c r="T167" i="2"/>
  <c r="T960" i="2"/>
  <c r="T1695" i="2"/>
  <c r="T823" i="2"/>
  <c r="T407" i="2"/>
  <c r="T962" i="2"/>
  <c r="T1263" i="2"/>
  <c r="T1600" i="2"/>
  <c r="T1260" i="2"/>
  <c r="T1529" i="2"/>
  <c r="T222" i="2"/>
  <c r="T127" i="2"/>
  <c r="T1399" i="2"/>
  <c r="T1699" i="2"/>
  <c r="T548" i="2"/>
  <c r="T849" i="2"/>
  <c r="T507" i="2"/>
  <c r="T1954" i="2"/>
  <c r="T724" i="2"/>
  <c r="T52" i="2"/>
  <c r="T228" i="2"/>
  <c r="T145" i="2"/>
  <c r="T246" i="2"/>
  <c r="T748" i="2"/>
  <c r="T343" i="2"/>
  <c r="T123" i="2"/>
  <c r="T119" i="2"/>
  <c r="T1319" i="2"/>
  <c r="T1185" i="2"/>
  <c r="T1374" i="2"/>
  <c r="T851" i="2"/>
  <c r="T1763" i="2"/>
  <c r="T1464" i="2"/>
  <c r="T1150" i="2"/>
  <c r="T609" i="2"/>
  <c r="T1236" i="2"/>
  <c r="T355" i="2"/>
  <c r="T416" i="2"/>
  <c r="T172" i="2"/>
  <c r="T1947" i="2"/>
  <c r="T1440" i="2"/>
  <c r="T36" i="2"/>
  <c r="T105" i="2"/>
  <c r="T1735" i="2"/>
  <c r="T363" i="2"/>
  <c r="T736" i="2"/>
  <c r="T942" i="2"/>
  <c r="T432" i="2"/>
  <c r="T1848" i="2"/>
  <c r="T398" i="2"/>
  <c r="T1854" i="2"/>
  <c r="T1753" i="2"/>
  <c r="T1730" i="2"/>
  <c r="T90" i="2"/>
  <c r="T195" i="2"/>
  <c r="T1996" i="2"/>
  <c r="T1257" i="2"/>
  <c r="T1562" i="2"/>
  <c r="T620" i="2"/>
  <c r="T1389" i="2"/>
  <c r="T1790" i="2"/>
  <c r="T263" i="2"/>
  <c r="T1971" i="2"/>
  <c r="T1505" i="2"/>
  <c r="T730" i="2"/>
  <c r="T1230" i="2"/>
  <c r="T120" i="2"/>
  <c r="T1890" i="2"/>
  <c r="T789" i="2"/>
  <c r="T197" i="2"/>
  <c r="T1580" i="2"/>
  <c r="T987" i="2"/>
  <c r="T202" i="2"/>
  <c r="T1412" i="2"/>
  <c r="T111" i="2"/>
  <c r="T1823" i="2"/>
  <c r="T1926" i="2"/>
  <c r="T1762" i="2"/>
  <c r="T611" i="2"/>
  <c r="T889" i="2"/>
  <c r="T558" i="2"/>
  <c r="T1904" i="2"/>
  <c r="T1835" i="2"/>
  <c r="T1204" i="2"/>
  <c r="T1923" i="2"/>
  <c r="T793" i="2"/>
  <c r="T1707" i="2"/>
  <c r="T1928" i="2"/>
  <c r="T757" i="2"/>
  <c r="T1441" i="2"/>
  <c r="T1317" i="2"/>
  <c r="T217" i="2"/>
  <c r="T1267" i="2"/>
  <c r="T273" i="2"/>
  <c r="T868" i="2"/>
  <c r="T1633" i="2"/>
  <c r="T866" i="2"/>
  <c r="T544" i="2"/>
  <c r="T1371" i="2"/>
  <c r="T968" i="2"/>
  <c r="T728" i="2"/>
  <c r="T897" i="2"/>
  <c r="T1047" i="2"/>
  <c r="T1192" i="2"/>
  <c r="T863" i="2"/>
  <c r="T478" i="2"/>
  <c r="T1924" i="2"/>
  <c r="T397" i="2"/>
  <c r="T1984" i="2"/>
  <c r="T410" i="2"/>
  <c r="T1148" i="2"/>
  <c r="T636" i="2"/>
  <c r="T1100" i="2"/>
  <c r="T614" i="2"/>
  <c r="T1178" i="2"/>
  <c r="T1613" i="2"/>
  <c r="T1285" i="2"/>
  <c r="T1186" i="2"/>
  <c r="T53" i="2"/>
  <c r="T318" i="2"/>
  <c r="T1736" i="2"/>
  <c r="T1537" i="2"/>
  <c r="T1664" i="2"/>
  <c r="T1869" i="2"/>
  <c r="T192" i="2"/>
  <c r="T1388" i="2"/>
  <c r="T1418" i="2"/>
  <c r="T336" i="2"/>
  <c r="T347" i="2"/>
  <c r="T1679" i="2"/>
  <c r="T378" i="2"/>
  <c r="T187" i="2"/>
  <c r="T220" i="2"/>
  <c r="T1798" i="2"/>
  <c r="T2000" i="2"/>
  <c r="T1516" i="2"/>
  <c r="T699" i="2"/>
  <c r="T166" i="2"/>
  <c r="T255" i="2"/>
  <c r="T1112" i="2"/>
  <c r="T1998" i="2"/>
  <c r="T1298" i="2"/>
  <c r="T359" i="2"/>
  <c r="T656" i="2"/>
  <c r="T396" i="2"/>
  <c r="T523" i="2"/>
  <c r="T1524" i="2"/>
  <c r="T1027" i="2"/>
  <c r="T32" i="2"/>
  <c r="T925" i="2"/>
  <c r="T81" i="2"/>
  <c r="T546" i="2"/>
  <c r="T215" i="2"/>
  <c r="T1579" i="2"/>
  <c r="T820" i="2"/>
  <c r="T149" i="2"/>
  <c r="T1809" i="2"/>
  <c r="T1397" i="2"/>
  <c r="T296" i="2"/>
  <c r="T385" i="2"/>
  <c r="T1208" i="2"/>
  <c r="T1701" i="2"/>
  <c r="T1342" i="2"/>
  <c r="T1597" i="2"/>
  <c r="T1687" i="2"/>
  <c r="T1746" i="2"/>
  <c r="T1101" i="2"/>
  <c r="T1197" i="2"/>
  <c r="T370" i="2"/>
  <c r="T294" i="2"/>
  <c r="T327" i="2"/>
  <c r="T1160" i="2"/>
  <c r="T242" i="2"/>
  <c r="T1362" i="2"/>
  <c r="T519" i="2"/>
  <c r="T1520" i="2"/>
  <c r="T420" i="2"/>
  <c r="T547" i="2"/>
  <c r="T1844" i="2"/>
  <c r="T1051" i="2"/>
  <c r="T112" i="2"/>
  <c r="T125" i="2"/>
  <c r="T1917" i="2"/>
  <c r="T1652" i="2"/>
  <c r="T131" i="2"/>
  <c r="T773" i="2"/>
  <c r="T634" i="2"/>
  <c r="T1156" i="2"/>
  <c r="T696" i="2"/>
  <c r="T1601" i="2"/>
  <c r="T559" i="2"/>
  <c r="T549" i="2"/>
  <c r="T1196" i="2"/>
  <c r="T375" i="2"/>
  <c r="T1979" i="2"/>
  <c r="T749" i="2"/>
  <c r="T404" i="2"/>
  <c r="T304" i="2"/>
  <c r="T648" i="2"/>
  <c r="T765" i="2"/>
  <c r="T74" i="2"/>
  <c r="T1990" i="2"/>
  <c r="T1153" i="2"/>
  <c r="T1303" i="2"/>
  <c r="T89" i="2"/>
  <c r="T1023" i="2"/>
  <c r="T990" i="2"/>
  <c r="T1668" i="2"/>
  <c r="T454" i="2"/>
  <c r="T206" i="2"/>
  <c r="T538" i="2"/>
  <c r="T1532" i="2"/>
  <c r="T1988" i="2"/>
  <c r="T135" i="2"/>
  <c r="T1787" i="2"/>
  <c r="T658" i="2"/>
  <c r="T1384" i="2"/>
  <c r="T194" i="2"/>
  <c r="T1919" i="2"/>
  <c r="T457" i="2"/>
  <c r="T760" i="2"/>
  <c r="T970" i="2"/>
  <c r="T1420" i="2"/>
  <c r="T488" i="2"/>
  <c r="T852" i="2"/>
  <c r="T948" i="2"/>
  <c r="T717" i="2"/>
  <c r="T481" i="2"/>
  <c r="T1981" i="2"/>
  <c r="T598" i="2"/>
  <c r="T1709" i="2"/>
  <c r="T702" i="2"/>
  <c r="T1088" i="2"/>
  <c r="T1503" i="2"/>
  <c r="T1007" i="2"/>
  <c r="T640" i="2"/>
  <c r="T1766" i="2"/>
  <c r="T555" i="2"/>
  <c r="T775" i="2"/>
  <c r="T251" i="2"/>
  <c r="T794" i="2"/>
  <c r="T835" i="2"/>
  <c r="T1474" i="2"/>
  <c r="T715" i="2"/>
  <c r="T622" i="2"/>
  <c r="T169" i="2"/>
  <c r="T1330" i="2"/>
  <c r="T470" i="2"/>
  <c r="T173" i="2"/>
  <c r="T308" i="2"/>
  <c r="T978" i="2"/>
  <c r="T83" i="2"/>
  <c r="T1435" i="2"/>
  <c r="T14" i="2"/>
  <c r="T260" i="2"/>
  <c r="T1704" i="2"/>
  <c r="T180" i="2"/>
  <c r="T289" i="2"/>
  <c r="T899" i="2"/>
  <c r="T1281" i="2"/>
  <c r="T1559" i="2"/>
  <c r="T561" i="2"/>
  <c r="T1287" i="2"/>
  <c r="T160" i="2"/>
  <c r="T1176" i="2"/>
  <c r="T774" i="2"/>
  <c r="T184" i="2"/>
  <c r="T650" i="2"/>
  <c r="T1747" i="2"/>
  <c r="T463" i="2"/>
  <c r="T944" i="2"/>
  <c r="T456" i="2"/>
  <c r="T1708" i="2"/>
  <c r="T482" i="2"/>
  <c r="T1624" i="2"/>
  <c r="T284" i="2"/>
  <c r="T1900" i="2"/>
  <c r="T1593" i="2"/>
  <c r="T377" i="2"/>
  <c r="T207" i="2"/>
  <c r="T1455" i="2"/>
  <c r="T1851" i="2"/>
  <c r="T652" i="2"/>
  <c r="T969" i="2"/>
  <c r="T1340" i="2"/>
  <c r="T382" i="2"/>
  <c r="T122" i="2"/>
  <c r="T1259" i="2"/>
  <c r="T1870" i="2"/>
  <c r="T824" i="2"/>
  <c r="T1462" i="2"/>
  <c r="T1326" i="2"/>
  <c r="T1632" i="2"/>
  <c r="T1972" i="2"/>
  <c r="T716" i="2"/>
  <c r="T1238" i="2"/>
  <c r="T1344" i="2"/>
  <c r="T39" i="2"/>
  <c r="T1201" i="2"/>
  <c r="T1312" i="2"/>
  <c r="T1974" i="2"/>
  <c r="T175" i="2"/>
  <c r="T1279" i="2"/>
  <c r="T379" i="2"/>
  <c r="T1010" i="2"/>
  <c r="T1067" i="2"/>
  <c r="T1778" i="2"/>
  <c r="T311" i="2"/>
  <c r="T651" i="2"/>
  <c r="T1188" i="2"/>
  <c r="T1749" i="2"/>
  <c r="T1115" i="2"/>
  <c r="T528" i="2"/>
  <c r="T1216" i="2"/>
  <c r="T62" i="2"/>
  <c r="T479" i="2"/>
  <c r="T858" i="2"/>
  <c r="T1975" i="2"/>
  <c r="T592" i="2"/>
  <c r="T1857" i="2"/>
  <c r="T1177" i="2"/>
  <c r="T671" i="2"/>
  <c r="T1586" i="2"/>
  <c r="T587" i="2"/>
  <c r="T376" i="2"/>
  <c r="T1415" i="2"/>
  <c r="T1313" i="2"/>
  <c r="T143" i="2"/>
  <c r="T907" i="2"/>
  <c r="T1867" i="2"/>
  <c r="T1608" i="2"/>
  <c r="T1310" i="2"/>
  <c r="T937" i="2"/>
  <c r="T1620" i="2"/>
  <c r="T645" i="2"/>
  <c r="T269" i="2"/>
  <c r="T1270" i="2"/>
  <c r="T1877" i="2"/>
  <c r="T1070" i="2"/>
  <c r="T1955" i="2"/>
  <c r="T1855" i="2"/>
  <c r="T60" i="2"/>
  <c r="T551" i="2"/>
  <c r="T140" i="2"/>
  <c r="T1521" i="2"/>
  <c r="T188" i="2"/>
  <c r="T1221" i="2"/>
  <c r="T230" i="2"/>
  <c r="T881" i="2"/>
  <c r="T867" i="2"/>
  <c r="T850" i="2"/>
  <c r="T266" i="2"/>
  <c r="T185" i="2"/>
  <c r="T825" i="2"/>
  <c r="T473" i="2"/>
  <c r="T1807" i="2"/>
  <c r="T1080" i="2"/>
  <c r="T1060" i="2"/>
  <c r="T1454" i="2"/>
  <c r="T1305" i="2"/>
  <c r="T1258" i="2"/>
  <c r="T474" i="2"/>
  <c r="T475" i="2"/>
  <c r="T1154" i="2"/>
  <c r="T1833" i="2"/>
  <c r="T1133" i="2"/>
  <c r="T509" i="2"/>
  <c r="T1781" i="2"/>
  <c r="T957" i="2"/>
  <c r="T981" i="2"/>
  <c r="T1732" i="2"/>
  <c r="T93" i="2"/>
  <c r="T1785" i="2"/>
  <c r="T814" i="2"/>
  <c r="T1084" i="2"/>
  <c r="T539" i="2"/>
  <c r="T1800" i="2"/>
  <c r="T664" i="2"/>
  <c r="T1569" i="2"/>
  <c r="T1934" i="2"/>
  <c r="T193" i="2"/>
  <c r="T906" i="2"/>
  <c r="T134" i="2"/>
  <c r="T1328" i="2"/>
  <c r="T425" i="2"/>
  <c r="T153" i="2"/>
  <c r="T1146" i="2"/>
  <c r="T965" i="2"/>
  <c r="T1609" i="2"/>
  <c r="T663" i="2"/>
  <c r="T489" i="2"/>
  <c r="T1074" i="2"/>
  <c r="T1085" i="2"/>
  <c r="T1783" i="2"/>
  <c r="T737" i="2"/>
  <c r="T333" i="2"/>
  <c r="T1571" i="2"/>
  <c r="T685" i="2"/>
  <c r="T1635" i="2"/>
  <c r="T918" i="2"/>
  <c r="T460" i="2"/>
  <c r="T1346" i="2"/>
  <c r="T277" i="2"/>
  <c r="T1372" i="2"/>
  <c r="T1997" i="2"/>
  <c r="T512" i="2"/>
  <c r="T915" i="2"/>
  <c r="T225" i="2"/>
  <c r="T1212" i="2"/>
  <c r="T1748" i="2"/>
  <c r="T1493" i="2"/>
  <c r="T994" i="2"/>
  <c r="T1548" i="2"/>
  <c r="T279" i="2"/>
  <c r="T1594" i="2"/>
  <c r="T819" i="2"/>
  <c r="T1145" i="2"/>
  <c r="T450" i="2"/>
  <c r="T1210" i="2"/>
  <c r="T1005" i="2"/>
  <c r="T1673" i="2"/>
  <c r="T727" i="2"/>
  <c r="T593" i="2"/>
  <c r="T1138" i="2"/>
  <c r="T75" i="2"/>
  <c r="T1991" i="2"/>
  <c r="T785" i="2"/>
  <c r="T357" i="2"/>
  <c r="T1651" i="2"/>
  <c r="T709" i="2"/>
  <c r="T1643" i="2"/>
  <c r="T17" i="2"/>
  <c r="T1108" i="2"/>
  <c r="T1573" i="2"/>
  <c r="T1262" i="2"/>
  <c r="T1451" i="2"/>
  <c r="T1827" i="2"/>
  <c r="T788" i="2"/>
  <c r="T1677" i="2"/>
  <c r="T1659" i="2"/>
  <c r="T429" i="2"/>
  <c r="T1431" i="2"/>
  <c r="T1533" i="2"/>
  <c r="T1873" i="2"/>
  <c r="T1719" i="2"/>
  <c r="T2008" i="2"/>
  <c r="T292" i="2"/>
  <c r="T12" i="2"/>
  <c r="T1124" i="2"/>
  <c r="T1622" i="2"/>
  <c r="T57" i="2"/>
  <c r="T802" i="2"/>
  <c r="T1685" i="2"/>
  <c r="T1017" i="2"/>
  <c r="T168" i="2"/>
  <c r="T841" i="2"/>
  <c r="T1951" i="2"/>
  <c r="T1336" i="2"/>
  <c r="T1476" i="2"/>
  <c r="T1606" i="2"/>
  <c r="T1497" i="2"/>
  <c r="T1450" i="2"/>
  <c r="T554" i="2"/>
  <c r="T1376" i="2"/>
  <c r="T1093" i="2"/>
  <c r="T216" i="2"/>
  <c r="T325" i="2"/>
  <c r="T1487" i="2"/>
  <c r="T642" i="2"/>
  <c r="T368" i="2"/>
  <c r="T722" i="2"/>
  <c r="T447" i="2"/>
  <c r="T966" i="2"/>
  <c r="T888" i="2"/>
  <c r="T1518" i="2"/>
  <c r="T1692" i="2"/>
  <c r="T243" i="2"/>
  <c r="T41" i="2"/>
  <c r="T156" i="2"/>
  <c r="T769" i="2"/>
  <c r="T1718" i="2"/>
  <c r="T1564" i="2"/>
  <c r="T1603" i="2"/>
  <c r="T174" i="2"/>
  <c r="T1871" i="2"/>
  <c r="T15" i="2"/>
  <c r="T758" i="2"/>
  <c r="T306" i="2"/>
  <c r="T1425" i="2"/>
  <c r="T752" i="2"/>
  <c r="T1379" i="2"/>
  <c r="T1834" i="2"/>
  <c r="T1940" i="2"/>
  <c r="T227" i="2"/>
  <c r="T1414" i="2"/>
  <c r="T1014" i="2"/>
  <c r="T761" i="2"/>
  <c r="T872" i="2"/>
  <c r="T723" i="2"/>
  <c r="T1292" i="2"/>
  <c r="T1142" i="2"/>
  <c r="T261" i="2"/>
  <c r="T714" i="2"/>
  <c r="T1840" i="2"/>
  <c r="T516" i="2"/>
  <c r="T1734" i="2"/>
  <c r="T770" i="2"/>
  <c r="T1294" i="2"/>
  <c r="T235" i="2"/>
  <c r="T433" i="2"/>
  <c r="T753" i="2"/>
  <c r="T472" i="2"/>
  <c r="T503" i="2"/>
  <c r="T110" i="2"/>
  <c r="T1536" i="2"/>
  <c r="T270" i="2"/>
  <c r="T1710" i="2"/>
  <c r="T1625" i="2"/>
  <c r="T1642" i="2"/>
  <c r="T1140" i="2"/>
  <c r="T618" i="2"/>
  <c r="T132" i="2"/>
  <c r="T747" i="2"/>
  <c r="T1631" i="2"/>
  <c r="T843" i="2"/>
  <c r="T1360" i="2"/>
  <c r="T1045" i="2"/>
  <c r="T1345" i="2"/>
  <c r="T1607" i="2"/>
  <c r="T790" i="2"/>
  <c r="T1335" i="2"/>
  <c r="T264" i="2"/>
  <c r="T704" i="2"/>
  <c r="T782" i="2"/>
  <c r="T312" i="2"/>
  <c r="T674" i="2"/>
  <c r="T1694" i="2"/>
  <c r="T1314" i="2"/>
  <c r="T223" i="2"/>
  <c r="T459" i="2"/>
  <c r="T838" i="2"/>
  <c r="T746" i="2"/>
  <c r="T557" i="2"/>
  <c r="T832" i="2"/>
  <c r="T214" i="2"/>
  <c r="T725" i="2"/>
  <c r="T1859" i="2"/>
  <c r="T1168" i="2"/>
  <c r="T280" i="2"/>
  <c r="T1118" i="2"/>
  <c r="T958" i="2"/>
  <c r="T490" i="2"/>
  <c r="T1617" i="2"/>
  <c r="T96" i="2"/>
  <c r="T1507" i="2"/>
  <c r="T563" i="2"/>
  <c r="T1534" i="2"/>
  <c r="T411" i="2"/>
  <c r="T1543" i="2"/>
  <c r="T1892" i="2"/>
  <c r="T1653" i="2"/>
  <c r="T1277" i="2"/>
  <c r="T314" i="2"/>
  <c r="T1944" i="2"/>
  <c r="T619" i="2"/>
  <c r="T1094" i="2"/>
  <c r="T500" i="2"/>
  <c r="T815" i="2"/>
  <c r="T1725" i="2"/>
  <c r="T393" i="2"/>
  <c r="T1629" i="2"/>
  <c r="T338" i="2"/>
  <c r="T1839" i="2"/>
  <c r="T196" i="2"/>
  <c r="T1149" i="2"/>
  <c r="T1721" i="2"/>
  <c r="T697" i="2"/>
  <c r="T383" i="2"/>
  <c r="T1655" i="2"/>
  <c r="T1987" i="2"/>
  <c r="T1956" i="2"/>
  <c r="T247" i="2"/>
  <c r="T1852" i="2"/>
  <c r="T694" i="2"/>
  <c r="T610" i="2"/>
  <c r="T864" i="2"/>
  <c r="T756" i="2"/>
  <c r="T1756" i="2"/>
  <c r="T4" i="2"/>
  <c r="T630" i="2"/>
  <c r="T873" i="2"/>
  <c r="T971" i="2"/>
  <c r="T1072" i="2"/>
  <c r="T1911" i="2"/>
  <c r="T1411" i="2"/>
  <c r="T927" i="2"/>
  <c r="T631" i="2"/>
  <c r="T1083" i="2"/>
  <c r="T1930" i="2"/>
  <c r="T310" i="2"/>
  <c r="T871" i="2"/>
  <c r="T1170" i="2"/>
  <c r="T821" i="2"/>
  <c r="T484" i="2"/>
  <c r="T1799" i="2"/>
  <c r="T932" i="2"/>
  <c r="T1696" i="2"/>
  <c r="T573" i="2"/>
  <c r="T213" i="2"/>
  <c r="T989" i="2"/>
  <c r="T301" i="2"/>
  <c r="T413" i="2"/>
  <c r="T1980" i="2"/>
  <c r="T1365" i="2"/>
  <c r="T1739" i="2"/>
  <c r="T929" i="2"/>
  <c r="T43" i="2"/>
  <c r="T1289" i="2"/>
  <c r="T1950" i="2"/>
  <c r="T1016" i="2"/>
  <c r="T1066" i="2"/>
  <c r="T496" i="2"/>
  <c r="T402" i="2"/>
  <c r="T831" i="2"/>
  <c r="T451" i="2"/>
  <c r="T2010" i="2"/>
  <c r="T1821" i="2"/>
  <c r="T1111" i="2"/>
  <c r="T833" i="2"/>
  <c r="T712" i="2"/>
  <c r="T491" i="2"/>
  <c r="T1483" i="2"/>
  <c r="T1056" i="2"/>
  <c r="T638" i="2"/>
  <c r="T361" i="2"/>
  <c r="T596" i="2"/>
  <c r="T1136" i="2"/>
  <c r="T1780" i="2"/>
  <c r="T1896" i="2"/>
  <c r="T1893" i="2"/>
  <c r="T1667" i="2"/>
  <c r="T1410" i="2"/>
  <c r="T661" i="2"/>
  <c r="T1646" i="2"/>
  <c r="T973" i="2"/>
  <c r="T109" i="2"/>
  <c r="T1883" i="2"/>
  <c r="T1496" i="2"/>
  <c r="T1874" i="2"/>
  <c r="T979" i="2"/>
  <c r="T952" i="2"/>
  <c r="T1461" i="2"/>
  <c r="T210" i="2"/>
  <c r="T1793" i="2"/>
  <c r="T1424" i="2"/>
  <c r="T349" i="2"/>
  <c r="T1126" i="2"/>
  <c r="T1765" i="2"/>
  <c r="T1241" i="2"/>
  <c r="T1363" i="2"/>
  <c r="T518" i="2"/>
  <c r="T1032" i="2"/>
  <c r="T1966" i="2"/>
  <c r="T879" i="2"/>
  <c r="T430" i="2"/>
  <c r="T1662" i="2"/>
  <c r="T1986" i="2"/>
  <c r="T703" i="2"/>
  <c r="T203" i="2"/>
  <c r="T1810" i="2"/>
  <c r="T1484" i="2"/>
  <c r="T1965" i="2"/>
  <c r="T1434" i="2"/>
  <c r="T1549" i="2"/>
  <c r="T562" i="2"/>
  <c r="T1656" i="2"/>
  <c r="T399" i="2"/>
  <c r="T1832" i="2"/>
  <c r="T415" i="2"/>
  <c r="T1698" i="2"/>
  <c r="T599" i="2"/>
  <c r="T735" i="2"/>
  <c r="T974" i="2"/>
  <c r="T1983" i="2"/>
  <c r="T584" i="2"/>
  <c r="T1419" i="2"/>
  <c r="T1003" i="2"/>
  <c r="T1278" i="2"/>
  <c r="T330" i="2"/>
  <c r="T893" i="2"/>
  <c r="T550" i="2"/>
  <c r="T655" i="2"/>
  <c r="T1272" i="2"/>
  <c r="T10" i="2"/>
  <c r="T1426" i="2"/>
  <c r="T695" i="2"/>
  <c r="T150" i="2"/>
  <c r="T492" i="2"/>
  <c r="T683" i="2"/>
  <c r="T1716" i="2"/>
  <c r="T1155" i="2"/>
  <c r="T1028" i="2"/>
  <c r="T1380" i="2"/>
  <c r="T1711" i="2"/>
  <c r="T1331" i="2"/>
  <c r="T136" i="2"/>
  <c r="T453" i="2"/>
  <c r="T951" i="2"/>
  <c r="T1605" i="2"/>
  <c r="T955" i="2"/>
  <c r="T637" i="2"/>
  <c r="T133" i="2"/>
  <c r="T1813" i="2"/>
  <c r="T1914" i="2"/>
  <c r="T1050" i="2"/>
  <c r="T244" i="2"/>
  <c r="T1604" i="2"/>
  <c r="T1030" i="2"/>
  <c r="T1144" i="2"/>
  <c r="T784" i="2"/>
  <c r="T1073" i="2"/>
  <c r="T878" i="2"/>
  <c r="T1774" i="2"/>
  <c r="T1011" i="2"/>
  <c r="T1079" i="2"/>
  <c r="T307" i="2"/>
  <c r="T42" i="2"/>
  <c r="T73" i="2"/>
  <c r="T1945" i="2"/>
  <c r="T1232" i="2"/>
  <c r="T1458" i="2"/>
  <c r="T395" i="2"/>
  <c r="T1268" i="2"/>
  <c r="T983" i="2"/>
  <c r="T982" i="2"/>
  <c r="T520" i="2"/>
  <c r="T750" i="2"/>
  <c r="T286" i="2"/>
  <c r="T1688" i="2"/>
  <c r="T334" i="2"/>
  <c r="T1758" i="2"/>
  <c r="T1689" i="2"/>
  <c r="T1706" i="2"/>
  <c r="T1916" i="2"/>
  <c r="T163" i="2"/>
  <c r="T972" i="2"/>
  <c r="T267" i="2"/>
  <c r="T869" i="2"/>
  <c r="T980" i="2"/>
  <c r="T1661" i="2"/>
  <c r="T348" i="2"/>
  <c r="T1669" i="2"/>
  <c r="T1274" i="2"/>
  <c r="T165" i="2"/>
  <c r="T934" i="2"/>
  <c r="T1151" i="2"/>
  <c r="T1672" i="2"/>
  <c r="T298" i="2"/>
  <c r="T1554" i="2"/>
  <c r="T967" i="2"/>
  <c r="T854" i="2"/>
  <c r="T1092" i="2"/>
  <c r="T827" i="2"/>
  <c r="T1166" i="2"/>
  <c r="T1283" i="2"/>
  <c r="T408" i="2"/>
  <c r="T437" i="2"/>
  <c r="T1621" i="2"/>
  <c r="T47" i="2"/>
  <c r="T391" i="2"/>
  <c r="T1906" i="2"/>
  <c r="T471" i="2"/>
  <c r="T226" i="2"/>
  <c r="T1693" i="2"/>
  <c r="T199" i="2"/>
  <c r="T1324" i="2"/>
  <c r="T1120" i="2"/>
  <c r="T1417" i="2"/>
  <c r="T1546" i="2"/>
  <c r="T783" i="2"/>
  <c r="T1117" i="2"/>
  <c r="T1473" i="2"/>
  <c r="T1815" i="2"/>
  <c r="T161" i="2"/>
  <c r="T1439" i="2"/>
  <c r="T320" i="2"/>
  <c r="T1895" i="2"/>
  <c r="T886" i="2"/>
  <c r="T568" i="2"/>
  <c r="T786" i="2"/>
  <c r="T1750" i="2"/>
  <c r="T1442" i="2"/>
  <c r="T1670" i="2"/>
  <c r="T1248" i="2"/>
  <c r="T706" i="2"/>
  <c r="T365" i="2"/>
  <c r="T431" i="2"/>
  <c r="T1891" i="2"/>
  <c r="T876" i="2"/>
  <c r="T1517" i="2"/>
  <c r="T2002" i="2"/>
  <c r="T1630" i="2"/>
  <c r="T1102" i="2"/>
  <c r="T116" i="2"/>
  <c r="T1099" i="2"/>
  <c r="T1413" i="2"/>
  <c r="T1246" i="2"/>
  <c r="T37" i="2"/>
  <c r="T1583" i="2"/>
  <c r="T829" i="2"/>
  <c r="T1952" i="2"/>
  <c r="T680" i="2"/>
  <c r="T668" i="2"/>
  <c r="T805" i="2"/>
  <c r="T580" i="2"/>
  <c r="T1509" i="2"/>
  <c r="T949" i="2"/>
  <c r="T1421" i="2"/>
  <c r="T811" i="2"/>
  <c r="T914" i="2"/>
  <c r="T766" i="2"/>
  <c r="T1161" i="2"/>
  <c r="T1187" i="2"/>
  <c r="T1808" i="2"/>
  <c r="T1775" i="2"/>
  <c r="T1976" i="2"/>
  <c r="T1786" i="2"/>
  <c r="T1353" i="2"/>
  <c r="T1482" i="2"/>
  <c r="T417" i="2"/>
  <c r="T1866" i="2"/>
  <c r="T449" i="2"/>
  <c r="T1090" i="2"/>
  <c r="T1229" i="2"/>
  <c r="T1337" i="2"/>
  <c r="T1927" i="2"/>
  <c r="T1953" i="2"/>
  <c r="T1199" i="2"/>
  <c r="T1467" i="2"/>
  <c r="T316" i="2"/>
  <c r="T585" i="2"/>
  <c r="T1886" i="2"/>
  <c r="T70" i="2"/>
  <c r="T672" i="2"/>
  <c r="T1556" i="2"/>
  <c r="T909" i="2"/>
  <c r="T946" i="2"/>
  <c r="T540" i="2"/>
  <c r="T1508" i="2"/>
  <c r="T155" i="2"/>
  <c r="T1645" i="2"/>
  <c r="T139" i="2"/>
  <c r="T676" i="2"/>
  <c r="T836" i="2"/>
  <c r="T956" i="2"/>
  <c r="T1575" i="2"/>
  <c r="T250" i="2"/>
  <c r="T1913" i="2"/>
  <c r="T154" i="2"/>
  <c r="T1180" i="2"/>
  <c r="T887" i="2"/>
  <c r="T677" i="2"/>
  <c r="T1640" i="2"/>
  <c r="T1948" i="2"/>
  <c r="T1039" i="2"/>
  <c r="T1481" i="2"/>
  <c r="T1194" i="2"/>
  <c r="T1052" i="2"/>
  <c r="T1555" i="2"/>
  <c r="T921" i="2"/>
  <c r="T1615" i="2"/>
  <c r="T1969" i="2"/>
  <c r="T590" i="2"/>
  <c r="T258" i="2"/>
  <c r="T1361" i="2"/>
  <c r="T569" i="2"/>
  <c r="T1251" i="2"/>
  <c r="T659" i="2"/>
  <c r="T1131" i="2"/>
  <c r="T157" i="2"/>
  <c r="T1499" i="2"/>
  <c r="T572" i="2"/>
  <c r="T1882" i="2"/>
  <c r="T1764" i="2"/>
  <c r="T578" i="2"/>
  <c r="T1908" i="2"/>
  <c r="T1591" i="2"/>
  <c r="T1920" i="2"/>
  <c r="T288" i="2"/>
  <c r="T1315" i="2"/>
  <c r="T575" i="2"/>
  <c r="T755" i="2"/>
  <c r="T321" i="2"/>
  <c r="T419" i="2"/>
  <c r="T792" i="2"/>
  <c r="T1018" i="2"/>
  <c r="T1818" i="2"/>
  <c r="T1109" i="2"/>
  <c r="T1801" i="2"/>
  <c r="T1311" i="2"/>
  <c r="T745" i="2"/>
  <c r="T1266" i="2"/>
  <c r="T171" i="2"/>
  <c r="T240" i="2"/>
  <c r="T993" i="2"/>
  <c r="T533" i="2"/>
  <c r="T1723" i="2"/>
  <c r="T797" i="2"/>
  <c r="T1760" i="2"/>
  <c r="T297" i="2"/>
  <c r="T644" i="2"/>
  <c r="T931" i="2"/>
  <c r="T976" i="2"/>
  <c r="T834" i="2"/>
  <c r="T24" i="2"/>
  <c r="T1946" i="2"/>
  <c r="T1729" i="2"/>
  <c r="T1327" i="2"/>
  <c r="T1525" i="2"/>
  <c r="T1113" i="2"/>
  <c r="T1107" i="2"/>
  <c r="T1041" i="2"/>
  <c r="T1941" i="2"/>
  <c r="T800" i="2"/>
  <c r="T1829" i="2"/>
  <c r="T1683" i="2"/>
  <c r="T713" i="2"/>
  <c r="T688" i="2"/>
  <c r="T79" i="2"/>
  <c r="T830" i="2"/>
  <c r="T362" i="2"/>
  <c r="T1489" i="2"/>
  <c r="T926" i="2"/>
  <c r="T1403" i="2"/>
  <c r="T1860" i="2"/>
  <c r="T1165" i="2"/>
  <c r="T1846" i="2"/>
  <c r="T1700" i="2"/>
  <c r="T1970" i="2"/>
  <c r="T1641" i="2"/>
  <c r="T1048" i="2"/>
  <c r="T485" i="2"/>
  <c r="T1182" i="2"/>
  <c r="T1240" i="2"/>
  <c r="T1921" i="2"/>
  <c r="T1137" i="2"/>
  <c r="T1104" i="2"/>
  <c r="T1814" i="2"/>
  <c r="T33" i="2"/>
  <c r="T1175" i="2"/>
  <c r="T331" i="2"/>
  <c r="T930" i="2"/>
  <c r="T883" i="2"/>
  <c r="T20" i="2"/>
  <c r="T1456" i="2"/>
  <c r="T86" i="2"/>
  <c r="T589" i="2"/>
  <c r="T604" i="2"/>
  <c r="T916" i="2"/>
  <c r="T700" i="2"/>
  <c r="T66" i="2"/>
  <c r="T1012" i="2"/>
  <c r="T1993" i="2"/>
  <c r="T1663" i="2"/>
  <c r="T1422" i="2"/>
  <c r="T1650" i="2"/>
  <c r="T403" i="2"/>
  <c r="T734" i="2"/>
  <c r="T302" i="2"/>
  <c r="T1752" i="2"/>
  <c r="T1803" i="2"/>
  <c r="T772" i="2"/>
  <c r="T1907" i="2"/>
  <c r="T545" i="2"/>
  <c r="T917" i="2"/>
  <c r="T1773" i="2"/>
  <c r="T241" i="2"/>
  <c r="T501" i="2"/>
  <c r="T1915" i="2"/>
  <c r="T791" i="2"/>
  <c r="T2009" i="2"/>
  <c r="T1068" i="2"/>
  <c r="T803" i="2"/>
  <c r="T114" i="2"/>
  <c r="T92" i="2"/>
  <c r="T999" i="2"/>
  <c r="T1792" i="2"/>
  <c r="T657" i="2"/>
  <c r="T624" i="2"/>
  <c r="T708" i="2"/>
  <c r="T984" i="2"/>
  <c r="T1184" i="2"/>
  <c r="T606" i="2"/>
  <c r="T25" i="2"/>
  <c r="T462" i="2"/>
  <c r="T1862" i="2"/>
  <c r="T1817" i="2"/>
  <c r="T1754" i="2"/>
  <c r="T146" i="2"/>
  <c r="T219" i="2"/>
  <c r="T186" i="2"/>
  <c r="T1321" i="2"/>
  <c r="T1602" i="2"/>
  <c r="T504" i="2"/>
  <c r="T1881" i="2"/>
  <c r="T164" i="2"/>
  <c r="T1784" i="2"/>
  <c r="T1231" i="2"/>
  <c r="T1770" i="2"/>
  <c r="T1581" i="2"/>
  <c r="T1937" i="2"/>
  <c r="T787" i="2"/>
  <c r="T121" i="2"/>
  <c r="T1853" i="2"/>
  <c r="T1350" i="2"/>
  <c r="T1373" i="2"/>
  <c r="T537" i="2"/>
  <c r="Z1359" i="2"/>
  <c r="V1359" i="2"/>
  <c r="AA1359" i="2" s="1"/>
  <c r="Z1273" i="2"/>
  <c r="V1273" i="2"/>
  <c r="AA1273" i="2" s="1"/>
  <c r="Z1002" i="2"/>
  <c r="V1002" i="2"/>
  <c r="AA1002" i="2" s="1"/>
  <c r="V1169" i="2"/>
  <c r="AA1169" i="2" s="1"/>
  <c r="Z1169" i="2"/>
  <c r="Z617" i="2"/>
  <c r="V617" i="2"/>
  <c r="AA617" i="2" s="1"/>
  <c r="Z443" i="2"/>
  <c r="V443" i="2"/>
  <c r="AA443" i="2" s="1"/>
  <c r="AB443" i="2" s="1"/>
  <c r="Z522" i="2"/>
  <c r="V522" i="2"/>
  <c r="AA522" i="2" s="1"/>
  <c r="V1616" i="2"/>
  <c r="AA1616" i="2" s="1"/>
  <c r="Z1742" i="2"/>
  <c r="V1742" i="2"/>
  <c r="AA1742" i="2" s="1"/>
  <c r="Z1509" i="2"/>
  <c r="V1509" i="2"/>
  <c r="Z1777" i="2"/>
  <c r="V1777" i="2"/>
  <c r="AA1777" i="2" s="1"/>
  <c r="AB1777" i="2" s="1"/>
  <c r="Z963" i="2"/>
  <c r="V963" i="2"/>
  <c r="AA963" i="2" s="1"/>
  <c r="Z366" i="2"/>
  <c r="V366" i="2"/>
  <c r="AA366" i="2" s="1"/>
  <c r="AB366" i="2" s="1"/>
  <c r="Z1959" i="2"/>
  <c r="V1959" i="2"/>
  <c r="AA1959" i="2" s="1"/>
  <c r="Z340" i="2"/>
  <c r="V340" i="2"/>
  <c r="AA340" i="2" s="1"/>
  <c r="AB340" i="2" s="1"/>
  <c r="Z571" i="2"/>
  <c r="V571" i="2"/>
  <c r="AA571" i="2" s="1"/>
  <c r="V581" i="2"/>
  <c r="AA581" i="2" s="1"/>
  <c r="Z1889" i="2"/>
  <c r="V1889" i="2"/>
  <c r="AA1889" i="2" s="1"/>
  <c r="Z130" i="2"/>
  <c r="V130" i="2"/>
  <c r="AA130" i="2" s="1"/>
  <c r="Z77" i="2"/>
  <c r="V77" i="2"/>
  <c r="AA77" i="2" s="1"/>
  <c r="Z1244" i="2"/>
  <c r="V1244" i="2"/>
  <c r="Z291" i="2"/>
  <c r="V291" i="2"/>
  <c r="AA291" i="2" s="1"/>
  <c r="Z441" i="2"/>
  <c r="V441" i="2"/>
  <c r="AA441" i="2" s="1"/>
  <c r="AB455" i="2"/>
  <c r="Z438" i="2"/>
  <c r="V438" i="2"/>
  <c r="AA438" i="2" s="1"/>
  <c r="V1957" i="2"/>
  <c r="AA1957" i="2" s="1"/>
  <c r="Z380" i="2"/>
  <c r="V380" i="2"/>
  <c r="AA380" i="2" s="1"/>
  <c r="Z949" i="2"/>
  <c r="V949" i="2"/>
  <c r="AA949" i="2" s="1"/>
  <c r="Z1299" i="2"/>
  <c r="V1299" i="2"/>
  <c r="AA1299" i="2" s="1"/>
  <c r="Z1139" i="2"/>
  <c r="V1139" i="2"/>
  <c r="Z88" i="2"/>
  <c r="V88" i="2"/>
  <c r="AA88" i="2" s="1"/>
  <c r="V1733" i="2"/>
  <c r="AA1733" i="2" s="1"/>
  <c r="Z487" i="2"/>
  <c r="V487" i="2"/>
  <c r="AA487" i="2" s="1"/>
  <c r="Z1428" i="2"/>
  <c r="V1428" i="2"/>
  <c r="AA1428" i="2" s="1"/>
  <c r="Z91" i="2"/>
  <c r="V91" i="2"/>
  <c r="AA91" i="2" s="1"/>
  <c r="Z485" i="2"/>
  <c r="V485" i="2"/>
  <c r="AA485" i="2" s="1"/>
  <c r="Z1907" i="2"/>
  <c r="V1907" i="2"/>
  <c r="AA1907" i="2" s="1"/>
  <c r="Z545" i="2"/>
  <c r="V545" i="2"/>
  <c r="AA545" i="2" s="1"/>
  <c r="Z917" i="2"/>
  <c r="V917" i="2"/>
  <c r="AA917" i="2" s="1"/>
  <c r="AB917" i="2" s="1"/>
  <c r="Z1773" i="2"/>
  <c r="V1773" i="2"/>
  <c r="AA1773" i="2" s="1"/>
  <c r="V501" i="2"/>
  <c r="AA501" i="2" s="1"/>
  <c r="Z1068" i="2"/>
  <c r="V1068" i="2"/>
  <c r="AA1068" i="2" s="1"/>
  <c r="Z114" i="2"/>
  <c r="V114" i="2"/>
  <c r="AA114" i="2" s="1"/>
  <c r="AB114" i="2" s="1"/>
  <c r="Z999" i="2"/>
  <c r="V999" i="2"/>
  <c r="AA999" i="2" s="1"/>
  <c r="Z1792" i="2"/>
  <c r="V1792" i="2"/>
  <c r="AA1792" i="2" s="1"/>
  <c r="V984" i="2"/>
  <c r="AA984" i="2" s="1"/>
  <c r="Z1184" i="2"/>
  <c r="V1184" i="2"/>
  <c r="AA1184" i="2" s="1"/>
  <c r="Z606" i="2"/>
  <c r="V606" i="2"/>
  <c r="AA606" i="2" s="1"/>
  <c r="AB606" i="2" s="1"/>
  <c r="Z25" i="2"/>
  <c r="V25" i="2"/>
  <c r="AA25" i="2" s="1"/>
  <c r="Z462" i="2"/>
  <c r="V462" i="2"/>
  <c r="AA462" i="2" s="1"/>
  <c r="Z1862" i="2"/>
  <c r="V1862" i="2"/>
  <c r="AA1862" i="2" s="1"/>
  <c r="Z1754" i="2"/>
  <c r="V1754" i="2"/>
  <c r="AA1754" i="2" s="1"/>
  <c r="Z1602" i="2"/>
  <c r="V1602" i="2"/>
  <c r="AA1602" i="2" s="1"/>
  <c r="AB1602" i="2" s="1"/>
  <c r="V504" i="2"/>
  <c r="AA504" i="2" s="1"/>
  <c r="AB504" i="2" s="1"/>
  <c r="Z1881" i="2"/>
  <c r="V1881" i="2"/>
  <c r="AA1881" i="2" s="1"/>
  <c r="Z164" i="2"/>
  <c r="V164" i="2"/>
  <c r="AA164" i="2" s="1"/>
  <c r="Z1784" i="2"/>
  <c r="V1784" i="2"/>
  <c r="AA1784" i="2" s="1"/>
  <c r="Z1770" i="2"/>
  <c r="V1770" i="2"/>
  <c r="AA1770" i="2" s="1"/>
  <c r="Z1581" i="2"/>
  <c r="V1581" i="2"/>
  <c r="AA1581" i="2" s="1"/>
  <c r="Z537" i="2"/>
  <c r="V537" i="2"/>
  <c r="AA537" i="2" s="1"/>
  <c r="AB537" i="2" s="1"/>
  <c r="V1641" i="2"/>
  <c r="AA1641" i="2" s="1"/>
  <c r="AB1641" i="2" s="1"/>
  <c r="Z1973" i="2"/>
  <c r="V1973" i="2"/>
  <c r="AA1973" i="2" s="1"/>
  <c r="AB1973" i="2" s="1"/>
  <c r="Z458" i="2"/>
  <c r="V458" i="2"/>
  <c r="AA458" i="2" s="1"/>
  <c r="Z29" i="2"/>
  <c r="V29" i="2"/>
  <c r="AA29" i="2" s="1"/>
  <c r="Z1472" i="2"/>
  <c r="V1472" i="2"/>
  <c r="AA1472" i="2" s="1"/>
  <c r="Z1490" i="2"/>
  <c r="V1490" i="2"/>
  <c r="AA1490" i="2" s="1"/>
  <c r="Z406" i="2"/>
  <c r="V406" i="2"/>
  <c r="AA406" i="2" s="1"/>
  <c r="Z612" i="2"/>
  <c r="V612" i="2"/>
  <c r="AA612" i="2" s="1"/>
  <c r="Z1129" i="2"/>
  <c r="V1129" i="2"/>
  <c r="AA1129" i="2" s="1"/>
  <c r="Z1830" i="2"/>
  <c r="V1830" i="2"/>
  <c r="AA1830" i="2" s="1"/>
  <c r="AB1830" i="2" s="1"/>
  <c r="Z1235" i="2"/>
  <c r="V1235" i="2"/>
  <c r="AA1235" i="2" s="1"/>
  <c r="Z1436" i="2"/>
  <c r="V1436" i="2"/>
  <c r="AA1436" i="2" s="1"/>
  <c r="Z80" i="2"/>
  <c r="V80" i="2"/>
  <c r="AA80" i="2" s="1"/>
  <c r="Z553" i="2"/>
  <c r="V553" i="2"/>
  <c r="AA553" i="2" s="1"/>
  <c r="Z910" i="2"/>
  <c r="V910" i="2"/>
  <c r="AA910" i="2" s="1"/>
  <c r="Z434" i="2"/>
  <c r="V434" i="2"/>
  <c r="AA434" i="2" s="1"/>
  <c r="V16" i="2"/>
  <c r="AA16" i="2" s="1"/>
  <c r="AB16" i="2" s="1"/>
  <c r="Z1459" i="2"/>
  <c r="V1459" i="2"/>
  <c r="AA1459" i="2" s="1"/>
  <c r="Z1588" i="2"/>
  <c r="V1588" i="2"/>
  <c r="AA1588" i="2" s="1"/>
  <c r="Z367" i="2"/>
  <c r="V367" i="2"/>
  <c r="AA367" i="2" s="1"/>
  <c r="Z248" i="2"/>
  <c r="V248" i="2"/>
  <c r="AA248" i="2" s="1"/>
  <c r="Z1249" i="2"/>
  <c r="V1249" i="2"/>
  <c r="AA1249" i="2" s="1"/>
  <c r="Z1096" i="2"/>
  <c r="V1096" i="2"/>
  <c r="AA1096" i="2" s="1"/>
  <c r="AB1096" i="2" s="1"/>
  <c r="Z1560" i="2"/>
  <c r="V1560" i="2"/>
  <c r="AA1560" i="2" s="1"/>
  <c r="Z1254" i="2"/>
  <c r="V1254" i="2"/>
  <c r="AA1254" i="2" s="1"/>
  <c r="Z1444" i="2"/>
  <c r="V1444" i="2"/>
  <c r="Z621" i="2"/>
  <c r="V621" i="2"/>
  <c r="AA621" i="2" s="1"/>
  <c r="Z1103" i="2"/>
  <c r="V1103" i="2"/>
  <c r="AA1103" i="2" s="1"/>
  <c r="V940" i="2"/>
  <c r="AA940" i="2" s="1"/>
  <c r="Z239" i="2"/>
  <c r="V239" i="2"/>
  <c r="AA239" i="2" s="1"/>
  <c r="Z1265" i="2"/>
  <c r="V1265" i="2"/>
  <c r="AA1265" i="2" s="1"/>
  <c r="V303" i="2"/>
  <c r="AA303" i="2" s="1"/>
  <c r="AB303" i="2" s="1"/>
  <c r="V1466" i="2"/>
  <c r="AA1466" i="2" s="1"/>
  <c r="AB1466" i="2" s="1"/>
  <c r="Z287" i="2"/>
  <c r="V287" i="2"/>
  <c r="AA287" i="2" s="1"/>
  <c r="Z1048" i="2"/>
  <c r="V1048" i="2"/>
  <c r="AA1048" i="2" s="1"/>
  <c r="Z442" i="2"/>
  <c r="V442" i="2"/>
  <c r="AA442" i="2" s="1"/>
  <c r="Z904" i="2"/>
  <c r="V904" i="2"/>
  <c r="AA904" i="2" s="1"/>
  <c r="V1021" i="2"/>
  <c r="AA1021" i="2" s="1"/>
  <c r="AB1021" i="2" s="1"/>
  <c r="Z1395" i="2"/>
  <c r="V1395" i="2"/>
  <c r="AA1395" i="2" s="1"/>
  <c r="Z1791" i="2"/>
  <c r="V1791" i="2"/>
  <c r="AA1791" i="2" s="1"/>
  <c r="Z1077" i="2"/>
  <c r="V1077" i="2"/>
  <c r="AA1077" i="2" s="1"/>
  <c r="Z1737" i="2"/>
  <c r="V1737" i="2"/>
  <c r="AA1737" i="2" s="1"/>
  <c r="Z1159" i="2"/>
  <c r="V1159" i="2"/>
  <c r="AA1159" i="2" s="1"/>
  <c r="Z649" i="2"/>
  <c r="AB649" i="2" s="1"/>
  <c r="V649" i="2"/>
  <c r="AA649" i="2" s="1"/>
  <c r="Z1202" i="2"/>
  <c r="V1202" i="2"/>
  <c r="AA1202" i="2" s="1"/>
  <c r="Z147" i="2"/>
  <c r="V147" i="2"/>
  <c r="AA147" i="2" s="1"/>
  <c r="Z78" i="2"/>
  <c r="V78" i="2"/>
  <c r="AA78" i="2" s="1"/>
  <c r="Z985" i="2"/>
  <c r="V985" i="2"/>
  <c r="AA985" i="2" s="1"/>
  <c r="Z628" i="2"/>
  <c r="V628" i="2"/>
  <c r="AA628" i="2" s="1"/>
  <c r="AB628" i="2" s="1"/>
  <c r="Z1290" i="2"/>
  <c r="V1290" i="2"/>
  <c r="AA1290" i="2" s="1"/>
  <c r="Z1574" i="2"/>
  <c r="V1574" i="2"/>
  <c r="AA1574" i="2" s="1"/>
  <c r="AB1574" i="2" s="1"/>
  <c r="Z1745" i="2"/>
  <c r="V1745" i="2"/>
  <c r="AA1745" i="2" s="1"/>
  <c r="Z1453" i="2"/>
  <c r="V1453" i="2"/>
  <c r="AA1453" i="2" s="1"/>
  <c r="Z1086" i="2"/>
  <c r="V1086" i="2"/>
  <c r="AA1086" i="2" s="1"/>
  <c r="Z653" i="2"/>
  <c r="V653" i="2"/>
  <c r="AA653" i="2" s="1"/>
  <c r="Z1132" i="2"/>
  <c r="V1132" i="2"/>
  <c r="AA1132" i="2" s="1"/>
  <c r="V56" i="2"/>
  <c r="AA56" i="2" s="1"/>
  <c r="Z1343" i="2"/>
  <c r="V1343" i="2"/>
  <c r="AA1343" i="2" s="1"/>
  <c r="Z524" i="2"/>
  <c r="V524" i="2"/>
  <c r="AA524" i="2" s="1"/>
  <c r="V115" i="2"/>
  <c r="AA115" i="2" s="1"/>
  <c r="Z1932" i="2"/>
  <c r="V1932" i="2"/>
  <c r="AA1932" i="2" s="1"/>
  <c r="Z232" i="2"/>
  <c r="V232" i="2"/>
  <c r="AA232" i="2" s="1"/>
  <c r="Z388" i="2"/>
  <c r="V388" i="2"/>
  <c r="AA388" i="2" s="1"/>
  <c r="Z1076" i="2"/>
  <c r="V1076" i="2"/>
  <c r="AA1076" i="2" s="1"/>
  <c r="Z1407" i="2"/>
  <c r="V1407" i="2"/>
  <c r="AA1407" i="2" s="1"/>
  <c r="Z1394" i="2"/>
  <c r="V1394" i="2"/>
  <c r="AA1394" i="2" s="1"/>
  <c r="Z1001" i="2"/>
  <c r="V1001" i="2"/>
  <c r="AA1001" i="2" s="1"/>
  <c r="Z1302" i="2"/>
  <c r="V1302" i="2"/>
  <c r="AA1302" i="2" s="1"/>
  <c r="Z1626" i="2"/>
  <c r="V1626" i="2"/>
  <c r="AA1626" i="2" s="1"/>
  <c r="Z1550" i="2"/>
  <c r="V1550" i="2"/>
  <c r="AA1550" i="2" s="1"/>
  <c r="Z1599" i="2"/>
  <c r="V1599" i="2"/>
  <c r="AA1599" i="2" s="1"/>
  <c r="Z1416" i="2"/>
  <c r="V1416" i="2"/>
  <c r="AA1416" i="2" s="1"/>
  <c r="Z1062" i="2"/>
  <c r="V1062" i="2"/>
  <c r="AA1062" i="2" s="1"/>
  <c r="Z1921" i="2"/>
  <c r="V1921" i="2"/>
  <c r="AA1921" i="2" s="1"/>
  <c r="AB1921" i="2" s="1"/>
  <c r="Z1175" i="2"/>
  <c r="V1175" i="2"/>
  <c r="AA1175" i="2" s="1"/>
  <c r="Z689" i="2"/>
  <c r="V689" i="2"/>
  <c r="AA689" i="2" s="1"/>
  <c r="AB689" i="2" s="1"/>
  <c r="V256" i="2"/>
  <c r="AA256" i="2" s="1"/>
  <c r="Z309" i="2"/>
  <c r="V309" i="2"/>
  <c r="AA309" i="2" s="1"/>
  <c r="Z1098" i="2"/>
  <c r="V1098" i="2"/>
  <c r="AA1098" i="2" s="1"/>
  <c r="Z1097" i="2"/>
  <c r="V1097" i="2"/>
  <c r="AA1097" i="2" s="1"/>
  <c r="V54" i="2"/>
  <c r="AA54" i="2" s="1"/>
  <c r="V514" i="2"/>
  <c r="AA514" i="2" s="1"/>
  <c r="Z2004" i="2"/>
  <c r="V2004" i="2"/>
  <c r="AA2004" i="2" s="1"/>
  <c r="Z30" i="2"/>
  <c r="V30" i="2"/>
  <c r="AA30" i="2" s="1"/>
  <c r="Z616" i="2"/>
  <c r="V616" i="2"/>
  <c r="AA616" i="2" s="1"/>
  <c r="V353" i="2"/>
  <c r="AA353" i="2" s="1"/>
  <c r="Z1761" i="2"/>
  <c r="V1761" i="2"/>
  <c r="AA1761" i="2" s="1"/>
  <c r="Z1215" i="2"/>
  <c r="V1215" i="2"/>
  <c r="AA1215" i="2" s="1"/>
  <c r="Z894" i="2"/>
  <c r="V894" i="2"/>
  <c r="AA894" i="2" s="1"/>
  <c r="Z1065" i="2"/>
  <c r="V1065" i="2"/>
  <c r="AA1065" i="2" s="1"/>
  <c r="AB1297" i="2"/>
  <c r="AB655" i="2"/>
  <c r="Z604" i="2"/>
  <c r="Z1122" i="2"/>
  <c r="V1122" i="2"/>
  <c r="AA1122" i="2" s="1"/>
  <c r="Z780" i="2"/>
  <c r="V780" i="2"/>
  <c r="AA780" i="2" s="1"/>
  <c r="Z1253" i="2"/>
  <c r="V1253" i="2"/>
  <c r="AA1253" i="2" s="1"/>
  <c r="V1449" i="2"/>
  <c r="AA1449" i="2" s="1"/>
  <c r="Z476" i="2"/>
  <c r="V476" i="2"/>
  <c r="AA476" i="2" s="1"/>
  <c r="V529" i="2"/>
  <c r="AA529" i="2" s="1"/>
  <c r="Z1812" i="2"/>
  <c r="V1812" i="2"/>
  <c r="AA1812" i="2" s="1"/>
  <c r="V87" i="2"/>
  <c r="AA87" i="2" s="1"/>
  <c r="V1386" i="2"/>
  <c r="AA1386" i="2" s="1"/>
  <c r="Z870" i="2"/>
  <c r="V870" i="2"/>
  <c r="AA870" i="2" s="1"/>
  <c r="Z1717" i="2"/>
  <c r="V1717" i="2"/>
  <c r="AA1717" i="2" s="1"/>
  <c r="AB413" i="2"/>
  <c r="Z209" i="2"/>
  <c r="AB481" i="2"/>
  <c r="AB1654" i="2"/>
  <c r="AB1190" i="2"/>
  <c r="AB1780" i="2"/>
  <c r="AB507" i="2"/>
  <c r="Z288" i="2"/>
  <c r="Z1194" i="2"/>
  <c r="Z473" i="2"/>
  <c r="Z142" i="2"/>
  <c r="Z1306" i="2"/>
  <c r="AB1306" i="2" s="1"/>
  <c r="Z1264" i="2"/>
  <c r="Z1795" i="2"/>
  <c r="Z924" i="2"/>
  <c r="Z1794" i="2"/>
  <c r="V1794" i="2"/>
  <c r="AA1794" i="2" s="1"/>
  <c r="Z959" i="2"/>
  <c r="V959" i="2"/>
  <c r="AA959" i="2" s="1"/>
  <c r="Z2007" i="2"/>
  <c r="V2007" i="2"/>
  <c r="AA2007" i="2" s="1"/>
  <c r="Z1275" i="2"/>
  <c r="V1275" i="2"/>
  <c r="AA1275" i="2" s="1"/>
  <c r="Z102" i="2"/>
  <c r="V102" i="2"/>
  <c r="AA102" i="2" s="1"/>
  <c r="V1744" i="2"/>
  <c r="AA1744" i="2" s="1"/>
  <c r="AB1744" i="2" s="1"/>
  <c r="Z768" i="2"/>
  <c r="V768" i="2"/>
  <c r="AA768" i="2" s="1"/>
  <c r="Z693" i="2"/>
  <c r="V693" i="2"/>
  <c r="AA693" i="2" s="1"/>
  <c r="V660" i="2"/>
  <c r="AA660" i="2" s="1"/>
  <c r="AB660" i="2" s="1"/>
  <c r="Z1837" i="2"/>
  <c r="V1837" i="2"/>
  <c r="AA1837" i="2" s="1"/>
  <c r="Z1013" i="2"/>
  <c r="V1013" i="2"/>
  <c r="AA1013" i="2" s="1"/>
  <c r="Z1480" i="2"/>
  <c r="V1480" i="2"/>
  <c r="AA1480" i="2" s="1"/>
  <c r="Z372" i="2"/>
  <c r="V372" i="2"/>
  <c r="AA372" i="2" s="1"/>
  <c r="Z1468" i="2"/>
  <c r="V1468" i="2"/>
  <c r="Z1994" i="2"/>
  <c r="V1994" i="2"/>
  <c r="AA1994" i="2" s="1"/>
  <c r="AB1994" i="2" s="1"/>
  <c r="Z1639" i="2"/>
  <c r="V1639" i="2"/>
  <c r="AA1639" i="2" s="1"/>
  <c r="Z741" i="2"/>
  <c r="V741" i="2"/>
  <c r="AA741" i="2" s="1"/>
  <c r="Z276" i="2"/>
  <c r="V276" i="2"/>
  <c r="AA276" i="2" s="1"/>
  <c r="Z936" i="2"/>
  <c r="V936" i="2"/>
  <c r="AA936" i="2" s="1"/>
  <c r="Z623" i="2"/>
  <c r="V623" i="2"/>
  <c r="AA623" i="2" s="1"/>
  <c r="V1558" i="2"/>
  <c r="AA1558" i="2" s="1"/>
  <c r="Z543" i="2"/>
  <c r="V543" i="2"/>
  <c r="AA543" i="2" s="1"/>
  <c r="Z506" i="2"/>
  <c r="V506" i="2"/>
  <c r="AA506" i="2" s="1"/>
  <c r="Z1218" i="2"/>
  <c r="V1218" i="2"/>
  <c r="AA1218" i="2" s="1"/>
  <c r="V1261" i="2"/>
  <c r="AA1261" i="2" s="1"/>
  <c r="V1691" i="2"/>
  <c r="AA1691" i="2" s="1"/>
  <c r="Z5" i="2"/>
  <c r="V5" i="2"/>
  <c r="AA5" i="2" s="1"/>
  <c r="Z1351" i="2"/>
  <c r="V1351" i="2"/>
  <c r="AA1351" i="2" s="1"/>
  <c r="Z1300" i="2"/>
  <c r="V1300" i="2"/>
  <c r="AA1300" i="2" s="1"/>
  <c r="V231" i="2"/>
  <c r="AA231" i="2" s="1"/>
  <c r="Z1936" i="2"/>
  <c r="V1936" i="2"/>
  <c r="AA1936" i="2" s="1"/>
  <c r="Z1751" i="2"/>
  <c r="V1751" i="2"/>
  <c r="AA1751" i="2" s="1"/>
  <c r="V1035" i="2"/>
  <c r="AA1035" i="2" s="1"/>
  <c r="AB1035" i="2" s="1"/>
  <c r="Z494" i="2"/>
  <c r="V494" i="2"/>
  <c r="AA494" i="2" s="1"/>
  <c r="AB494" i="2" s="1"/>
  <c r="Z992" i="2"/>
  <c r="V992" i="2"/>
  <c r="AA992" i="2" s="1"/>
  <c r="Z390" i="2"/>
  <c r="V390" i="2"/>
  <c r="AA390" i="2" s="1"/>
  <c r="Z751" i="2"/>
  <c r="V751" i="2"/>
  <c r="AA751" i="2" s="1"/>
  <c r="Z118" i="2"/>
  <c r="V118" i="2"/>
  <c r="AA118" i="2" s="1"/>
  <c r="Z1614" i="2"/>
  <c r="V1614" i="2"/>
  <c r="AA1614" i="2" s="1"/>
  <c r="Z986" i="2"/>
  <c r="V986" i="2"/>
  <c r="AA986" i="2" s="1"/>
  <c r="Z615" i="2"/>
  <c r="V615" i="2"/>
  <c r="AA615" i="2" s="1"/>
  <c r="Z179" i="2"/>
  <c r="V179" i="2"/>
  <c r="AA179" i="2" s="1"/>
  <c r="AB179" i="2" s="1"/>
  <c r="Z530" i="2"/>
  <c r="V530" i="2"/>
  <c r="AA530" i="2" s="1"/>
  <c r="Z739" i="2"/>
  <c r="V739" i="2"/>
  <c r="AA739" i="2" s="1"/>
  <c r="Z1282" i="2"/>
  <c r="V1282" i="2"/>
  <c r="AA1282" i="2" s="1"/>
  <c r="Z1961" i="2"/>
  <c r="V1961" i="2"/>
  <c r="AA1961" i="2" s="1"/>
  <c r="Z107" i="2"/>
  <c r="V107" i="2"/>
  <c r="AA107" i="2" s="1"/>
  <c r="Z1309" i="2"/>
  <c r="V1309" i="2"/>
  <c r="AA1309" i="2" s="1"/>
  <c r="V1191" i="2"/>
  <c r="AA1191" i="2" s="1"/>
  <c r="Z401" i="2"/>
  <c r="V401" i="2"/>
  <c r="AA401" i="2" s="1"/>
  <c r="Z498" i="2"/>
  <c r="V498" i="2"/>
  <c r="AA498" i="2" s="1"/>
  <c r="Z796" i="2"/>
  <c r="V796" i="2"/>
  <c r="AA796" i="2" s="1"/>
  <c r="Z626" i="2"/>
  <c r="V626" i="2"/>
  <c r="AA626" i="2" s="1"/>
  <c r="Z997" i="2"/>
  <c r="V997" i="2"/>
  <c r="AA997" i="2" s="1"/>
  <c r="AB997" i="2" s="1"/>
  <c r="Z822" i="2"/>
  <c r="V822" i="2"/>
  <c r="AA822" i="2" s="1"/>
  <c r="Z691" i="2"/>
  <c r="V691" i="2"/>
  <c r="AA691" i="2" s="1"/>
  <c r="Z1167" i="2"/>
  <c r="V1167" i="2"/>
  <c r="AA1167" i="2" s="1"/>
  <c r="Z1320" i="2"/>
  <c r="V1320" i="2"/>
  <c r="AA1320" i="2" s="1"/>
  <c r="V579" i="2"/>
  <c r="AA579" i="2" s="1"/>
  <c r="AB579" i="2" s="1"/>
  <c r="Z1611" i="2"/>
  <c r="V1611" i="2"/>
  <c r="AA1611" i="2" s="1"/>
  <c r="Z718" i="2"/>
  <c r="V718" i="2"/>
  <c r="AA718" i="2" s="1"/>
  <c r="Z1804" i="2"/>
  <c r="V1804" i="2"/>
  <c r="AA1804" i="2" s="1"/>
  <c r="Z845" i="2"/>
  <c r="V845" i="2"/>
  <c r="AA845" i="2" s="1"/>
  <c r="Z1819" i="2"/>
  <c r="V1819" i="2"/>
  <c r="AA1819" i="2" s="1"/>
  <c r="AB1819" i="2" s="1"/>
  <c r="Z901" i="2"/>
  <c r="V901" i="2"/>
  <c r="AA901" i="2" s="1"/>
  <c r="V1383" i="2"/>
  <c r="AA1383" i="2" s="1"/>
  <c r="Z1901" i="2"/>
  <c r="V1901" i="2"/>
  <c r="AA1901" i="2" s="1"/>
  <c r="Z759" i="2"/>
  <c r="V759" i="2"/>
  <c r="AA759" i="2" s="1"/>
  <c r="Z21" i="2"/>
  <c r="V21" i="2"/>
  <c r="AA21" i="2" s="1"/>
  <c r="AB21" i="2" s="1"/>
  <c r="Z1828" i="2"/>
  <c r="V1828" i="2"/>
  <c r="AA1828" i="2" s="1"/>
  <c r="Z452" i="2"/>
  <c r="V452" i="2"/>
  <c r="AA452" i="2" s="1"/>
  <c r="Z1217" i="2"/>
  <c r="V1217" i="2"/>
  <c r="AA1217" i="2" s="1"/>
  <c r="Z342" i="2"/>
  <c r="V342" i="2"/>
  <c r="AA342" i="2" s="1"/>
  <c r="Z72" i="2"/>
  <c r="V72" i="2"/>
  <c r="AA72" i="2" s="1"/>
  <c r="Z526" i="2"/>
  <c r="V526" i="2"/>
  <c r="AA526" i="2" s="1"/>
  <c r="Z570" i="2"/>
  <c r="V570" i="2"/>
  <c r="AA570" i="2" s="1"/>
  <c r="Z1226" i="2"/>
  <c r="V1226" i="2"/>
  <c r="AA1226" i="2" s="1"/>
  <c r="Z740" i="2"/>
  <c r="V740" i="2"/>
  <c r="AA740" i="2" s="1"/>
  <c r="Z1768" i="2"/>
  <c r="V1768" i="2"/>
  <c r="AA1768" i="2" s="1"/>
  <c r="Z64" i="2"/>
  <c r="V64" i="2"/>
  <c r="AA64" i="2" s="1"/>
  <c r="Z99" i="2"/>
  <c r="V99" i="2"/>
  <c r="AA99" i="2" s="1"/>
  <c r="Z1989" i="2"/>
  <c r="V1989" i="2"/>
  <c r="AA1989" i="2" s="1"/>
  <c r="Z1054" i="2"/>
  <c r="V1054" i="2"/>
  <c r="AA1054" i="2" s="1"/>
  <c r="Z521" i="2"/>
  <c r="V521" i="2"/>
  <c r="AA521" i="2" s="1"/>
  <c r="Z405" i="2"/>
  <c r="V405" i="2"/>
  <c r="AA405" i="2" s="1"/>
  <c r="AB405" i="2" s="1"/>
  <c r="Z1040" i="2"/>
  <c r="V1040" i="2"/>
  <c r="AA1040" i="2" s="1"/>
  <c r="Z1366" i="2"/>
  <c r="V1366" i="2"/>
  <c r="AA1366" i="2" s="1"/>
  <c r="AB1366" i="2" s="1"/>
  <c r="Z632" i="2"/>
  <c r="V632" i="2"/>
  <c r="AA632" i="2" s="1"/>
  <c r="Z1728" i="2"/>
  <c r="V1728" i="2"/>
  <c r="AA1728" i="2" s="1"/>
  <c r="Z1059" i="2"/>
  <c r="V1059" i="2"/>
  <c r="AA1059" i="2" s="1"/>
  <c r="AB1059" i="2" s="1"/>
  <c r="V154" i="2"/>
  <c r="AA154" i="2" s="1"/>
  <c r="Z1137" i="2"/>
  <c r="V1137" i="2"/>
  <c r="AA1137" i="2" s="1"/>
  <c r="AB1137" i="2" s="1"/>
  <c r="Z33" i="2"/>
  <c r="V33" i="2"/>
  <c r="AA33" i="2" s="1"/>
  <c r="Z930" i="2"/>
  <c r="V930" i="2"/>
  <c r="AA930" i="2" s="1"/>
  <c r="Z1234" i="2"/>
  <c r="V1234" i="2"/>
  <c r="AA1234" i="2" s="1"/>
  <c r="Z877" i="2"/>
  <c r="V877" i="2"/>
  <c r="AA877" i="2" s="1"/>
  <c r="Z1393" i="2"/>
  <c r="V1393" i="2"/>
  <c r="AA1393" i="2" s="1"/>
  <c r="AB1393" i="2" s="1"/>
  <c r="Z138" i="2"/>
  <c r="V138" i="2"/>
  <c r="AA138" i="2" s="1"/>
  <c r="Z633" i="2"/>
  <c r="V633" i="2"/>
  <c r="AA633" i="2" s="1"/>
  <c r="V1769" i="2"/>
  <c r="AA1769" i="2" s="1"/>
  <c r="V293" i="2"/>
  <c r="AA293" i="2" s="1"/>
  <c r="Z1912" i="2"/>
  <c r="V1912" i="2"/>
  <c r="AA1912" i="2" s="1"/>
  <c r="Z468" i="2"/>
  <c r="V468" i="2"/>
  <c r="AA468" i="2" s="1"/>
  <c r="Z1470" i="2"/>
  <c r="V1470" i="2"/>
  <c r="AA1470" i="2" s="1"/>
  <c r="Z891" i="2"/>
  <c r="V891" i="2"/>
  <c r="AA891" i="2" s="1"/>
  <c r="Z1596" i="2"/>
  <c r="V1596" i="2"/>
  <c r="AA1596" i="2" s="1"/>
  <c r="Z830" i="2"/>
  <c r="Z85" i="2"/>
  <c r="V85" i="2"/>
  <c r="AA85" i="2" s="1"/>
  <c r="AB85" i="2" s="1"/>
  <c r="V1296" i="2"/>
  <c r="AA1296" i="2" s="1"/>
  <c r="AB1296" i="2" s="1"/>
  <c r="Z1172" i="2"/>
  <c r="V1172" i="2"/>
  <c r="AA1172" i="2" s="1"/>
  <c r="AB1172" i="2" s="1"/>
  <c r="Z1242" i="2"/>
  <c r="V1242" i="2"/>
  <c r="AA1242" i="2" s="1"/>
  <c r="Z352" i="2"/>
  <c r="V352" i="2"/>
  <c r="AA352" i="2" s="1"/>
  <c r="Z427" i="2"/>
  <c r="V427" i="2"/>
  <c r="AA427" i="2" s="1"/>
  <c r="Z777" i="2"/>
  <c r="V777" i="2"/>
  <c r="AA777" i="2" s="1"/>
  <c r="Z1377" i="2"/>
  <c r="AB1377" i="2" s="1"/>
  <c r="Z418" i="2"/>
  <c r="Z1969" i="2"/>
  <c r="Z1526" i="2"/>
  <c r="AB177" i="2"/>
  <c r="AB784" i="2"/>
  <c r="AB1106" i="2"/>
  <c r="AB1314" i="2"/>
  <c r="AB1014" i="2"/>
  <c r="AB602" i="2"/>
  <c r="AB1238" i="2"/>
  <c r="AB1087" i="2"/>
  <c r="AB555" i="2"/>
  <c r="AB368" i="2"/>
  <c r="AB927" i="2"/>
  <c r="AB990" i="2"/>
  <c r="Z1049" i="2"/>
  <c r="Z1525" i="2"/>
  <c r="Z297" i="2"/>
  <c r="Z532" i="2"/>
  <c r="AB532" i="2" s="1"/>
  <c r="Z397" i="2"/>
  <c r="AB397" i="2" s="1"/>
  <c r="Z1334" i="2"/>
  <c r="AB1334" i="2" s="1"/>
  <c r="Z1133" i="2"/>
  <c r="Z1712" i="2"/>
  <c r="Z965" i="2"/>
  <c r="Z1224" i="2"/>
  <c r="AB1224" i="2" s="1"/>
  <c r="Z249" i="2"/>
  <c r="AB249" i="2" s="1"/>
  <c r="Z684" i="2"/>
  <c r="Z98" i="2"/>
  <c r="AB98" i="2" s="1"/>
  <c r="Z1433" i="2"/>
  <c r="Z1682" i="2"/>
  <c r="AB1682" i="2" s="1"/>
  <c r="Z1949" i="2"/>
  <c r="AB1949" i="2" s="1"/>
  <c r="Z1800" i="2"/>
  <c r="Z887" i="2"/>
  <c r="V887" i="2"/>
  <c r="AA887" i="2" s="1"/>
  <c r="Z1650" i="2"/>
  <c r="V1650" i="2"/>
  <c r="AA1650" i="2" s="1"/>
  <c r="Z834" i="2"/>
  <c r="Z1587" i="2"/>
  <c r="V1587" i="2"/>
  <c r="AA1587" i="2" s="1"/>
  <c r="Z1690" i="2"/>
  <c r="V1690" i="2"/>
  <c r="AA1690" i="2" s="1"/>
  <c r="Z707" i="2"/>
  <c r="V707" i="2"/>
  <c r="AA707" i="2" s="1"/>
  <c r="Z1430" i="2"/>
  <c r="V1430" i="2"/>
  <c r="AA1430" i="2" s="1"/>
  <c r="Z1769" i="2"/>
  <c r="Z428" i="2"/>
  <c r="V428" i="2"/>
  <c r="AA428" i="2" s="1"/>
  <c r="Z381" i="2"/>
  <c r="V381" i="2"/>
  <c r="AA381" i="2" s="1"/>
  <c r="AB381" i="2" s="1"/>
  <c r="AB39" i="2"/>
  <c r="Z700" i="2"/>
  <c r="Z591" i="2"/>
  <c r="Z1304" i="2"/>
  <c r="AB1304" i="2" s="1"/>
  <c r="Z1964" i="2"/>
  <c r="V1964" i="2"/>
  <c r="AA1964" i="2" s="1"/>
  <c r="Z1879" i="2"/>
  <c r="V1879" i="2"/>
  <c r="AA1879" i="2" s="1"/>
  <c r="Z991" i="2"/>
  <c r="V991" i="2"/>
  <c r="AA991" i="2" s="1"/>
  <c r="Z100" i="2"/>
  <c r="V100" i="2"/>
  <c r="AA100" i="2" s="1"/>
  <c r="Z1822" i="2"/>
  <c r="V1822" i="2"/>
  <c r="AA1822" i="2" s="1"/>
  <c r="Z1058" i="2"/>
  <c r="V1058" i="2"/>
  <c r="AA1058" i="2" s="1"/>
  <c r="Z1663" i="2"/>
  <c r="V1663" i="2"/>
  <c r="AA1663" i="2" s="1"/>
  <c r="Z23" i="2"/>
  <c r="V23" i="2"/>
  <c r="AA23" i="2" s="1"/>
  <c r="Z1445" i="2"/>
  <c r="V1445" i="2"/>
  <c r="AA1445" i="2" s="1"/>
  <c r="Z1147" i="2"/>
  <c r="V1147" i="2"/>
  <c r="AA1147" i="2" s="1"/>
  <c r="Z1390" i="2"/>
  <c r="V1390" i="2"/>
  <c r="AA1390" i="2" s="1"/>
  <c r="AB1390" i="2" s="1"/>
  <c r="V1316" i="2"/>
  <c r="AA1316" i="2" s="1"/>
  <c r="Z635" i="2"/>
  <c r="V635" i="2"/>
  <c r="AA635" i="2" s="1"/>
  <c r="AB635" i="2" s="1"/>
  <c r="Z643" i="2"/>
  <c r="V643" i="2"/>
  <c r="AA643" i="2" s="1"/>
  <c r="Z1276" i="2"/>
  <c r="V1276" i="2"/>
  <c r="AA1276" i="2" s="1"/>
  <c r="Z1584" i="2"/>
  <c r="V1584" i="2"/>
  <c r="AA1584" i="2" s="1"/>
  <c r="AB199" i="2"/>
  <c r="AB1617" i="2"/>
  <c r="AB1507" i="2"/>
  <c r="AB651" i="2"/>
  <c r="AB694" i="2"/>
  <c r="AB1877" i="2"/>
  <c r="AB447" i="2"/>
  <c r="Z565" i="2"/>
  <c r="Z1963" i="2"/>
  <c r="AB1963" i="2" s="1"/>
  <c r="Z943" i="2"/>
  <c r="Z1182" i="2"/>
  <c r="AB1182" i="2" s="1"/>
  <c r="Z1649" i="2"/>
  <c r="AB1649" i="2" s="1"/>
  <c r="Z860" i="2"/>
  <c r="AB860" i="2" s="1"/>
  <c r="Z474" i="2"/>
  <c r="AB474" i="2" s="1"/>
  <c r="Z1044" i="2"/>
  <c r="Z1038" i="2"/>
  <c r="Z687" i="2"/>
  <c r="Z665" i="2"/>
  <c r="AB665" i="2" s="1"/>
  <c r="Z510" i="2"/>
  <c r="Z40" i="2"/>
  <c r="Z805" i="2"/>
  <c r="V805" i="2"/>
  <c r="AA805" i="2" s="1"/>
  <c r="Z449" i="2"/>
  <c r="V449" i="2"/>
  <c r="AA449" i="2" s="1"/>
  <c r="Z258" i="2"/>
  <c r="V258" i="2"/>
  <c r="AA258" i="2" s="1"/>
  <c r="Z331" i="2"/>
  <c r="V331" i="2"/>
  <c r="AA331" i="2" s="1"/>
  <c r="Z916" i="2"/>
  <c r="V916" i="2"/>
  <c r="AA916" i="2" s="1"/>
  <c r="Z79" i="2"/>
  <c r="AB79" i="2" s="1"/>
  <c r="Z600" i="2"/>
  <c r="V600" i="2"/>
  <c r="AA600" i="2" s="1"/>
  <c r="Z1565" i="2"/>
  <c r="V1565" i="2"/>
  <c r="AA1565" i="2" s="1"/>
  <c r="Z1898" i="2"/>
  <c r="V1898" i="2"/>
  <c r="AA1898" i="2" s="1"/>
  <c r="V701" i="2"/>
  <c r="AA701" i="2" s="1"/>
  <c r="Z1457" i="2"/>
  <c r="V1457" i="2"/>
  <c r="AA1457" i="2" s="1"/>
  <c r="V892" i="2"/>
  <c r="AA892" i="2" s="1"/>
  <c r="Z1162" i="2"/>
  <c r="V1162" i="2"/>
  <c r="AA1162" i="2" s="1"/>
  <c r="Z128" i="2"/>
  <c r="V128" i="2"/>
  <c r="AA128" i="2" s="1"/>
  <c r="Z945" i="2"/>
  <c r="V945" i="2"/>
  <c r="AA945" i="2" s="1"/>
  <c r="Z508" i="2"/>
  <c r="V508" i="2"/>
  <c r="AA508" i="2" s="1"/>
  <c r="Z1675" i="2"/>
  <c r="V1675" i="2"/>
  <c r="AA1675" i="2" s="1"/>
  <c r="Z1888" i="2"/>
  <c r="V1888" i="2"/>
  <c r="AA1888" i="2" s="1"/>
  <c r="Z1715" i="2"/>
  <c r="V1715" i="2"/>
  <c r="AA1715" i="2" s="1"/>
  <c r="Z812" i="2"/>
  <c r="V812" i="2"/>
  <c r="AA812" i="2" s="1"/>
  <c r="Z387" i="2"/>
  <c r="V387" i="2"/>
  <c r="AA387" i="2" s="1"/>
  <c r="Z86" i="2"/>
  <c r="Z345" i="2"/>
  <c r="V345" i="2"/>
  <c r="AA345" i="2" s="1"/>
  <c r="V1488" i="2"/>
  <c r="AA1488" i="2" s="1"/>
  <c r="AB1488" i="2" s="1"/>
  <c r="V505" i="2"/>
  <c r="AA505" i="2" s="1"/>
  <c r="AB505" i="2" s="1"/>
  <c r="Z1576" i="2"/>
  <c r="V1576" i="2"/>
  <c r="AA1576" i="2" s="1"/>
  <c r="AB1576" i="2" s="1"/>
  <c r="Z601" i="2"/>
  <c r="V601" i="2"/>
  <c r="AA601" i="2" s="1"/>
  <c r="AB601" i="2" s="1"/>
  <c r="Z1598" i="2"/>
  <c r="V1598" i="2"/>
  <c r="AA1598" i="2" s="1"/>
  <c r="Z1181" i="2"/>
  <c r="V1181" i="2"/>
  <c r="AA1181" i="2" s="1"/>
  <c r="AB1580" i="2"/>
  <c r="AB1800" i="2"/>
  <c r="AB489" i="2"/>
  <c r="AB251" i="2"/>
  <c r="AB454" i="2"/>
  <c r="AB702" i="2"/>
  <c r="Z567" i="2"/>
  <c r="Z353" i="2"/>
  <c r="Z148" i="2"/>
  <c r="Z837" i="2"/>
  <c r="AB837" i="2" s="1"/>
  <c r="Z859" i="2"/>
  <c r="Z1825" i="2"/>
  <c r="Z1556" i="2"/>
  <c r="Z1776" i="2"/>
  <c r="Z81" i="2"/>
  <c r="V81" i="2"/>
  <c r="AA81" i="2" s="1"/>
  <c r="Z1775" i="2"/>
  <c r="V1775" i="2"/>
  <c r="AA1775" i="2" s="1"/>
  <c r="Z1942" i="2"/>
  <c r="V1942" i="2"/>
  <c r="AA1942" i="2" s="1"/>
  <c r="Z1207" i="2"/>
  <c r="V1207" i="2"/>
  <c r="Z1788" i="2"/>
  <c r="V1788" i="2"/>
  <c r="AA1788" i="2" s="1"/>
  <c r="Z103" i="2"/>
  <c r="V103" i="2"/>
  <c r="AA103" i="2" s="1"/>
  <c r="V826" i="2"/>
  <c r="AA826" i="2" s="1"/>
  <c r="Z344" i="2"/>
  <c r="V344" i="2"/>
  <c r="AA344" i="2" s="1"/>
  <c r="Z362" i="2"/>
  <c r="Z1545" i="2"/>
  <c r="V1545" i="2"/>
  <c r="AA1545" i="2" s="1"/>
  <c r="Z1228" i="2"/>
  <c r="V1228" i="2"/>
  <c r="AA1228" i="2" s="1"/>
  <c r="Z201" i="2"/>
  <c r="V201" i="2"/>
  <c r="AA201" i="2" s="1"/>
  <c r="AB222" i="2"/>
  <c r="AB1606" i="2"/>
  <c r="AB1750" i="2"/>
  <c r="AB1379" i="2"/>
  <c r="AB492" i="2"/>
  <c r="AB1603" i="2"/>
  <c r="Z605" i="2"/>
  <c r="Z1941" i="2"/>
  <c r="Z205" i="2"/>
  <c r="Z351" i="2"/>
  <c r="Z734" i="2"/>
  <c r="Z1322" i="2"/>
  <c r="AB1322" i="2" s="1"/>
  <c r="Z35" i="2"/>
  <c r="AB35" i="2" s="1"/>
  <c r="Z885" i="2"/>
  <c r="Z1110" i="2"/>
  <c r="Z422" i="2"/>
  <c r="Z580" i="2"/>
  <c r="V580" i="2"/>
  <c r="AA580" i="2" s="1"/>
  <c r="Z1229" i="2"/>
  <c r="V1229" i="2"/>
  <c r="AA1229" i="2" s="1"/>
  <c r="Z1039" i="2"/>
  <c r="V1039" i="2"/>
  <c r="AA1039" i="2" s="1"/>
  <c r="AB1039" i="2" s="1"/>
  <c r="Z66" i="2"/>
  <c r="V66" i="2"/>
  <c r="AA66" i="2" s="1"/>
  <c r="AB1363" i="2"/>
  <c r="AB1871" i="2"/>
  <c r="Z259" i="2"/>
  <c r="V259" i="2"/>
  <c r="AA259" i="2" s="1"/>
  <c r="Z1089" i="2"/>
  <c r="V1089" i="2"/>
  <c r="AA1089" i="2" s="1"/>
  <c r="Z1592" i="2"/>
  <c r="V1592" i="2"/>
  <c r="AA1592" i="2" s="1"/>
  <c r="V607" i="2"/>
  <c r="AA607" i="2" s="1"/>
  <c r="Z1327" i="2"/>
  <c r="AB1144" i="2"/>
  <c r="Z681" i="2"/>
  <c r="V681" i="2"/>
  <c r="AA681" i="2" s="1"/>
  <c r="Z804" i="2"/>
  <c r="V804" i="2"/>
  <c r="AA804" i="2" s="1"/>
  <c r="AB906" i="2"/>
  <c r="Z1255" i="2"/>
  <c r="AB716" i="2"/>
  <c r="Z1902" i="2"/>
  <c r="AB1902" i="2" s="1"/>
  <c r="Z1104" i="2"/>
  <c r="AB1104" i="2" s="1"/>
  <c r="Z1833" i="2"/>
  <c r="V1833" i="2"/>
  <c r="AA1833" i="2" s="1"/>
  <c r="Z509" i="2"/>
  <c r="V509" i="2"/>
  <c r="AA509" i="2" s="1"/>
  <c r="Z1564" i="2"/>
  <c r="V1564" i="2"/>
  <c r="AA1564" i="2" s="1"/>
  <c r="Z1952" i="2"/>
  <c r="V1952" i="2"/>
  <c r="AA1952" i="2" s="1"/>
  <c r="Z914" i="2"/>
  <c r="V914" i="2"/>
  <c r="AA914" i="2" s="1"/>
  <c r="Z1953" i="2"/>
  <c r="V1953" i="2"/>
  <c r="AA1953" i="2" s="1"/>
  <c r="Z921" i="2"/>
  <c r="V921" i="2"/>
  <c r="AA921" i="2" s="1"/>
  <c r="Z1814" i="2"/>
  <c r="V1814" i="2"/>
  <c r="AA1814" i="2" s="1"/>
  <c r="Z20" i="2"/>
  <c r="V20" i="2"/>
  <c r="AA20" i="2" s="1"/>
  <c r="Z1422" i="2"/>
  <c r="V1422" i="2"/>
  <c r="AA1422" i="2" s="1"/>
  <c r="Z654" i="2"/>
  <c r="V654" i="2"/>
  <c r="AA654" i="2" s="1"/>
  <c r="Z1648" i="2"/>
  <c r="V1648" i="2"/>
  <c r="AA1648" i="2" s="1"/>
  <c r="Z692" i="2"/>
  <c r="V692" i="2"/>
  <c r="AA692" i="2" s="1"/>
  <c r="AB692" i="2" s="1"/>
  <c r="Z919" i="2"/>
  <c r="V919" i="2"/>
  <c r="AA919" i="2" s="1"/>
  <c r="Z445" i="2"/>
  <c r="V445" i="2"/>
  <c r="AA445" i="2" s="1"/>
  <c r="Z1448" i="2"/>
  <c r="V1448" i="2"/>
  <c r="AA1448" i="2" s="1"/>
  <c r="Z1423" i="2"/>
  <c r="V1423" i="2"/>
  <c r="AA1423" i="2" s="1"/>
  <c r="Z882" i="2"/>
  <c r="V882" i="2"/>
  <c r="AA882" i="2" s="1"/>
  <c r="V1019" i="2"/>
  <c r="AA1019" i="2" s="1"/>
  <c r="AB1019" i="2" s="1"/>
  <c r="Z1658" i="2"/>
  <c r="V1658" i="2"/>
  <c r="AA1658" i="2" s="1"/>
  <c r="Z424" i="2"/>
  <c r="V424" i="2"/>
  <c r="AA424" i="2" s="1"/>
  <c r="Z27" i="2"/>
  <c r="V27" i="2"/>
  <c r="AA27" i="2" s="1"/>
  <c r="Z1456" i="2"/>
  <c r="Z1797" i="2"/>
  <c r="V1797" i="2"/>
  <c r="AA1797" i="2" s="1"/>
  <c r="V1358" i="2"/>
  <c r="AA1358" i="2" s="1"/>
  <c r="Z1678" i="2"/>
  <c r="V1678" i="2"/>
  <c r="AA1678" i="2" s="1"/>
  <c r="Z1585" i="2"/>
  <c r="V1585" i="2"/>
  <c r="AA1585" i="2" s="1"/>
  <c r="Z862" i="2"/>
  <c r="V862" i="2"/>
  <c r="AA862" i="2" s="1"/>
  <c r="AB444" i="2"/>
  <c r="Z926" i="2"/>
  <c r="AB765" i="2"/>
  <c r="AB1455" i="2"/>
  <c r="AB733" i="2"/>
  <c r="Z1460" i="2"/>
  <c r="AB1313" i="2"/>
  <c r="AB1483" i="2"/>
  <c r="Z799" i="2"/>
  <c r="AB799" i="2" s="1"/>
  <c r="Z181" i="2"/>
  <c r="Z892" i="2"/>
  <c r="Z403" i="2"/>
  <c r="AB403" i="2" s="1"/>
  <c r="Z896" i="2"/>
  <c r="Z529" i="2"/>
  <c r="Z178" i="2"/>
  <c r="AB178" i="2" s="1"/>
  <c r="Z1123" i="2"/>
  <c r="Z1635" i="2"/>
  <c r="Z1357" i="2"/>
  <c r="Z883" i="2"/>
  <c r="Z1252" i="2"/>
  <c r="AB1252" i="2" s="1"/>
  <c r="Z589" i="2"/>
  <c r="Z898" i="2"/>
  <c r="Z603" i="2"/>
  <c r="AB603" i="2" s="1"/>
  <c r="Z277" i="2"/>
  <c r="Z1946" i="2"/>
  <c r="Z1878" i="2"/>
  <c r="V1878" i="2"/>
  <c r="AA1878" i="2" s="1"/>
  <c r="Z668" i="2"/>
  <c r="V668" i="2"/>
  <c r="AA668" i="2" s="1"/>
  <c r="Z811" i="2"/>
  <c r="V811" i="2"/>
  <c r="AA811" i="2" s="1"/>
  <c r="Z1187" i="2"/>
  <c r="V1187" i="2"/>
  <c r="AA1187" i="2" s="1"/>
  <c r="AB1187" i="2" s="1"/>
  <c r="Z1976" i="2"/>
  <c r="V1976" i="2"/>
  <c r="AA1976" i="2" s="1"/>
  <c r="Z1866" i="2"/>
  <c r="V1866" i="2"/>
  <c r="AA1866" i="2" s="1"/>
  <c r="Z1337" i="2"/>
  <c r="V1337" i="2"/>
  <c r="AA1337" i="2" s="1"/>
  <c r="AB1337" i="2" s="1"/>
  <c r="Z1199" i="2"/>
  <c r="V1199" i="2"/>
  <c r="AA1199" i="2" s="1"/>
  <c r="Z585" i="2"/>
  <c r="V585" i="2"/>
  <c r="AA585" i="2" s="1"/>
  <c r="Z70" i="2"/>
  <c r="V70" i="2"/>
  <c r="AA70" i="2" s="1"/>
  <c r="Z946" i="2"/>
  <c r="V946" i="2"/>
  <c r="AA946" i="2" s="1"/>
  <c r="Z1508" i="2"/>
  <c r="V1508" i="2"/>
  <c r="AA1508" i="2" s="1"/>
  <c r="Z1645" i="2"/>
  <c r="V1645" i="2"/>
  <c r="AA1645" i="2" s="1"/>
  <c r="Z676" i="2"/>
  <c r="V676" i="2"/>
  <c r="AA676" i="2" s="1"/>
  <c r="Z956" i="2"/>
  <c r="V956" i="2"/>
  <c r="AA956" i="2" s="1"/>
  <c r="AB956" i="2" s="1"/>
  <c r="Z250" i="2"/>
  <c r="V250" i="2"/>
  <c r="AA250" i="2" s="1"/>
  <c r="Z677" i="2"/>
  <c r="V677" i="2"/>
  <c r="AA677" i="2" s="1"/>
  <c r="Z1615" i="2"/>
  <c r="V1615" i="2"/>
  <c r="AA1615" i="2" s="1"/>
  <c r="Z590" i="2"/>
  <c r="V590" i="2"/>
  <c r="AA590" i="2" s="1"/>
  <c r="Z569" i="2"/>
  <c r="V569" i="2"/>
  <c r="AA569" i="2" s="1"/>
  <c r="Z1131" i="2"/>
  <c r="V1131" i="2"/>
  <c r="AA1131" i="2" s="1"/>
  <c r="Z1499" i="2"/>
  <c r="V1499" i="2"/>
  <c r="AA1499" i="2" s="1"/>
  <c r="Z1882" i="2"/>
  <c r="V1882" i="2"/>
  <c r="AA1882" i="2" s="1"/>
  <c r="Z578" i="2"/>
  <c r="V578" i="2"/>
  <c r="AA578" i="2" s="1"/>
  <c r="V1920" i="2"/>
  <c r="AA1920" i="2" s="1"/>
  <c r="Z575" i="2"/>
  <c r="V575" i="2"/>
  <c r="AA575" i="2" s="1"/>
  <c r="Z1018" i="2"/>
  <c r="V1018" i="2"/>
  <c r="AA1018" i="2" s="1"/>
  <c r="Z240" i="2"/>
  <c r="V240" i="2"/>
  <c r="AA240" i="2" s="1"/>
  <c r="Z1993" i="2"/>
  <c r="V1993" i="2"/>
  <c r="AA1993" i="2" s="1"/>
  <c r="AB1793" i="2"/>
  <c r="AB325" i="2"/>
  <c r="Z1640" i="2"/>
  <c r="Z1523" i="2"/>
  <c r="V1523" i="2"/>
  <c r="AA1523" i="2" s="1"/>
  <c r="AB1523" i="2" s="1"/>
  <c r="Z354" i="2"/>
  <c r="V354" i="2"/>
  <c r="AA354" i="2" s="1"/>
  <c r="Z1563" i="2"/>
  <c r="V1563" i="2"/>
  <c r="AA1563" i="2" s="1"/>
  <c r="Z1364" i="2"/>
  <c r="V1364" i="2"/>
  <c r="AA1364" i="2" s="1"/>
  <c r="Z950" i="2"/>
  <c r="V950" i="2"/>
  <c r="AA950" i="2" s="1"/>
  <c r="Z1506" i="2"/>
  <c r="V1506" i="2"/>
  <c r="AA1506" i="2" s="1"/>
  <c r="AB1506" i="2" s="1"/>
  <c r="Z903" i="2"/>
  <c r="V903" i="2"/>
  <c r="AA903" i="2" s="1"/>
  <c r="Z1960" i="2"/>
  <c r="V1960" i="2"/>
  <c r="AA1960" i="2" s="1"/>
  <c r="Z1771" i="2"/>
  <c r="V1771" i="2"/>
  <c r="AA1771" i="2" s="1"/>
  <c r="AB1771" i="2" s="1"/>
  <c r="V686" i="2"/>
  <c r="AA686" i="2" s="1"/>
  <c r="Z1880" i="2"/>
  <c r="V1880" i="2"/>
  <c r="AA1880" i="2" s="1"/>
  <c r="Z583" i="2"/>
  <c r="V583" i="2"/>
  <c r="AA583" i="2" s="1"/>
  <c r="Z954" i="2"/>
  <c r="V954" i="2"/>
  <c r="AA954" i="2" s="1"/>
  <c r="V465" i="2"/>
  <c r="AA465" i="2" s="1"/>
  <c r="AB465" i="2" s="1"/>
  <c r="AB196" i="2"/>
  <c r="AB4" i="2"/>
  <c r="Z282" i="2"/>
  <c r="Z1741" i="2"/>
  <c r="V1741" i="2"/>
  <c r="AA1741" i="2" s="1"/>
  <c r="Z1008" i="2"/>
  <c r="V1008" i="2"/>
  <c r="AA1008" i="2" s="1"/>
  <c r="Z1369" i="2"/>
  <c r="V1369" i="2"/>
  <c r="AA1369" i="2" s="1"/>
  <c r="Z720" i="2"/>
  <c r="V720" i="2"/>
  <c r="AA720" i="2" s="1"/>
  <c r="Z732" i="2"/>
  <c r="V732" i="2"/>
  <c r="AA732" i="2" s="1"/>
  <c r="Z1329" i="2"/>
  <c r="V1329" i="2"/>
  <c r="AA1329" i="2" s="1"/>
  <c r="AB1718" i="2"/>
  <c r="Z1405" i="2"/>
  <c r="AB270" i="2"/>
  <c r="AB620" i="2"/>
  <c r="AB1496" i="2"/>
  <c r="AB308" i="2"/>
  <c r="Z1316" i="2"/>
  <c r="Z1727" i="2"/>
  <c r="Z1356" i="2"/>
  <c r="AB1126" i="2"/>
  <c r="AB1241" i="2"/>
  <c r="AB1413" i="2"/>
  <c r="AB1168" i="2"/>
  <c r="AB1753" i="2"/>
  <c r="AB330" i="2"/>
  <c r="Z108" i="2"/>
  <c r="Z1542" i="2"/>
  <c r="AB1542" i="2" s="1"/>
  <c r="Z1240" i="2"/>
  <c r="Z1478" i="2"/>
  <c r="Z478" i="2"/>
  <c r="AB478" i="2" s="1"/>
  <c r="Z817" i="2"/>
  <c r="Z1686" i="2"/>
  <c r="Z326" i="2"/>
  <c r="Z1298" i="2"/>
  <c r="AB1298" i="2" s="1"/>
  <c r="Z396" i="2"/>
  <c r="Z1538" i="2"/>
  <c r="Z1519" i="2"/>
  <c r="AB1519" i="2" s="1"/>
  <c r="Z234" i="2"/>
  <c r="Z957" i="2"/>
  <c r="AB957" i="2" s="1"/>
  <c r="Z856" i="2"/>
  <c r="AB856" i="2" s="1"/>
  <c r="Z1475" i="2"/>
  <c r="Z861" i="2"/>
  <c r="V861" i="2"/>
  <c r="AA861" i="2" s="1"/>
  <c r="Z1339" i="2"/>
  <c r="V1339" i="2"/>
  <c r="AA1339" i="2" s="1"/>
  <c r="Z281" i="2"/>
  <c r="V281" i="2"/>
  <c r="AA281" i="2" s="1"/>
  <c r="V766" i="2"/>
  <c r="AA766" i="2" s="1"/>
  <c r="Z1808" i="2"/>
  <c r="V1808" i="2"/>
  <c r="AA1808" i="2" s="1"/>
  <c r="Z1353" i="2"/>
  <c r="V1353" i="2"/>
  <c r="AA1353" i="2" s="1"/>
  <c r="Z417" i="2"/>
  <c r="V417" i="2"/>
  <c r="AA417" i="2" s="1"/>
  <c r="Z1927" i="2"/>
  <c r="V1927" i="2"/>
  <c r="AA1927" i="2" s="1"/>
  <c r="Z1467" i="2"/>
  <c r="V1467" i="2"/>
  <c r="AA1467" i="2" s="1"/>
  <c r="Z316" i="2"/>
  <c r="V316" i="2"/>
  <c r="AA316" i="2" s="1"/>
  <c r="Z1886" i="2"/>
  <c r="V1886" i="2"/>
  <c r="AA1886" i="2" s="1"/>
  <c r="Z672" i="2"/>
  <c r="V672" i="2"/>
  <c r="AA672" i="2" s="1"/>
  <c r="V155" i="2"/>
  <c r="AA155" i="2" s="1"/>
  <c r="Z836" i="2"/>
  <c r="V836" i="2"/>
  <c r="AA836" i="2" s="1"/>
  <c r="Z1180" i="2"/>
  <c r="V1180" i="2"/>
  <c r="AA1180" i="2" s="1"/>
  <c r="Z1948" i="2"/>
  <c r="V1948" i="2"/>
  <c r="AA1948" i="2" s="1"/>
  <c r="Z1555" i="2"/>
  <c r="V1555" i="2"/>
  <c r="AA1555" i="2" s="1"/>
  <c r="Z1251" i="2"/>
  <c r="V1251" i="2"/>
  <c r="AA1251" i="2" s="1"/>
  <c r="Z659" i="2"/>
  <c r="V659" i="2"/>
  <c r="AA659" i="2" s="1"/>
  <c r="Z572" i="2"/>
  <c r="V572" i="2"/>
  <c r="AA572" i="2" s="1"/>
  <c r="V1764" i="2"/>
  <c r="AA1764" i="2" s="1"/>
  <c r="V1591" i="2"/>
  <c r="AA1591" i="2" s="1"/>
  <c r="Z1315" i="2"/>
  <c r="V1315" i="2"/>
  <c r="AA1315" i="2" s="1"/>
  <c r="Z755" i="2"/>
  <c r="V755" i="2"/>
  <c r="AA755" i="2" s="1"/>
  <c r="Z321" i="2"/>
  <c r="V321" i="2"/>
  <c r="AA321" i="2" s="1"/>
  <c r="Z419" i="2"/>
  <c r="V419" i="2"/>
  <c r="AA419" i="2" s="1"/>
  <c r="Z1818" i="2"/>
  <c r="V1818" i="2"/>
  <c r="AA1818" i="2" s="1"/>
  <c r="Z1109" i="2"/>
  <c r="V1109" i="2"/>
  <c r="AA1109" i="2" s="1"/>
  <c r="Z1801" i="2"/>
  <c r="V1801" i="2"/>
  <c r="AA1801" i="2" s="1"/>
  <c r="Z1311" i="2"/>
  <c r="V1311" i="2"/>
  <c r="AA1311" i="2" s="1"/>
  <c r="Z745" i="2"/>
  <c r="V745" i="2"/>
  <c r="AA745" i="2" s="1"/>
  <c r="Z1266" i="2"/>
  <c r="V1266" i="2"/>
  <c r="AA1266" i="2" s="1"/>
  <c r="Z171" i="2"/>
  <c r="V171" i="2"/>
  <c r="AA171" i="2" s="1"/>
  <c r="V993" i="2"/>
  <c r="AA993" i="2" s="1"/>
  <c r="Z533" i="2"/>
  <c r="V533" i="2"/>
  <c r="AA533" i="2" s="1"/>
  <c r="Z1723" i="2"/>
  <c r="V1723" i="2"/>
  <c r="AA1723" i="2" s="1"/>
  <c r="Z797" i="2"/>
  <c r="V797" i="2"/>
  <c r="AA797" i="2" s="1"/>
  <c r="V1760" i="2"/>
  <c r="AA1760" i="2" s="1"/>
  <c r="Z644" i="2"/>
  <c r="V644" i="2"/>
  <c r="AA644" i="2" s="1"/>
  <c r="Z931" i="2"/>
  <c r="V931" i="2"/>
  <c r="AA931" i="2" s="1"/>
  <c r="Z976" i="2"/>
  <c r="V976" i="2"/>
  <c r="AA976" i="2" s="1"/>
  <c r="Z24" i="2"/>
  <c r="V24" i="2"/>
  <c r="AA24" i="2" s="1"/>
  <c r="Z1729" i="2"/>
  <c r="V1729" i="2"/>
  <c r="AA1729" i="2" s="1"/>
  <c r="Z1113" i="2"/>
  <c r="V1113" i="2"/>
  <c r="AA1113" i="2" s="1"/>
  <c r="Z1107" i="2"/>
  <c r="V1107" i="2"/>
  <c r="AA1107" i="2" s="1"/>
  <c r="Z1041" i="2"/>
  <c r="V1041" i="2"/>
  <c r="AA1041" i="2" s="1"/>
  <c r="Z800" i="2"/>
  <c r="V800" i="2"/>
  <c r="AA800" i="2" s="1"/>
  <c r="Z1829" i="2"/>
  <c r="V1829" i="2"/>
  <c r="AA1829" i="2" s="1"/>
  <c r="AB1829" i="2" s="1"/>
  <c r="Z1683" i="2"/>
  <c r="V1683" i="2"/>
  <c r="AA1683" i="2" s="1"/>
  <c r="Z713" i="2"/>
  <c r="V713" i="2"/>
  <c r="AA713" i="2" s="1"/>
  <c r="Z688" i="2"/>
  <c r="V688" i="2"/>
  <c r="AA688" i="2" s="1"/>
  <c r="Z1489" i="2"/>
  <c r="V1489" i="2"/>
  <c r="AA1489" i="2" s="1"/>
  <c r="Z1403" i="2"/>
  <c r="V1403" i="2"/>
  <c r="AA1403" i="2" s="1"/>
  <c r="Z1165" i="2"/>
  <c r="V1165" i="2"/>
  <c r="AA1165" i="2" s="1"/>
  <c r="Z1846" i="2"/>
  <c r="V1846" i="2"/>
  <c r="AA1846" i="2" s="1"/>
  <c r="Z1700" i="2"/>
  <c r="V1700" i="2"/>
  <c r="AA1700" i="2" s="1"/>
  <c r="Z1970" i="2"/>
  <c r="V1970" i="2"/>
  <c r="AA1970" i="2" s="1"/>
  <c r="Z1012" i="2"/>
  <c r="V1012" i="2"/>
  <c r="AA1012" i="2" s="1"/>
  <c r="AB1277" i="2"/>
  <c r="Z285" i="2"/>
  <c r="V285" i="2"/>
  <c r="AA285" i="2" s="1"/>
  <c r="Z1061" i="2"/>
  <c r="V1061" i="2"/>
  <c r="AA1061" i="2" s="1"/>
  <c r="Z324" i="2"/>
  <c r="V324" i="2"/>
  <c r="AA324" i="2" s="1"/>
  <c r="Z374" i="2"/>
  <c r="V374" i="2"/>
  <c r="AA374" i="2" s="1"/>
  <c r="Z421" i="2"/>
  <c r="V421" i="2"/>
  <c r="AA421" i="2" s="1"/>
  <c r="Z394" i="2"/>
  <c r="V394" i="2"/>
  <c r="AA394" i="2" s="1"/>
  <c r="Z183" i="2"/>
  <c r="V183" i="2"/>
  <c r="AA183" i="2" s="1"/>
  <c r="V1323" i="2"/>
  <c r="AA1323" i="2" s="1"/>
  <c r="AB1323" i="2" s="1"/>
  <c r="V816" i="2"/>
  <c r="AA816" i="2" s="1"/>
  <c r="V998" i="2"/>
  <c r="AA998" i="2" s="1"/>
  <c r="Z818" i="2"/>
  <c r="V818" i="2"/>
  <c r="AA818" i="2" s="1"/>
  <c r="Z865" i="2"/>
  <c r="V865" i="2"/>
  <c r="AA865" i="2" s="1"/>
  <c r="V1623" i="2"/>
  <c r="AA1623" i="2" s="1"/>
  <c r="AB500" i="2"/>
  <c r="Z1860" i="2"/>
  <c r="Z1195" i="2"/>
  <c r="AB523" i="2"/>
  <c r="Z1908" i="2"/>
  <c r="AB1908" i="2" s="1"/>
  <c r="Z764" i="2"/>
  <c r="V764" i="2"/>
  <c r="AA764" i="2" s="1"/>
  <c r="Z1491" i="2"/>
  <c r="V1491" i="2"/>
  <c r="AA1491" i="2" s="1"/>
  <c r="Z1527" i="2"/>
  <c r="V1527" i="2"/>
  <c r="AA1527" i="2" s="1"/>
  <c r="Z1847" i="2"/>
  <c r="V1847" i="2"/>
  <c r="AA1847" i="2" s="1"/>
  <c r="V1053" i="2"/>
  <c r="AA1053" i="2" s="1"/>
  <c r="AB1053" i="2" s="1"/>
  <c r="Z1705" i="2"/>
  <c r="V1705" i="2"/>
  <c r="AA1705" i="2" s="1"/>
  <c r="V1280" i="2"/>
  <c r="AA1280" i="2" s="1"/>
  <c r="AB1986" i="2"/>
  <c r="AB658" i="2"/>
  <c r="Z1392" i="2"/>
  <c r="Z1024" i="2"/>
  <c r="AB400" i="2"/>
  <c r="AB1711" i="2"/>
  <c r="AB1965" i="2"/>
  <c r="AB669" i="2"/>
  <c r="AB431" i="2"/>
  <c r="AB1287" i="2"/>
  <c r="AB1940" i="2"/>
  <c r="AB169" i="2"/>
  <c r="AB951" i="2"/>
  <c r="AB964" i="2"/>
  <c r="AB969" i="2"/>
  <c r="AB1916" i="2"/>
  <c r="AB972" i="2"/>
  <c r="AB656" i="2"/>
  <c r="AB968" i="2"/>
  <c r="AB74" i="2"/>
  <c r="AB1653" i="2"/>
  <c r="AB1987" i="2"/>
  <c r="AB159" i="2"/>
  <c r="AB416" i="2"/>
  <c r="AB538" i="2"/>
  <c r="AB773" i="2"/>
  <c r="AB1260" i="2"/>
  <c r="Z45" i="2"/>
  <c r="Z50" i="2"/>
  <c r="Z513" i="2"/>
  <c r="Z279" i="2"/>
  <c r="AB279" i="2" s="1"/>
  <c r="Z1597" i="2"/>
  <c r="Z1736" i="2"/>
  <c r="Z268" i="2"/>
  <c r="AB268" i="2" s="1"/>
  <c r="Z461" i="2"/>
  <c r="Z53" i="2"/>
  <c r="Z1824" i="2"/>
  <c r="AB1824" i="2" s="1"/>
  <c r="Z302" i="2"/>
  <c r="Z1869" i="2"/>
  <c r="AB1869" i="2" s="1"/>
  <c r="Z941" i="2"/>
  <c r="Z1080" i="2"/>
  <c r="Z1984" i="2"/>
  <c r="Z1333" i="2"/>
  <c r="Z1463" i="2"/>
  <c r="Z1085" i="2"/>
  <c r="Z333" i="2"/>
  <c r="Z742" i="2"/>
  <c r="AB742" i="2" s="1"/>
  <c r="Z1193" i="2"/>
  <c r="Z1920" i="2"/>
  <c r="Z327" i="2"/>
  <c r="Z7" i="2"/>
  <c r="AB7" i="2" s="1"/>
  <c r="Z1910" i="2"/>
  <c r="Z1772" i="2"/>
  <c r="AB1772" i="2" s="1"/>
  <c r="Z1786" i="2"/>
  <c r="AA1786" i="2"/>
  <c r="Z1616" i="2"/>
  <c r="AA646" i="2"/>
  <c r="Z646" i="2"/>
  <c r="Z1042" i="2"/>
  <c r="AA1042" i="2"/>
  <c r="Z1025" i="2"/>
  <c r="AA1025" i="2"/>
  <c r="Z1504" i="2"/>
  <c r="AA1504" i="2"/>
  <c r="AA94" i="2"/>
  <c r="Z94" i="2"/>
  <c r="Z466" i="2"/>
  <c r="AA466" i="2"/>
  <c r="Z744" i="2"/>
  <c r="AA744" i="2"/>
  <c r="Z1789" i="2"/>
  <c r="AA1789" i="2"/>
  <c r="AB652" i="2"/>
  <c r="Z256" i="2"/>
  <c r="AA1095" i="2"/>
  <c r="Z1095" i="2"/>
  <c r="Z1052" i="2"/>
  <c r="AA1052" i="2"/>
  <c r="AA1064" i="2"/>
  <c r="Z1064" i="2"/>
  <c r="Z1733" i="2"/>
  <c r="Z1575" i="2"/>
  <c r="AA1575" i="2"/>
  <c r="AA204" i="2"/>
  <c r="Z204" i="2"/>
  <c r="Z1913" i="2"/>
  <c r="AA1913" i="2"/>
  <c r="Z766" i="2"/>
  <c r="AB76" i="2"/>
  <c r="AA909" i="2"/>
  <c r="Z909" i="2"/>
  <c r="Z1361" i="2"/>
  <c r="AA1361" i="2"/>
  <c r="AB395" i="2"/>
  <c r="Z1887" i="2"/>
  <c r="AA1887" i="2"/>
  <c r="AA953" i="2"/>
  <c r="Z953" i="2"/>
  <c r="Z1213" i="2"/>
  <c r="AA1213" i="2"/>
  <c r="Z1482" i="2"/>
  <c r="AA1482" i="2"/>
  <c r="AA540" i="2"/>
  <c r="Z540" i="2"/>
  <c r="AB1699" i="2"/>
  <c r="AB62" i="2"/>
  <c r="AB1655" i="2"/>
  <c r="Z54" i="2"/>
  <c r="Z155" i="2"/>
  <c r="AA1713" i="2"/>
  <c r="Z1713" i="2"/>
  <c r="AA1421" i="2"/>
  <c r="Z1421" i="2"/>
  <c r="AA139" i="2"/>
  <c r="Z139" i="2"/>
  <c r="Z1481" i="2"/>
  <c r="AA1481" i="2"/>
  <c r="AA157" i="2"/>
  <c r="Z157" i="2"/>
  <c r="AB1840" i="2"/>
  <c r="AB456" i="2"/>
  <c r="Z581" i="2"/>
  <c r="AA480" i="2"/>
  <c r="Z480" i="2"/>
  <c r="Z1382" i="2"/>
  <c r="AA1382" i="2"/>
  <c r="Z680" i="2"/>
  <c r="AA680" i="2"/>
  <c r="Z1161" i="2"/>
  <c r="AA1161" i="2"/>
  <c r="AA1090" i="2"/>
  <c r="Z1090" i="2"/>
  <c r="AB1919" i="2"/>
  <c r="Z154" i="2"/>
  <c r="AB645" i="2"/>
  <c r="AB292" i="2"/>
  <c r="Z1957" i="2"/>
  <c r="AB715" i="2"/>
  <c r="AB864" i="2"/>
  <c r="Z701" i="2"/>
  <c r="AB920" i="2"/>
  <c r="AB1166" i="2"/>
  <c r="AB1947" i="2"/>
  <c r="AA1468" i="2"/>
  <c r="Z1691" i="2"/>
  <c r="Z993" i="2"/>
  <c r="AB1848" i="2"/>
  <c r="AB611" i="2"/>
  <c r="AB824" i="2"/>
  <c r="AB298" i="2"/>
  <c r="AB311" i="2"/>
  <c r="AB2012" i="2"/>
  <c r="AB263" i="2"/>
  <c r="AB1945" i="2"/>
  <c r="Z1449" i="2"/>
  <c r="Z1558" i="2"/>
  <c r="Z1261" i="2"/>
  <c r="Z56" i="2"/>
  <c r="Z115" i="2"/>
  <c r="AB1694" i="2"/>
  <c r="AB624" i="2"/>
  <c r="AB133" i="2"/>
  <c r="AB376" i="2"/>
  <c r="AB1376" i="2"/>
  <c r="AB1731" i="2"/>
  <c r="AB1928" i="2"/>
  <c r="Z826" i="2"/>
  <c r="Z1591" i="2"/>
  <c r="Z1760" i="2"/>
  <c r="AB37" i="2"/>
  <c r="AB42" i="2"/>
  <c r="Z293" i="2"/>
  <c r="Z1764" i="2"/>
  <c r="Z940" i="2"/>
  <c r="Z998" i="2"/>
  <c r="Z231" i="2"/>
  <c r="AB1851" i="2"/>
  <c r="AB829" i="2"/>
  <c r="AB735" i="2"/>
  <c r="AB1762" i="2"/>
  <c r="AB793" i="2"/>
  <c r="AB843" i="2"/>
  <c r="Z1358" i="2"/>
  <c r="Z984" i="2"/>
  <c r="AB6" i="2"/>
  <c r="AB536" i="2"/>
  <c r="AB1427" i="2"/>
  <c r="Z501" i="2"/>
  <c r="Z816" i="2"/>
  <c r="Z514" i="2"/>
  <c r="Z1191" i="2"/>
  <c r="AB1709" i="2"/>
  <c r="AB723" i="2"/>
  <c r="AB1270" i="2"/>
  <c r="AB661" i="2"/>
  <c r="AB1517" i="2"/>
  <c r="Z87" i="2"/>
  <c r="Z686" i="2"/>
  <c r="Z1623" i="2"/>
  <c r="Z1383" i="2"/>
  <c r="Z1280" i="2"/>
  <c r="Z1386" i="2"/>
  <c r="Z607" i="2"/>
  <c r="AB867" i="2"/>
  <c r="AB1778" i="2"/>
  <c r="AB1855" i="2"/>
  <c r="AB63" i="2"/>
  <c r="AB1546" i="2"/>
  <c r="AB226" i="2"/>
  <c r="AB1646" i="2"/>
  <c r="AB890" i="2"/>
  <c r="AB847" i="2"/>
  <c r="AB230" i="2"/>
  <c r="AB550" i="2"/>
  <c r="AB1586" i="2"/>
  <c r="AB899" i="2"/>
  <c r="AB1562" i="2"/>
  <c r="AB853" i="2"/>
  <c r="AB1204" i="2"/>
  <c r="AB1693" i="2"/>
  <c r="AB47" i="2"/>
  <c r="AB876" i="2"/>
  <c r="T3" i="2"/>
  <c r="W3" i="2"/>
  <c r="X3" i="2" s="1"/>
  <c r="Y3" i="2" s="1"/>
  <c r="AA859" i="2"/>
  <c r="AA1686" i="2"/>
  <c r="AA1484" i="2"/>
  <c r="AA1696" i="2"/>
  <c r="AA172" i="2"/>
  <c r="AB172" i="2" s="1"/>
  <c r="AA559" i="2"/>
  <c r="AB559" i="2" s="1"/>
  <c r="AA1420" i="2"/>
  <c r="AB1420" i="2" s="1"/>
  <c r="AA1644" i="2"/>
  <c r="AB1644" i="2" s="1"/>
  <c r="AA1884" i="2"/>
  <c r="AB1884" i="2" s="1"/>
  <c r="AA1078" i="2"/>
  <c r="AA710" i="2"/>
  <c r="AA1999" i="2"/>
  <c r="AA1007" i="2"/>
  <c r="AB1007" i="2" s="1"/>
  <c r="AA1105" i="2"/>
  <c r="AA752" i="2"/>
  <c r="AB752" i="2" s="1"/>
  <c r="AA243" i="2"/>
  <c r="AB243" i="2" s="1"/>
  <c r="AA110" i="2"/>
  <c r="AB110" i="2" s="1"/>
  <c r="AA551" i="2"/>
  <c r="AB551" i="2" s="1"/>
  <c r="AA15" i="2"/>
  <c r="AB15" i="2" s="1"/>
  <c r="AA1561" i="2"/>
  <c r="AB1561" i="2" s="1"/>
  <c r="AA754" i="2"/>
  <c r="AB754" i="2" s="1"/>
  <c r="AA1408" i="2"/>
  <c r="AB1408" i="2" s="1"/>
  <c r="AA827" i="2"/>
  <c r="AB827" i="2" s="1"/>
  <c r="AA264" i="2"/>
  <c r="AB264" i="2" s="1"/>
  <c r="AA844" i="2"/>
  <c r="AA347" i="2"/>
  <c r="AA1020" i="2"/>
  <c r="AA1803" i="2"/>
  <c r="AB1803" i="2" s="1"/>
  <c r="AA1955" i="2"/>
  <c r="AB1955" i="2" s="1"/>
  <c r="AA210" i="2"/>
  <c r="AB210" i="2" s="1"/>
  <c r="AA1099" i="2"/>
  <c r="AB1099" i="2" s="1"/>
  <c r="AA1286" i="2"/>
  <c r="AB1286" i="2" s="1"/>
  <c r="AA269" i="2"/>
  <c r="AB269" i="2" s="1"/>
  <c r="AA1613" i="2"/>
  <c r="AB1613" i="2" s="1"/>
  <c r="AA265" i="2"/>
  <c r="AB265" i="2" s="1"/>
  <c r="AA955" i="2"/>
  <c r="AB955" i="2" s="1"/>
  <c r="AA52" i="2"/>
  <c r="AB52" i="2" s="1"/>
  <c r="AA1135" i="2"/>
  <c r="AA994" i="2"/>
  <c r="AB994" i="2" s="1"/>
  <c r="AA627" i="2"/>
  <c r="AB627" i="2" s="1"/>
  <c r="AA1088" i="2"/>
  <c r="AB1088" i="2" s="1"/>
  <c r="AA1896" i="2"/>
  <c r="AA45" i="2"/>
  <c r="AA705" i="2"/>
  <c r="AA174" i="2"/>
  <c r="AB174" i="2" s="1"/>
  <c r="AA1533" i="2"/>
  <c r="AA830" i="2"/>
  <c r="AA1356" i="2"/>
  <c r="AA1815" i="2"/>
  <c r="AB1815" i="2" s="1"/>
  <c r="AA863" i="2"/>
  <c r="AB863" i="2" s="1"/>
  <c r="AA1139" i="2"/>
  <c r="AB1139" i="2" s="1"/>
  <c r="AA722" i="2"/>
  <c r="AB722" i="2" s="1"/>
  <c r="AA365" i="2"/>
  <c r="AB365" i="2" s="1"/>
  <c r="AA234" i="2"/>
  <c r="AA1572" i="2"/>
  <c r="AA282" i="2"/>
  <c r="AA1272" i="2"/>
  <c r="AB1272" i="2" s="1"/>
  <c r="AA586" i="2"/>
  <c r="AB586" i="2" s="1"/>
  <c r="AA271" i="2"/>
  <c r="AB271" i="2" s="1"/>
  <c r="AA317" i="2"/>
  <c r="AA1440" i="2"/>
  <c r="AB1440" i="2" s="1"/>
  <c r="AA848" i="2"/>
  <c r="AA284" i="2"/>
  <c r="AB284" i="2" s="1"/>
  <c r="AA1685" i="2"/>
  <c r="AB1685" i="2" s="1"/>
  <c r="AA1513" i="2"/>
  <c r="AB1513" i="2" s="1"/>
  <c r="AA960" i="2"/>
  <c r="AB960" i="2" s="1"/>
  <c r="AA1439" i="2"/>
  <c r="AB1439" i="2" s="1"/>
  <c r="AA1405" i="2"/>
  <c r="AA1216" i="2"/>
  <c r="AB1216" i="2" s="1"/>
  <c r="AA574" i="2"/>
  <c r="AA965" i="2"/>
  <c r="AA880" i="2"/>
  <c r="AA1074" i="2"/>
  <c r="AA278" i="2"/>
  <c r="AA1476" i="2"/>
  <c r="AB1476" i="2" s="1"/>
  <c r="AA1925" i="2"/>
  <c r="AA599" i="2"/>
  <c r="AB599" i="2" s="1"/>
  <c r="AA1962" i="2"/>
  <c r="AA1779" i="2"/>
  <c r="AB1779" i="2" s="1"/>
  <c r="AA1767" i="2"/>
  <c r="AA490" i="2"/>
  <c r="AB490" i="2" s="1"/>
  <c r="AA1092" i="2"/>
  <c r="AB1092" i="2" s="1"/>
  <c r="AA404" i="2"/>
  <c r="AB404" i="2" s="1"/>
  <c r="AA479" i="2"/>
  <c r="AB479" i="2" s="1"/>
  <c r="AA12" i="2"/>
  <c r="AB12" i="2" s="1"/>
  <c r="AA482" i="2"/>
  <c r="AB482" i="2" s="1"/>
  <c r="AA343" i="2"/>
  <c r="AB343" i="2" s="1"/>
  <c r="AA1583" i="2"/>
  <c r="AB1583" i="2" s="1"/>
  <c r="AA1333" i="2"/>
  <c r="AA923" i="2"/>
  <c r="AA823" i="2"/>
  <c r="AB823" i="2" s="1"/>
  <c r="AA156" i="2"/>
  <c r="AB156" i="2" s="1"/>
  <c r="AA1237" i="2"/>
  <c r="AA866" i="2"/>
  <c r="AB866" i="2" s="1"/>
  <c r="AA221" i="2"/>
  <c r="AB221" i="2" s="1"/>
  <c r="AA772" i="2"/>
  <c r="AB772" i="2" s="1"/>
  <c r="AA375" i="2"/>
  <c r="AB375" i="2" s="1"/>
  <c r="AA1198" i="2"/>
  <c r="AB1198" i="2" s="1"/>
  <c r="AA789" i="2"/>
  <c r="AB789" i="2" s="1"/>
  <c r="AA1835" i="2"/>
  <c r="AB1835" i="2" s="1"/>
  <c r="AA706" i="2"/>
  <c r="AB706" i="2" s="1"/>
  <c r="AA1589" i="2"/>
  <c r="AA467" i="2"/>
  <c r="AA1474" i="2"/>
  <c r="AB1474" i="2" s="1"/>
  <c r="AA148" i="2"/>
  <c r="AA650" i="2"/>
  <c r="AB650" i="2" s="1"/>
  <c r="AA1630" i="2"/>
  <c r="AB1630" i="2" s="1"/>
  <c r="AA1695" i="2"/>
  <c r="AB1695" i="2" s="1"/>
  <c r="AA833" i="2"/>
  <c r="AA423" i="2"/>
  <c r="AB423" i="2" s="1"/>
  <c r="AA1185" i="2"/>
  <c r="AB1185" i="2" s="1"/>
  <c r="AA1038" i="2"/>
  <c r="AA192" i="2"/>
  <c r="AA703" i="2"/>
  <c r="AB703" i="2" s="1"/>
  <c r="AA198" i="2"/>
  <c r="AA1044" i="2"/>
  <c r="AA1497" i="2"/>
  <c r="AB1497" i="2" s="1"/>
  <c r="AA108" i="2"/>
  <c r="AA1312" i="2"/>
  <c r="AB1312" i="2" s="1"/>
  <c r="AA1157" i="2"/>
  <c r="AB1157" i="2" s="1"/>
  <c r="AA1136" i="2"/>
  <c r="AB1136" i="2" s="1"/>
  <c r="AA1661" i="2"/>
  <c r="AB1661" i="2" s="1"/>
  <c r="AA1853" i="2"/>
  <c r="AB1853" i="2" s="1"/>
  <c r="AA14" i="2"/>
  <c r="AB14" i="2" s="1"/>
  <c r="AA1776" i="2"/>
  <c r="AA517" i="2"/>
  <c r="AB517" i="2" s="1"/>
  <c r="AA631" i="2"/>
  <c r="AB631" i="2" s="1"/>
  <c r="AA979" i="2"/>
  <c r="AA942" i="2"/>
  <c r="AB942" i="2" s="1"/>
  <c r="AA587" i="2"/>
  <c r="AB587" i="2" s="1"/>
  <c r="AA1904" i="2"/>
  <c r="AB1904" i="2" s="1"/>
  <c r="AA975" i="2"/>
  <c r="AA1073" i="2"/>
  <c r="AB1073" i="2" s="1"/>
  <c r="AA181" i="2"/>
  <c r="AA813" i="2"/>
  <c r="AA1134" i="2"/>
  <c r="AA613" i="2"/>
  <c r="AA1110" i="2"/>
  <c r="AA933" i="2"/>
  <c r="AA820" i="2"/>
  <c r="AB820" i="2" s="1"/>
  <c r="AA209" i="2"/>
  <c r="AA1636" i="2"/>
  <c r="AA158" i="2"/>
  <c r="AA666" i="2"/>
  <c r="AB666" i="2" s="1"/>
  <c r="AA1832" i="2"/>
  <c r="AB1832" i="2" s="1"/>
  <c r="AA1028" i="2"/>
  <c r="AB1028" i="2" s="1"/>
  <c r="AA657" i="2"/>
  <c r="AB657" i="2" s="1"/>
  <c r="AA1330" i="2"/>
  <c r="AB1330" i="2" s="1"/>
  <c r="AA348" i="2"/>
  <c r="AB348" i="2" s="1"/>
  <c r="AA548" i="2"/>
  <c r="AB548" i="2" s="1"/>
  <c r="AA749" i="2"/>
  <c r="AB749" i="2" s="1"/>
  <c r="AA1681" i="2"/>
  <c r="AA1929" i="2"/>
  <c r="AB1929" i="2" s="1"/>
  <c r="AA68" i="2"/>
  <c r="AA1710" i="2"/>
  <c r="AB1710" i="2" s="1"/>
  <c r="AA958" i="2"/>
  <c r="AB958" i="2" s="1"/>
  <c r="AA1725" i="2"/>
  <c r="AB1725" i="2" s="1"/>
  <c r="AA351" i="2"/>
  <c r="AA332" i="2"/>
  <c r="AB332" i="2" s="1"/>
  <c r="AA663" i="2"/>
  <c r="AA1906" i="2"/>
  <c r="AB1906" i="2" s="1"/>
  <c r="AA257" i="2"/>
  <c r="AA881" i="2"/>
  <c r="AB881" i="2" s="1"/>
  <c r="AA1475" i="2"/>
  <c r="AA1894" i="2"/>
  <c r="AB1894" i="2" s="1"/>
  <c r="AA1582" i="2"/>
  <c r="AA2008" i="2"/>
  <c r="AB2008" i="2" s="1"/>
  <c r="AA605" i="2"/>
  <c r="AB605" i="2" s="1"/>
  <c r="AA697" i="2"/>
  <c r="AB697" i="2" s="1"/>
  <c r="AA791" i="2"/>
  <c r="AB791" i="2" s="1"/>
  <c r="AA1155" i="2"/>
  <c r="AB1155" i="2" s="1"/>
  <c r="AA1079" i="2"/>
  <c r="AB1079" i="2" s="1"/>
  <c r="AA667" i="2"/>
  <c r="AA46" i="2"/>
  <c r="AB46" i="2" s="1"/>
  <c r="AA306" i="2"/>
  <c r="AB306" i="2" s="1"/>
  <c r="AA167" i="2"/>
  <c r="AB167" i="2" s="1"/>
  <c r="AA1910" i="2"/>
  <c r="AA218" i="2"/>
  <c r="AA1317" i="2"/>
  <c r="AB1317" i="2" s="1"/>
  <c r="AA217" i="2"/>
  <c r="AB217" i="2" s="1"/>
  <c r="AA473" i="2"/>
  <c r="AA357" i="2"/>
  <c r="AA1149" i="2"/>
  <c r="AB1149" i="2" s="1"/>
  <c r="AA584" i="2"/>
  <c r="AB584" i="2" s="1"/>
  <c r="AA236" i="2"/>
  <c r="AA889" i="2"/>
  <c r="AB889" i="2" s="1"/>
  <c r="AA898" i="2"/>
  <c r="AA857" i="2"/>
  <c r="AA95" i="2"/>
  <c r="AA1536" i="2"/>
  <c r="AB1536" i="2" s="1"/>
  <c r="AA1023" i="2"/>
  <c r="AB1023" i="2" s="1"/>
  <c r="AA1205" i="2"/>
  <c r="AA1244" i="2"/>
  <c r="AB1244" i="2" s="1"/>
  <c r="AA1335" i="2"/>
  <c r="AB1335" i="2" s="1"/>
  <c r="AA1294" i="2"/>
  <c r="AB1294" i="2" s="1"/>
  <c r="AA1005" i="2"/>
  <c r="AB1005" i="2" s="1"/>
  <c r="AA1662" i="2"/>
  <c r="AB1662" i="2" s="1"/>
  <c r="AA1151" i="2"/>
  <c r="AB1151" i="2" s="1"/>
  <c r="AA266" i="2"/>
  <c r="AB266" i="2" s="1"/>
  <c r="AA1193" i="2"/>
  <c r="AA1698" i="2"/>
  <c r="AA850" i="2"/>
  <c r="AB850" i="2" s="1"/>
  <c r="AA1632" i="2"/>
  <c r="AB1632" i="2" s="1"/>
  <c r="AA1055" i="2"/>
  <c r="AA1526" i="2"/>
  <c r="AA1125" i="2"/>
  <c r="AA700" i="2"/>
  <c r="AA235" i="2"/>
  <c r="AB235" i="2" s="1"/>
  <c r="AA1843" i="2"/>
  <c r="AA1278" i="2"/>
  <c r="AB1278" i="2" s="1"/>
  <c r="AA1996" i="2"/>
  <c r="AB1996" i="2" s="1"/>
  <c r="AA1257" i="2"/>
  <c r="AB1257" i="2" s="1"/>
  <c r="AA947" i="2"/>
  <c r="AA1402" i="2"/>
  <c r="AA53" i="2"/>
  <c r="AA683" i="2"/>
  <c r="AB683" i="2" s="1"/>
  <c r="AA1414" i="2"/>
  <c r="AB1414" i="2" s="1"/>
  <c r="AA708" i="2"/>
  <c r="AB708" i="2" s="1"/>
  <c r="AA874" i="2"/>
  <c r="AA1608" i="2"/>
  <c r="AB1608" i="2" s="1"/>
  <c r="AA1148" i="2"/>
  <c r="AA219" i="2"/>
  <c r="AB219" i="2" s="1"/>
  <c r="AA1133" i="2"/>
  <c r="AA1115" i="2"/>
  <c r="AB1115" i="2" s="1"/>
  <c r="AA1668" i="2"/>
  <c r="AB1668" i="2" s="1"/>
  <c r="AA1810" i="2"/>
  <c r="AB1810" i="2" s="1"/>
  <c r="AA1518" i="2"/>
  <c r="AB1518" i="2" s="1"/>
  <c r="AA1093" i="2"/>
  <c r="AB1093" i="2" s="1"/>
  <c r="AA516" i="2"/>
  <c r="AB516" i="2" s="1"/>
  <c r="AA1982" i="2"/>
  <c r="AB1982" i="2" s="1"/>
  <c r="AA1537" i="2"/>
  <c r="AB1537" i="2" s="1"/>
  <c r="AA1863" i="2"/>
  <c r="AB1863" i="2" s="1"/>
  <c r="AA1991" i="2"/>
  <c r="AB1991" i="2" s="1"/>
  <c r="AA838" i="2"/>
  <c r="AB838" i="2" s="1"/>
  <c r="AA1494" i="2"/>
  <c r="AA1116" i="2"/>
  <c r="AA775" i="2"/>
  <c r="AB775" i="2" s="1"/>
  <c r="AA2001" i="2"/>
  <c r="AB2001" i="2" s="1"/>
  <c r="AA1806" i="2"/>
  <c r="AA1969" i="2"/>
  <c r="AA647" i="2"/>
  <c r="AA1597" i="2"/>
  <c r="AA1844" i="2"/>
  <c r="AB1844" i="2" s="1"/>
  <c r="AA1553" i="2"/>
  <c r="AA168" i="2"/>
  <c r="AA1680" i="2"/>
  <c r="AB1680" i="2" s="1"/>
  <c r="AA262" i="2"/>
  <c r="AA1222" i="2"/>
  <c r="AA1795" i="2"/>
  <c r="AA896" i="2"/>
  <c r="AA1669" i="2"/>
  <c r="AB1669" i="2" s="1"/>
  <c r="AA1652" i="2"/>
  <c r="AB1652" i="2" s="1"/>
  <c r="AA165" i="2"/>
  <c r="AB165" i="2" s="1"/>
  <c r="AA598" i="2"/>
  <c r="AB598" i="2" s="1"/>
  <c r="AA1702" i="2"/>
  <c r="AA195" i="2"/>
  <c r="AB195" i="2" s="1"/>
  <c r="AA1188" i="2"/>
  <c r="AB1188" i="2" s="1"/>
  <c r="AA73" i="2"/>
  <c r="AB73" i="2" s="1"/>
  <c r="AA872" i="2"/>
  <c r="AB872" i="2" s="1"/>
  <c r="AA323" i="2"/>
  <c r="AA1559" i="2"/>
  <c r="AB1559" i="2" s="1"/>
  <c r="AA817" i="2"/>
  <c r="AA146" i="2"/>
  <c r="AB146" i="2" s="1"/>
  <c r="AA319" i="2"/>
  <c r="AA1524" i="2"/>
  <c r="AB1524" i="2" s="1"/>
  <c r="AA1196" i="2"/>
  <c r="AB1196" i="2" s="1"/>
  <c r="AA1451" i="2"/>
  <c r="AB1451" i="2" s="1"/>
  <c r="AA1255" i="2"/>
  <c r="AA1905" i="2"/>
  <c r="AB1905" i="2" s="1"/>
  <c r="AA242" i="2"/>
  <c r="AA136" i="2"/>
  <c r="AB136" i="2" s="1"/>
  <c r="AA869" i="2"/>
  <c r="AB869" i="2" s="1"/>
  <c r="AA1418" i="2"/>
  <c r="AA1346" i="2"/>
  <c r="AB1346" i="2" s="1"/>
  <c r="AA150" i="2"/>
  <c r="AA1424" i="2"/>
  <c r="AB1424" i="2" s="1"/>
  <c r="AA304" i="2"/>
  <c r="AB304" i="2" s="1"/>
  <c r="AA1348" i="2"/>
  <c r="AB1348" i="2" s="1"/>
  <c r="AA1827" i="2"/>
  <c r="AA769" i="2"/>
  <c r="AB769" i="2" s="1"/>
  <c r="AA558" i="2"/>
  <c r="AB558" i="2" s="1"/>
  <c r="AA1990" i="2"/>
  <c r="AB1990" i="2" s="1"/>
  <c r="AA1303" i="2"/>
  <c r="AB1303" i="2" s="1"/>
  <c r="AA839" i="2"/>
  <c r="AA967" i="2"/>
  <c r="AB967" i="2" s="1"/>
  <c r="AA1233" i="2"/>
  <c r="AB1233" i="2" s="1"/>
  <c r="AA1498" i="2"/>
  <c r="AA302" i="2"/>
  <c r="AA1269" i="2"/>
  <c r="AA589" i="2"/>
  <c r="AA1121" i="2"/>
  <c r="AB1121" i="2" s="1"/>
  <c r="AA1250" i="2"/>
  <c r="AA1026" i="2"/>
  <c r="AA97" i="2"/>
  <c r="AA781" i="2"/>
  <c r="AA1211" i="2"/>
  <c r="AA762" i="2"/>
  <c r="AA1067" i="2"/>
  <c r="AB1067" i="2" s="1"/>
  <c r="AA1604" i="2"/>
  <c r="AB1604" i="2" s="1"/>
  <c r="AA630" i="2"/>
  <c r="AB630" i="2" s="1"/>
  <c r="AA17" i="2"/>
  <c r="AA1595" i="2"/>
  <c r="AA472" i="2"/>
  <c r="AB472" i="2" s="1"/>
  <c r="AA1867" i="2"/>
  <c r="AB1867" i="2" s="1"/>
  <c r="AA1984" i="2"/>
  <c r="AA1749" i="2"/>
  <c r="AB1749" i="2" s="1"/>
  <c r="AA144" i="2"/>
  <c r="AA86" i="2"/>
  <c r="AA1036" i="2"/>
  <c r="AA1128" i="2"/>
  <c r="AA1384" i="2"/>
  <c r="AB1384" i="2" s="1"/>
  <c r="AA241" i="2"/>
  <c r="AB241" i="2" s="1"/>
  <c r="AA915" i="2"/>
  <c r="AB915" i="2" s="1"/>
  <c r="AA1138" i="2"/>
  <c r="AB1138" i="2" s="1"/>
  <c r="AA1056" i="2"/>
  <c r="AA106" i="2"/>
  <c r="AA1267" i="2"/>
  <c r="AB1267" i="2" s="1"/>
  <c r="AA228" i="2"/>
  <c r="AB228" i="2" s="1"/>
  <c r="AA1968" i="2"/>
  <c r="AB1968" i="2" s="1"/>
  <c r="AA436" i="2"/>
  <c r="AA370" i="2"/>
  <c r="AA1756" i="2"/>
  <c r="AB1756" i="2" s="1"/>
  <c r="AA1971" i="2"/>
  <c r="AB1971" i="2" s="1"/>
  <c r="AA363" i="2"/>
  <c r="AB363" i="2" s="1"/>
  <c r="AA1341" i="2"/>
  <c r="AB1341" i="2" s="1"/>
  <c r="AA1236" i="2"/>
  <c r="AB1236" i="2" s="1"/>
  <c r="AA619" i="2"/>
  <c r="AB619" i="2" s="1"/>
  <c r="AA1834" i="2"/>
  <c r="AB1834" i="2" s="1"/>
  <c r="AA1590" i="2"/>
  <c r="AA944" i="2"/>
  <c r="AB944" i="2" s="1"/>
  <c r="AA1292" i="2"/>
  <c r="AB1292" i="2" s="1"/>
  <c r="AA1872" i="2"/>
  <c r="AA1900" i="2"/>
  <c r="AB1900" i="2" s="1"/>
  <c r="AA418" i="2"/>
  <c r="AA641" i="2"/>
  <c r="AB641" i="2" s="1"/>
  <c r="AA1464" i="2"/>
  <c r="AB1464" i="2" s="1"/>
  <c r="AA1495" i="2"/>
  <c r="AA1345" i="2"/>
  <c r="AB1345" i="2" s="1"/>
  <c r="AA541" i="2"/>
  <c r="AA206" i="2"/>
  <c r="AB206" i="2" s="1"/>
  <c r="AA1842" i="2"/>
  <c r="AA36" i="2"/>
  <c r="AB36" i="2" s="1"/>
  <c r="AA245" i="2"/>
  <c r="AB245" i="2" s="1"/>
  <c r="AA1194" i="2"/>
  <c r="AB1194" i="2" s="1"/>
  <c r="AA983" i="2"/>
  <c r="AB983" i="2" s="1"/>
  <c r="AA1892" i="2"/>
  <c r="AB1892" i="2" s="1"/>
  <c r="AA922" i="2"/>
  <c r="AB922" i="2" s="1"/>
  <c r="AA1262" i="2"/>
  <c r="AA1102" i="2"/>
  <c r="AB1102" i="2" s="1"/>
  <c r="AA1352" i="2"/>
  <c r="AB1352" i="2" s="1"/>
  <c r="AA855" i="2"/>
  <c r="AA1478" i="2"/>
  <c r="AA1033" i="2"/>
  <c r="AB1033" i="2" s="1"/>
  <c r="AA591" i="2"/>
  <c r="AA435" i="2"/>
  <c r="AA1034" i="2"/>
  <c r="AA564" i="2"/>
  <c r="AA515" i="2"/>
  <c r="AA1551" i="2"/>
  <c r="AB1551" i="2" s="1"/>
  <c r="AA757" i="2"/>
  <c r="AB757" i="2" s="1"/>
  <c r="AA747" i="2"/>
  <c r="AB747" i="2" s="1"/>
  <c r="AA774" i="2"/>
  <c r="AB774" i="2" s="1"/>
  <c r="AA326" i="2"/>
  <c r="AA40" i="2"/>
  <c r="AA59" i="2"/>
  <c r="AA1930" i="2"/>
  <c r="AB1930" i="2" s="1"/>
  <c r="AA422" i="2"/>
  <c r="AA1120" i="2"/>
  <c r="AB1120" i="2" s="1"/>
  <c r="AA604" i="2"/>
  <c r="AA1401" i="2"/>
  <c r="AA420" i="2"/>
  <c r="AB420" i="2" s="1"/>
  <c r="AA334" i="2"/>
  <c r="AB334" i="2" s="1"/>
  <c r="AA32" i="2"/>
  <c r="AA377" i="2"/>
  <c r="AB377" i="2" s="1"/>
  <c r="AA57" i="2"/>
  <c r="AB57" i="2" s="1"/>
  <c r="AA1946" i="2"/>
  <c r="AA216" i="2"/>
  <c r="AB216" i="2" s="1"/>
  <c r="AA1442" i="2"/>
  <c r="AB1442" i="2" s="1"/>
  <c r="AA966" i="2"/>
  <c r="AB966" i="2" s="1"/>
  <c r="AA1821" i="2"/>
  <c r="AA1738" i="2"/>
  <c r="AB1738" i="2" s="1"/>
  <c r="AA684" i="2"/>
  <c r="AA426" i="2"/>
  <c r="AA1380" i="2"/>
  <c r="AB1380" i="2" s="1"/>
  <c r="AA544" i="2"/>
  <c r="AB544" i="2" s="1"/>
  <c r="AA883" i="2"/>
  <c r="AA1933" i="2"/>
  <c r="AA1765" i="2"/>
  <c r="AB1765" i="2" s="1"/>
  <c r="AA440" i="2"/>
  <c r="AB440" i="2" s="1"/>
  <c r="AA450" i="2"/>
  <c r="AB450" i="2" s="1"/>
  <c r="AA411" i="2"/>
  <c r="AB411" i="2" s="1"/>
  <c r="AA1543" i="2"/>
  <c r="AB1543" i="2" s="1"/>
  <c r="AA1410" i="2"/>
  <c r="AA1426" i="2"/>
  <c r="AB1426" i="2" s="1"/>
  <c r="AA1271" i="2"/>
  <c r="AB1271" i="2" s="1"/>
  <c r="AA184" i="2"/>
  <c r="AB184" i="2" s="1"/>
  <c r="AA1734" i="2"/>
  <c r="AB1734" i="2" s="1"/>
  <c r="AA1291" i="2"/>
  <c r="AA1817" i="2"/>
  <c r="AB1817" i="2" s="1"/>
  <c r="AA1075" i="2"/>
  <c r="AA1127" i="2"/>
  <c r="AA477" i="2"/>
  <c r="AB477" i="2" s="1"/>
  <c r="AA573" i="2"/>
  <c r="AB573" i="2" s="1"/>
  <c r="AA1666" i="2"/>
  <c r="AB1666" i="2" s="1"/>
  <c r="AA1701" i="2"/>
  <c r="AA943" i="2"/>
  <c r="AA1295" i="2"/>
  <c r="AA1712" i="2"/>
  <c r="AA491" i="2"/>
  <c r="AA1915" i="2"/>
  <c r="AB1915" i="2" s="1"/>
  <c r="AA13" i="2"/>
  <c r="AA1865" i="2"/>
  <c r="AA1860" i="2"/>
  <c r="AA1016" i="2"/>
  <c r="AA1308" i="2"/>
  <c r="AA1080" i="2"/>
  <c r="AA767" i="2"/>
  <c r="AA126" i="2"/>
  <c r="AA1214" i="2"/>
  <c r="AA807" i="2"/>
  <c r="AA274" i="2"/>
  <c r="AB274" i="2" s="1"/>
  <c r="AA756" i="2"/>
  <c r="AB756" i="2" s="1"/>
  <c r="AA1141" i="2"/>
  <c r="AA1752" i="2"/>
  <c r="AB1752" i="2" s="1"/>
  <c r="AA359" i="2"/>
  <c r="AA1370" i="2"/>
  <c r="AA1951" i="2"/>
  <c r="AA642" i="2"/>
  <c r="AB642" i="2" s="1"/>
  <c r="AA361" i="2"/>
  <c r="AB361" i="2" s="1"/>
  <c r="AA22" i="2"/>
  <c r="AA962" i="2"/>
  <c r="AB962" i="2" s="1"/>
  <c r="AA1538" i="2"/>
  <c r="AA1301" i="2"/>
  <c r="AA1240" i="2"/>
  <c r="AA28" i="2"/>
  <c r="AA338" i="2"/>
  <c r="AB338" i="2" s="1"/>
  <c r="AA1677" i="2"/>
  <c r="AA924" i="2"/>
  <c r="AB924" i="2" s="1"/>
  <c r="AA1979" i="2"/>
  <c r="AB1979" i="2" s="1"/>
  <c r="AA792" i="2"/>
  <c r="AB792" i="2" s="1"/>
  <c r="AA1256" i="2"/>
  <c r="AA1101" i="2"/>
  <c r="AB1101" i="2" s="1"/>
  <c r="AA1045" i="2"/>
  <c r="AB1045" i="2" s="1"/>
  <c r="AA437" i="2"/>
  <c r="AB437" i="2" s="1"/>
  <c r="AA1621" i="2"/>
  <c r="AB1621" i="2" s="1"/>
  <c r="AA459" i="2"/>
  <c r="AB459" i="2" s="1"/>
  <c r="AA125" i="2"/>
  <c r="AA673" i="2"/>
  <c r="AB673" i="2" s="1"/>
  <c r="AA1612" i="2"/>
  <c r="AB1612" i="2" s="1"/>
  <c r="AA926" i="2"/>
  <c r="AA1434" i="2"/>
  <c r="AA941" i="2"/>
  <c r="AA111" i="2"/>
  <c r="AB111" i="2" s="1"/>
  <c r="AA1307" i="2"/>
  <c r="AA464" i="2"/>
  <c r="AA314" i="2"/>
  <c r="AB314" i="2" s="1"/>
  <c r="AA121" i="2"/>
  <c r="AB121" i="2" s="1"/>
  <c r="AA1347" i="2"/>
  <c r="AB1347" i="2" s="1"/>
  <c r="AA1463" i="2"/>
  <c r="AA510" i="2"/>
  <c r="AA327" i="2"/>
  <c r="AA142" i="2"/>
  <c r="AA1874" i="2"/>
  <c r="AB1874" i="2" s="1"/>
  <c r="AA307" i="2"/>
  <c r="AB307" i="2" s="1"/>
  <c r="AA1911" i="2"/>
  <c r="AB1911" i="2" s="1"/>
  <c r="AA283" i="2"/>
  <c r="AA1511" i="2"/>
  <c r="AA202" i="2"/>
  <c r="AB202" i="2" s="1"/>
  <c r="AA1443" i="2"/>
  <c r="AB1443" i="2" s="1"/>
  <c r="AA43" i="2"/>
  <c r="AB43" i="2" s="1"/>
  <c r="AA1344" i="2"/>
  <c r="AB1344" i="2" s="1"/>
  <c r="AA1735" i="2"/>
  <c r="AB1735" i="2" s="1"/>
  <c r="AA246" i="2"/>
  <c r="AB246" i="2" s="1"/>
  <c r="AA1310" i="2"/>
  <c r="AB1310" i="2" s="1"/>
  <c r="AA885" i="2"/>
  <c r="AA461" i="2"/>
  <c r="AA1727" i="2"/>
  <c r="AA778" i="2"/>
  <c r="AA554" i="2"/>
  <c r="AB554" i="2" s="1"/>
  <c r="AA879" i="2"/>
  <c r="AA310" i="2"/>
  <c r="AB310" i="2" s="1"/>
  <c r="AA1373" i="2"/>
  <c r="AB1373" i="2" s="1"/>
  <c r="AA1072" i="2"/>
  <c r="AB1072" i="2" s="1"/>
  <c r="AA1859" i="2"/>
  <c r="AB1859" i="2" s="1"/>
  <c r="AA900" i="2"/>
  <c r="AA560" i="2"/>
  <c r="AA1150" i="2"/>
  <c r="AB1150" i="2" s="1"/>
  <c r="AA1549" i="2"/>
  <c r="AB1549" i="2" s="1"/>
  <c r="AA730" i="2"/>
  <c r="AB730" i="2" s="1"/>
  <c r="AA1528" i="2"/>
  <c r="AA1763" i="2"/>
  <c r="AB1763" i="2" s="1"/>
  <c r="AA355" i="2"/>
  <c r="AB355" i="2" s="1"/>
  <c r="AA1158" i="2"/>
  <c r="AB1158" i="2" s="1"/>
  <c r="AA1259" i="2"/>
  <c r="AB1259" i="2" s="1"/>
  <c r="AA595" i="2"/>
  <c r="AA597" i="2"/>
  <c r="AA1398" i="2"/>
  <c r="AA851" i="2"/>
  <c r="AB851" i="2" s="1"/>
  <c r="AA1706" i="2"/>
  <c r="AB1706" i="2" s="1"/>
  <c r="AA1941" i="2"/>
  <c r="AA1009" i="2"/>
  <c r="AA1024" i="2"/>
  <c r="AA1854" i="2"/>
  <c r="AB1854" i="2" s="1"/>
  <c r="AA563" i="2"/>
  <c r="AB563" i="2" s="1"/>
  <c r="AA408" i="2"/>
  <c r="AB408" i="2" s="1"/>
  <c r="AA2009" i="2"/>
  <c r="AB2009" i="2" s="1"/>
  <c r="AA227" i="2"/>
  <c r="AB227" i="2" s="1"/>
  <c r="AA1046" i="2"/>
  <c r="AA1412" i="2"/>
  <c r="AB1412" i="2" s="1"/>
  <c r="AA1924" i="2"/>
  <c r="AA1454" i="2"/>
  <c r="AA1389" i="2"/>
  <c r="AB1389" i="2" s="1"/>
  <c r="AA1509" i="2"/>
  <c r="AB1509" i="2" s="1"/>
  <c r="AA1838" i="2"/>
  <c r="AA84" i="2"/>
  <c r="AA1568" i="2"/>
  <c r="AA687" i="2"/>
  <c r="AA664" i="2"/>
  <c r="AB664" i="2" s="1"/>
  <c r="AA384" i="2"/>
  <c r="AB384" i="2" s="1"/>
  <c r="AA1429" i="2"/>
  <c r="AA224" i="2"/>
  <c r="AA1766" i="2"/>
  <c r="AB1766" i="2" s="1"/>
  <c r="AA503" i="2"/>
  <c r="AB503" i="2" s="1"/>
  <c r="AA1746" i="2"/>
  <c r="AB1746" i="2" s="1"/>
  <c r="AA1082" i="2"/>
  <c r="AB1082" i="2" s="1"/>
  <c r="AA576" i="2"/>
  <c r="AA254" i="2"/>
  <c r="AA1156" i="2"/>
  <c r="AB1156" i="2" s="1"/>
  <c r="AA1985" i="2"/>
  <c r="AA854" i="2"/>
  <c r="AB854" i="2" s="1"/>
  <c r="AA373" i="2"/>
  <c r="AA1831" i="2"/>
  <c r="AA1864" i="2"/>
  <c r="AA1660" i="2"/>
  <c r="AA1883" i="2"/>
  <c r="AA1248" i="2"/>
  <c r="AB1248" i="2" s="1"/>
  <c r="AA1176" i="2"/>
  <c r="AB1176" i="2" s="1"/>
  <c r="AA8" i="2"/>
  <c r="AA734" i="2"/>
  <c r="AA1541" i="2"/>
  <c r="AB1541" i="2" s="1"/>
  <c r="AA1547" i="2"/>
  <c r="AA1852" i="2"/>
  <c r="AB1852" i="2" s="1"/>
  <c r="AA519" i="2"/>
  <c r="AB519" i="2" s="1"/>
  <c r="AA1811" i="2"/>
  <c r="AA83" i="2"/>
  <c r="AB83" i="2" s="1"/>
  <c r="AA123" i="2"/>
  <c r="AB123" i="2" s="1"/>
  <c r="AA1219" i="2"/>
  <c r="AB1219" i="2" s="1"/>
  <c r="AA1552" i="2"/>
  <c r="AA794" i="2"/>
  <c r="AB794" i="2" s="1"/>
  <c r="AA185" i="2"/>
  <c r="AB185" i="2" s="1"/>
  <c r="AA186" i="2"/>
  <c r="AB186" i="2" s="1"/>
  <c r="AA1321" i="2"/>
  <c r="AB1321" i="2" s="1"/>
  <c r="AA512" i="2"/>
  <c r="AA1532" i="2"/>
  <c r="AB1532" i="2" s="1"/>
  <c r="AA131" i="2"/>
  <c r="AB131" i="2" s="1"/>
  <c r="AA337" i="2"/>
  <c r="AA546" i="2"/>
  <c r="AA1083" i="2"/>
  <c r="AB1083" i="2" s="1"/>
  <c r="AA1207" i="2"/>
  <c r="AA1119" i="2"/>
  <c r="AA457" i="2"/>
  <c r="AB457" i="2" s="1"/>
  <c r="AA1195" i="2"/>
  <c r="AA1264" i="2"/>
  <c r="AA55" i="2"/>
  <c r="AA1032" i="2"/>
  <c r="AB1032" i="2" s="1"/>
  <c r="AA415" i="2"/>
  <c r="AB415" i="2" s="1"/>
  <c r="AA1357" i="2"/>
  <c r="AA362" i="2"/>
  <c r="AA1338" i="2"/>
  <c r="AA1530" i="2"/>
  <c r="AB1530" i="2" s="1"/>
  <c r="AA223" i="2"/>
  <c r="AB223" i="2" s="1"/>
  <c r="AA871" i="2"/>
  <c r="AB871" i="2" s="1"/>
  <c r="AA1799" i="2"/>
  <c r="AB1799" i="2" s="1"/>
  <c r="AA520" i="2"/>
  <c r="AB520" i="2" s="1"/>
  <c r="AA1622" i="2"/>
  <c r="AB1622" i="2" s="1"/>
  <c r="AA770" i="2"/>
  <c r="AB770" i="2" s="1"/>
  <c r="AA389" i="2"/>
  <c r="AA982" i="2"/>
  <c r="AB982" i="2" s="1"/>
  <c r="AA1522" i="2"/>
  <c r="AB1522" i="2" s="1"/>
  <c r="AA1371" i="2"/>
  <c r="AB1371" i="2" s="1"/>
  <c r="AA214" i="2"/>
  <c r="AB214" i="2" s="1"/>
  <c r="AA1469" i="2"/>
  <c r="AB1469" i="2" s="1"/>
  <c r="AA205" i="2"/>
  <c r="AA1391" i="2"/>
  <c r="AB1391" i="2" s="1"/>
  <c r="AA407" i="2"/>
  <c r="AB407" i="2" s="1"/>
  <c r="AA1704" i="2"/>
  <c r="AB1704" i="2" s="1"/>
  <c r="AA197" i="2"/>
  <c r="AB197" i="2" s="1"/>
  <c r="AA312" i="2"/>
  <c r="AB312" i="2" s="1"/>
  <c r="AA51" i="2"/>
  <c r="AA878" i="2"/>
  <c r="AB878" i="2" s="1"/>
  <c r="AA531" i="2"/>
  <c r="AB531" i="2" s="1"/>
  <c r="AA1145" i="2"/>
  <c r="AB1145" i="2" s="1"/>
  <c r="AA1283" i="2"/>
  <c r="AB1283" i="2" s="1"/>
  <c r="AA725" i="2"/>
  <c r="AB725" i="2" s="1"/>
  <c r="AA396" i="2"/>
  <c r="AA1893" i="2"/>
  <c r="AB1893" i="2" s="1"/>
  <c r="AA1825" i="2"/>
  <c r="AA1755" i="2"/>
  <c r="AA806" i="2"/>
  <c r="AA782" i="2"/>
  <c r="AB782" i="2" s="1"/>
  <c r="AA1689" i="2"/>
  <c r="AB1689" i="2" s="1"/>
  <c r="AA819" i="2"/>
  <c r="AB819" i="2" s="1"/>
  <c r="AA1659" i="2"/>
  <c r="AB1659" i="2" s="1"/>
  <c r="AA1667" i="2"/>
  <c r="AB1667" i="2" s="1"/>
  <c r="AA277" i="2"/>
  <c r="AA432" i="2"/>
  <c r="AB432" i="2" s="1"/>
  <c r="AA398" i="2"/>
  <c r="AB398" i="2" s="1"/>
  <c r="AA802" i="2"/>
  <c r="AB802" i="2" s="1"/>
  <c r="AA987" i="2"/>
  <c r="AB987" i="2" s="1"/>
  <c r="AA1600" i="2"/>
  <c r="AB1600" i="2" s="1"/>
  <c r="AA433" i="2"/>
  <c r="AB433" i="2" s="1"/>
  <c r="AA1992" i="2"/>
  <c r="AA1492" i="2"/>
  <c r="AB1492" i="2" s="1"/>
  <c r="AA549" i="2"/>
  <c r="AB549" i="2" s="1"/>
  <c r="AA296" i="2"/>
  <c r="AA980" i="2"/>
  <c r="AB980" i="2" s="1"/>
  <c r="AA1642" i="2"/>
  <c r="AB1642" i="2" s="1"/>
  <c r="AA1415" i="2"/>
  <c r="AB1415" i="2" s="1"/>
  <c r="AA383" i="2"/>
  <c r="AB383" i="2" s="1"/>
  <c r="AA1284" i="2"/>
  <c r="AA1923" i="2"/>
  <c r="AB1923" i="2" s="1"/>
  <c r="AA1123" i="2"/>
  <c r="AA1331" i="2"/>
  <c r="AB1331" i="2" s="1"/>
  <c r="AA1922" i="2"/>
  <c r="AA255" i="2"/>
  <c r="AA1998" i="2"/>
  <c r="AA721" i="2"/>
  <c r="AB721" i="2" s="1"/>
  <c r="AA727" i="2"/>
  <c r="AB727" i="2" s="1"/>
  <c r="AA1460" i="2"/>
  <c r="AA1433" i="2"/>
  <c r="AA1714" i="2"/>
  <c r="AA112" i="2"/>
  <c r="AB112" i="2" s="1"/>
  <c r="AA392" i="2"/>
  <c r="AA140" i="2"/>
  <c r="AB140" i="2" s="1"/>
  <c r="AA1950" i="2"/>
  <c r="AB1950" i="2" s="1"/>
  <c r="AA1633" i="2"/>
  <c r="AB1633" i="2" s="1"/>
  <c r="AA1505" i="2"/>
  <c r="AB1505" i="2" s="1"/>
  <c r="AA753" i="2"/>
  <c r="AB753" i="2" s="1"/>
  <c r="AA1813" i="2"/>
  <c r="AB1813" i="2" s="1"/>
  <c r="AA190" i="2"/>
  <c r="AA71" i="2"/>
  <c r="AB71" i="2" s="1"/>
  <c r="AA1638" i="2"/>
  <c r="AA1274" i="2"/>
  <c r="AB1274" i="2" s="1"/>
  <c r="AA528" i="2"/>
  <c r="AB528" i="2" s="1"/>
  <c r="AA1085" i="2"/>
  <c r="AA685" i="2"/>
  <c r="AA746" i="2"/>
  <c r="AB746" i="2" s="1"/>
  <c r="AA1732" i="2"/>
  <c r="AB1732" i="2" s="1"/>
  <c r="AA50" i="2"/>
  <c r="AA1326" i="2"/>
  <c r="AB1326" i="2" s="1"/>
  <c r="AA1342" i="2"/>
  <c r="AB1342" i="2" s="1"/>
  <c r="AA65" i="2"/>
  <c r="AA513" i="2"/>
  <c r="AA1473" i="2"/>
  <c r="AB1473" i="2" s="1"/>
  <c r="AA868" i="2"/>
  <c r="AB868" i="2" s="1"/>
  <c r="AA1289" i="2"/>
  <c r="AA908" i="2"/>
  <c r="AA1573" i="2"/>
  <c r="AB1573" i="2" s="1"/>
  <c r="AA1225" i="2"/>
  <c r="AA925" i="2"/>
  <c r="AA1995" i="2"/>
  <c r="AB1995" i="2" s="1"/>
  <c r="AA247" i="2"/>
  <c r="AB247" i="2" s="1"/>
  <c r="AA48" i="2"/>
  <c r="AA488" i="2"/>
  <c r="AB488" i="2" s="1"/>
  <c r="AA787" i="2"/>
  <c r="AB787" i="2" s="1"/>
  <c r="AA565" i="2"/>
  <c r="AA1671" i="2"/>
  <c r="AB1671" i="2" s="1"/>
  <c r="AA145" i="2"/>
  <c r="AB145" i="2" s="1"/>
  <c r="AA446" i="2"/>
  <c r="AA557" i="2"/>
  <c r="AB557" i="2" s="1"/>
  <c r="AA568" i="2"/>
  <c r="AB568" i="2" s="1"/>
  <c r="AA497" i="2"/>
  <c r="AA842" i="2"/>
  <c r="AA82" i="2"/>
  <c r="AB82" i="2" s="1"/>
  <c r="AA719" i="2"/>
  <c r="AB719" i="2" s="1"/>
  <c r="AA1493" i="2"/>
  <c r="AA1210" i="2"/>
  <c r="AA1456" i="2"/>
  <c r="AA333" i="2"/>
  <c r="V3" i="2"/>
  <c r="AA3" i="2" s="1"/>
  <c r="AB3" i="2" s="1"/>
  <c r="AA1066" i="2"/>
  <c r="AB1066" i="2" s="1"/>
  <c r="AA301" i="2"/>
  <c r="AB301" i="2" s="1"/>
  <c r="AA1567" i="2"/>
  <c r="AA1556" i="2"/>
  <c r="AA1783" i="2"/>
  <c r="AA1703" i="2"/>
  <c r="AA1571" i="2"/>
  <c r="AA918" i="2"/>
  <c r="AB918" i="2" s="1"/>
  <c r="AA1208" i="2"/>
  <c r="AA1726" i="2"/>
  <c r="AB1726" i="2" s="1"/>
  <c r="AA1049" i="2"/>
  <c r="AA188" i="2"/>
  <c r="AB188" i="2" s="1"/>
  <c r="AA1164" i="2"/>
  <c r="AB1164" i="2" s="1"/>
  <c r="AA1431" i="2"/>
  <c r="AA637" i="2"/>
  <c r="AB637" i="2" s="1"/>
  <c r="AA1372" i="2"/>
  <c r="AB1372" i="2" s="1"/>
  <c r="AA888" i="2"/>
  <c r="AB888" i="2" s="1"/>
  <c r="AA2010" i="2"/>
  <c r="AB2010" i="2" s="1"/>
  <c r="AA1635" i="2"/>
  <c r="AA1724" i="2"/>
  <c r="AA1399" i="2"/>
  <c r="AB1399" i="2" s="1"/>
  <c r="AA1631" i="2"/>
  <c r="AB1631" i="2" s="1"/>
  <c r="AA116" i="2"/>
  <c r="AB116" i="2" s="1"/>
  <c r="Z763" i="2"/>
  <c r="AA763" i="2"/>
  <c r="Z1197" i="2"/>
  <c r="AA1197" i="2"/>
  <c r="AA1444" i="2"/>
  <c r="Z1069" i="2"/>
  <c r="AA1069" i="2"/>
  <c r="AA1108" i="2"/>
  <c r="AB1108" i="2" s="1"/>
  <c r="AA1640" i="2"/>
  <c r="AA1634" i="2"/>
  <c r="AB1634" i="2" s="1"/>
  <c r="AA299" i="2"/>
  <c r="AA2003" i="2"/>
  <c r="AA393" i="2"/>
  <c r="AB393" i="2" s="1"/>
  <c r="AA194" i="2"/>
  <c r="AB194" i="2" s="1"/>
  <c r="AA297" i="2"/>
  <c r="AA385" i="2"/>
  <c r="AA1977" i="2"/>
  <c r="AB1977" i="2" s="1"/>
  <c r="AA336" i="2"/>
  <c r="AB336" i="2" s="1"/>
  <c r="AA567" i="2"/>
  <c r="AA1967" i="2"/>
  <c r="AB1967" i="2" s="1"/>
  <c r="Z1516" i="2"/>
  <c r="AA1516" i="2"/>
  <c r="AA261" i="2"/>
  <c r="AB261" i="2" s="1"/>
  <c r="AA471" i="2"/>
  <c r="AB471" i="2" s="1"/>
  <c r="AA1114" i="2"/>
  <c r="AA391" i="2"/>
  <c r="AB391" i="2" s="1"/>
  <c r="AA1458" i="2"/>
  <c r="AB1458" i="2" s="1"/>
  <c r="AA1471" i="2"/>
  <c r="AA1873" i="2"/>
  <c r="AB1873" i="2" s="1"/>
  <c r="AA1956" i="2"/>
  <c r="AB1956" i="2" s="1"/>
  <c r="AA260" i="2"/>
  <c r="AB260" i="2" s="1"/>
  <c r="AA193" i="2"/>
  <c r="AB193" i="2" s="1"/>
  <c r="AA1736" i="2"/>
  <c r="AA120" i="2"/>
  <c r="AB120" i="2" s="1"/>
  <c r="AA736" i="2"/>
  <c r="AB736" i="2" s="1"/>
  <c r="AA1975" i="2"/>
  <c r="AB1975" i="2" s="1"/>
  <c r="AA948" i="2"/>
  <c r="AB948" i="2" s="1"/>
  <c r="AA1535" i="2"/>
  <c r="AB1535" i="2" s="1"/>
  <c r="AA834" i="2"/>
  <c r="AA1954" i="2"/>
  <c r="AB1954" i="2" s="1"/>
  <c r="AA176" i="2"/>
  <c r="AB176" i="2" s="1"/>
  <c r="AA273" i="2"/>
  <c r="AB273" i="2" s="1"/>
  <c r="AA67" i="2"/>
  <c r="AA1601" i="2"/>
  <c r="AB1601" i="2" s="1"/>
  <c r="AA92" i="2"/>
  <c r="AB92" i="2" s="1"/>
  <c r="AA1625" i="2"/>
  <c r="AB1625" i="2" s="1"/>
  <c r="AA451" i="2"/>
  <c r="AB451" i="2" s="1"/>
  <c r="AA803" i="2"/>
  <c r="AB803" i="2" s="1"/>
  <c r="AA832" i="2"/>
  <c r="AB832" i="2" s="1"/>
  <c r="AA1974" i="2"/>
  <c r="AB1974" i="2" s="1"/>
  <c r="AA1010" i="2"/>
  <c r="AB1010" i="2" s="1"/>
  <c r="AA858" i="2"/>
  <c r="AB858" i="2" s="1"/>
  <c r="AA1525" i="2"/>
  <c r="AA738" i="2"/>
  <c r="AB738" i="2" s="1"/>
  <c r="AA1230" i="2"/>
  <c r="AB1230" i="2" s="1"/>
  <c r="AA711" i="2"/>
  <c r="AA1332" i="2"/>
  <c r="AA1670" i="2"/>
  <c r="AB1670" i="2" s="1"/>
  <c r="AA1392" i="2"/>
  <c r="AA1324" i="2"/>
  <c r="AB1324" i="2" s="1"/>
  <c r="AA1890" i="2"/>
  <c r="AB1890" i="2" s="1"/>
  <c r="AA1515" i="2"/>
  <c r="AB1515" i="2" s="1"/>
  <c r="AA731" i="2"/>
  <c r="AB731" i="2" s="1"/>
  <c r="AA1221" i="2"/>
  <c r="AB1221" i="2" s="1"/>
  <c r="AA113" i="2"/>
  <c r="AA852" i="2"/>
  <c r="AB852" i="2" s="1"/>
  <c r="AA1037" i="2"/>
  <c r="AA182" i="2"/>
  <c r="AA96" i="2"/>
  <c r="AB96" i="2" s="1"/>
  <c r="AA995" i="2"/>
  <c r="AB995" i="2" s="1"/>
  <c r="AA1937" i="2"/>
  <c r="AB1937" i="2" s="1"/>
  <c r="AA1747" i="2"/>
  <c r="AB1747" i="2" s="1"/>
  <c r="AA1958" i="2"/>
  <c r="AA1856" i="2"/>
  <c r="AA743" i="2"/>
  <c r="AA1521" i="2"/>
  <c r="AB1521" i="2" s="1"/>
  <c r="AA714" i="2"/>
  <c r="AB714" i="2" s="1"/>
  <c r="AA609" i="2"/>
  <c r="AB609" i="2" s="1"/>
  <c r="AA1231" i="2"/>
  <c r="AB1231" i="2" s="1"/>
  <c r="AA1857" i="2"/>
  <c r="AB1857" i="2" s="1"/>
  <c r="AA1350" i="2"/>
  <c r="AB1350" i="2" s="1"/>
  <c r="AA180" i="2"/>
  <c r="AB180" i="2" s="1"/>
  <c r="AA1816" i="2"/>
  <c r="AB1816" i="2" s="1"/>
  <c r="AA1983" i="2"/>
  <c r="AB1983" i="2" s="1"/>
  <c r="Z1325" i="2"/>
  <c r="AA1325" i="2"/>
  <c r="AA1692" i="2"/>
  <c r="AB1692" i="2" s="1"/>
  <c r="AA1263" i="2"/>
  <c r="AB1263" i="2" s="1"/>
  <c r="AA928" i="2"/>
  <c r="AA1177" i="2"/>
  <c r="AB1177" i="2" s="1"/>
  <c r="AA690" i="2"/>
  <c r="AB690" i="2" s="1"/>
  <c r="AA1477" i="2"/>
  <c r="AA1939" i="2"/>
  <c r="AA815" i="2"/>
  <c r="AB815" i="2" s="1"/>
  <c r="AA1557" i="2"/>
  <c r="AB1557" i="2" s="1"/>
  <c r="AA1845" i="2"/>
  <c r="AA412" i="2"/>
  <c r="AA288" i="2"/>
  <c r="AA608" i="2"/>
  <c r="AB608" i="2" s="1"/>
  <c r="AA11" i="2"/>
  <c r="AB11" i="2" s="1"/>
  <c r="AA1548" i="2"/>
  <c r="AB1548" i="2" s="1"/>
  <c r="AA1212" i="2"/>
  <c r="AB1212" i="2" s="1"/>
  <c r="AA679" i="2"/>
  <c r="AA496" i="2"/>
  <c r="AB496" i="2" s="1"/>
  <c r="AA1743" i="2"/>
  <c r="AA748" i="2"/>
  <c r="AB748" i="2" s="1"/>
  <c r="AA1050" i="2"/>
  <c r="AB1050" i="2" s="1"/>
  <c r="AA1981" i="2"/>
  <c r="AB1981" i="2" s="1"/>
  <c r="AA9" i="2"/>
  <c r="AA1708" i="2"/>
  <c r="AB1708" i="2" s="1"/>
  <c r="AA1381" i="2"/>
  <c r="AB1381" i="2" s="1"/>
  <c r="AA34" i="2"/>
  <c r="AA1327" i="2"/>
  <c r="AA1823" i="2"/>
  <c r="AB1823" i="2" s="1"/>
  <c r="AA1435" i="2"/>
  <c r="AB1435" i="2" s="1"/>
  <c r="AA1679" i="2"/>
  <c r="AB1679" i="2" s="1"/>
  <c r="AA592" i="2"/>
  <c r="AB592" i="2" s="1"/>
  <c r="AB1569" i="2" l="1"/>
  <c r="AB61" i="2"/>
  <c r="AB1398" i="2"/>
  <c r="AB1495" i="2"/>
  <c r="AB499" i="2"/>
  <c r="AB1845" i="2"/>
  <c r="AB1811" i="2"/>
  <c r="AB1808" i="2"/>
  <c r="AB291" i="2"/>
  <c r="AB617" i="2"/>
  <c r="AB845" i="2"/>
  <c r="AB1498" i="2"/>
  <c r="AB1477" i="2"/>
  <c r="AB1636" i="2"/>
  <c r="AB1962" i="2"/>
  <c r="AB615" i="2"/>
  <c r="AB1169" i="2"/>
  <c r="AB187" i="2"/>
  <c r="AB452" i="2"/>
  <c r="AB1444" i="2"/>
  <c r="AB1958" i="2"/>
  <c r="AB1494" i="2"/>
  <c r="AB887" i="2"/>
  <c r="AB51" i="2"/>
  <c r="AB95" i="2"/>
  <c r="AB283" i="2"/>
  <c r="AB1484" i="2"/>
  <c r="AB67" i="2"/>
  <c r="AB106" i="2"/>
  <c r="AB296" i="2"/>
  <c r="AB861" i="2"/>
  <c r="AB1018" i="2"/>
  <c r="AB1130" i="2"/>
  <c r="AB1540" i="2"/>
  <c r="AB1171" i="2"/>
  <c r="AB626" i="2"/>
  <c r="AB1794" i="2"/>
  <c r="AB341" i="2"/>
  <c r="AB1570" i="2"/>
  <c r="AB1660" i="2"/>
  <c r="AB515" i="2"/>
  <c r="AB950" i="2"/>
  <c r="AB590" i="2"/>
  <c r="AB946" i="2"/>
  <c r="AB811" i="2"/>
  <c r="AB691" i="2"/>
  <c r="AB1309" i="2"/>
  <c r="AB1936" i="2"/>
  <c r="AB1792" i="2"/>
  <c r="AB130" i="2"/>
  <c r="AB1273" i="2"/>
  <c r="AB32" i="2"/>
  <c r="AB1876" i="2"/>
  <c r="AB1736" i="2"/>
  <c r="AB583" i="2"/>
  <c r="AB575" i="2"/>
  <c r="AB1938" i="2"/>
  <c r="AB776" i="2"/>
  <c r="AB17" i="2"/>
  <c r="AB141" i="2"/>
  <c r="AB1533" i="2"/>
  <c r="AB1781" i="2"/>
  <c r="AB857" i="2"/>
  <c r="AB1370" i="2"/>
  <c r="AB1999" i="2"/>
  <c r="AB313" i="2"/>
  <c r="AB1821" i="2"/>
  <c r="AB1493" i="2"/>
  <c r="AB1590" i="2"/>
  <c r="AB896" i="2"/>
  <c r="AB877" i="2"/>
  <c r="AB1217" i="2"/>
  <c r="AB1365" i="2"/>
  <c r="AB1934" i="2"/>
  <c r="AB1698" i="2"/>
  <c r="AB236" i="2"/>
  <c r="AB1635" i="2"/>
  <c r="AB855" i="2"/>
  <c r="AB1074" i="2"/>
  <c r="AB125" i="2"/>
  <c r="AB287" i="2"/>
  <c r="AB262" i="2"/>
  <c r="AB1677" i="2"/>
  <c r="AB1842" i="2"/>
  <c r="AB168" i="2"/>
  <c r="AB1589" i="2"/>
  <c r="AB1354" i="2"/>
  <c r="AB534" i="2"/>
  <c r="AB1547" i="2"/>
  <c r="AB424" i="2"/>
  <c r="AB1587" i="2"/>
  <c r="AB693" i="2"/>
  <c r="AB2004" i="2"/>
  <c r="AB1265" i="2"/>
  <c r="AB1490" i="2"/>
  <c r="AB1465" i="2"/>
  <c r="AB339" i="2"/>
  <c r="AB1909" i="2"/>
  <c r="AB1078" i="2"/>
  <c r="AB1942" i="2"/>
  <c r="AB182" i="2"/>
  <c r="AB347" i="2"/>
  <c r="AB22" i="2"/>
  <c r="AB1595" i="2"/>
  <c r="AB574" i="2"/>
  <c r="AB1563" i="2"/>
  <c r="AB1299" i="2"/>
  <c r="AB1002" i="2"/>
  <c r="AB1367" i="2"/>
  <c r="AB1100" i="2"/>
  <c r="AB567" i="2"/>
  <c r="AB40" i="2"/>
  <c r="AB1133" i="2"/>
  <c r="AB1696" i="2"/>
  <c r="AB1683" i="2"/>
  <c r="AB1369" i="2"/>
  <c r="AB1457" i="2"/>
  <c r="AB449" i="2"/>
  <c r="AB822" i="2"/>
  <c r="AB1614" i="2"/>
  <c r="AB623" i="2"/>
  <c r="AB1480" i="2"/>
  <c r="AB2007" i="2"/>
  <c r="AB1459" i="2"/>
  <c r="AB999" i="2"/>
  <c r="AB485" i="2"/>
  <c r="AB134" i="2"/>
  <c r="AB170" i="2"/>
  <c r="AB897" i="2"/>
  <c r="AB1933" i="2"/>
  <c r="AB59" i="2"/>
  <c r="AB1208" i="2"/>
  <c r="AB1998" i="2"/>
  <c r="AB842" i="2"/>
  <c r="AB1951" i="2"/>
  <c r="AB779" i="2"/>
  <c r="AB908" i="2"/>
  <c r="AB1992" i="2"/>
  <c r="AB1865" i="2"/>
  <c r="AB1571" i="2"/>
  <c r="AB1148" i="2"/>
  <c r="AB192" i="2"/>
  <c r="AB1743" i="2"/>
  <c r="AB1712" i="2"/>
  <c r="AB1316" i="2"/>
  <c r="AB1960" i="2"/>
  <c r="AB1499" i="2"/>
  <c r="AB676" i="2"/>
  <c r="AB1866" i="2"/>
  <c r="AB1888" i="2"/>
  <c r="AB1898" i="2"/>
  <c r="AB1351" i="2"/>
  <c r="AB1862" i="2"/>
  <c r="AB1618" i="2"/>
  <c r="AB1237" i="2"/>
  <c r="AB597" i="2"/>
  <c r="AB613" i="2"/>
  <c r="AB1328" i="2"/>
  <c r="AB350" i="2"/>
  <c r="AB710" i="2"/>
  <c r="AB1690" i="2"/>
  <c r="AB1154" i="2"/>
  <c r="AB1446" i="2"/>
  <c r="AB1400" i="2"/>
  <c r="AB891" i="2"/>
  <c r="AB647" i="2"/>
  <c r="AB427" i="2"/>
  <c r="AB346" i="2"/>
  <c r="AB240" i="2"/>
  <c r="AB705" i="2"/>
  <c r="AB564" i="2"/>
  <c r="AB965" i="2"/>
  <c r="AB58" i="2"/>
  <c r="AB359" i="2"/>
  <c r="AB1056" i="2"/>
  <c r="AB1582" i="2"/>
  <c r="AB925" i="2"/>
  <c r="AB1597" i="2"/>
  <c r="AB1470" i="2"/>
  <c r="AB2003" i="2"/>
  <c r="AB9" i="2"/>
  <c r="AB1127" i="2"/>
  <c r="AB541" i="2"/>
  <c r="AB1769" i="2"/>
  <c r="AB1785" i="2"/>
  <c r="AB879" i="2"/>
  <c r="AB1806" i="2"/>
  <c r="AB1939" i="2"/>
  <c r="AB1123" i="2"/>
  <c r="AB1827" i="2"/>
  <c r="AB319" i="2"/>
  <c r="AB1225" i="2"/>
  <c r="AB1804" i="2"/>
  <c r="AB1016" i="2"/>
  <c r="AB1514" i="2"/>
  <c r="AB220" i="2"/>
  <c r="AB385" i="2"/>
  <c r="AB1924" i="2"/>
  <c r="AB1754" i="2"/>
  <c r="AB512" i="2"/>
  <c r="AB299" i="2"/>
  <c r="AB743" i="2"/>
  <c r="AB1568" i="2"/>
  <c r="AB900" i="2"/>
  <c r="AB436" i="2"/>
  <c r="AB209" i="2"/>
  <c r="AB354" i="2"/>
  <c r="AB1448" i="2"/>
  <c r="AB1814" i="2"/>
  <c r="AB1775" i="2"/>
  <c r="AB1200" i="2"/>
  <c r="AB439" i="2"/>
  <c r="AB1162" i="2"/>
  <c r="AB1472" i="2"/>
  <c r="AB1820" i="2"/>
  <c r="AB1479" i="2"/>
  <c r="AB1258" i="2"/>
  <c r="AB1404" i="2"/>
  <c r="AB625" i="2"/>
  <c r="AB895" i="2"/>
  <c r="AB1353" i="2"/>
  <c r="AB290" i="2"/>
  <c r="AB255" i="2"/>
  <c r="AB813" i="2"/>
  <c r="AB190" i="2"/>
  <c r="AB327" i="2"/>
  <c r="AB1489" i="2"/>
  <c r="AB1113" i="2"/>
  <c r="AB569" i="2"/>
  <c r="AB1508" i="2"/>
  <c r="AB1596" i="2"/>
  <c r="AB1864" i="2"/>
  <c r="AB1301" i="2"/>
  <c r="AB1382" i="2"/>
  <c r="AB698" i="2"/>
  <c r="AB781" i="2"/>
  <c r="AB467" i="2"/>
  <c r="AB1897" i="2"/>
  <c r="AB1619" i="2"/>
  <c r="AB65" i="2"/>
  <c r="AB1195" i="2"/>
  <c r="AB1009" i="2"/>
  <c r="AB1075" i="2"/>
  <c r="AB1355" i="2"/>
  <c r="AB734" i="2"/>
  <c r="AB1284" i="2"/>
  <c r="AB475" i="2"/>
  <c r="AB1055" i="2"/>
  <c r="AB158" i="2"/>
  <c r="AB1135" i="2"/>
  <c r="AB1878" i="2"/>
  <c r="AB612" i="2"/>
  <c r="AB1141" i="2"/>
  <c r="AB1418" i="2"/>
  <c r="AB1767" i="2"/>
  <c r="AB679" i="2"/>
  <c r="AB1207" i="2"/>
  <c r="AB426" i="2"/>
  <c r="AB1678" i="2"/>
  <c r="AB1423" i="2"/>
  <c r="AB20" i="2"/>
  <c r="AB1089" i="2"/>
  <c r="AB487" i="2"/>
  <c r="AB828" i="2"/>
  <c r="AB911" i="2"/>
  <c r="AB144" i="2"/>
  <c r="AB1970" i="2"/>
  <c r="AB976" i="2"/>
  <c r="AB1266" i="2"/>
  <c r="AB755" i="2"/>
  <c r="AB1788" i="2"/>
  <c r="AB1964" i="2"/>
  <c r="AB352" i="2"/>
  <c r="AB468" i="2"/>
  <c r="AB718" i="2"/>
  <c r="AB276" i="2"/>
  <c r="AB1837" i="2"/>
  <c r="AB780" i="2"/>
  <c r="AB524" i="2"/>
  <c r="AB849" i="2"/>
  <c r="AB1501" i="2"/>
  <c r="AB1178" i="2"/>
  <c r="AB1572" i="2"/>
  <c r="AB1175" i="2"/>
  <c r="AB1560" i="2"/>
  <c r="AB1714" i="2"/>
  <c r="AB115" i="2"/>
  <c r="AB1343" i="2"/>
  <c r="AB910" i="2"/>
  <c r="AB406" i="2"/>
  <c r="AB462" i="2"/>
  <c r="AB91" i="2"/>
  <c r="AB672" i="2"/>
  <c r="AB921" i="2"/>
  <c r="AB1228" i="2"/>
  <c r="AB1054" i="2"/>
  <c r="AB526" i="2"/>
  <c r="AB401" i="2"/>
  <c r="AB768" i="2"/>
  <c r="AB88" i="2"/>
  <c r="AB1959" i="2"/>
  <c r="AB809" i="2"/>
  <c r="AB324" i="2"/>
  <c r="AB797" i="2"/>
  <c r="AB1741" i="2"/>
  <c r="AB1953" i="2"/>
  <c r="AB258" i="2"/>
  <c r="AB643" i="2"/>
  <c r="AB1989" i="2"/>
  <c r="AB1167" i="2"/>
  <c r="AB1751" i="2"/>
  <c r="AB1076" i="2"/>
  <c r="AB653" i="2"/>
  <c r="AB78" i="2"/>
  <c r="AB1395" i="2"/>
  <c r="AB164" i="2"/>
  <c r="AB1129" i="2"/>
  <c r="AB865" i="2"/>
  <c r="AB1403" i="2"/>
  <c r="AB1107" i="2"/>
  <c r="AB1109" i="2"/>
  <c r="AB1339" i="2"/>
  <c r="AB903" i="2"/>
  <c r="AB1131" i="2"/>
  <c r="AB1645" i="2"/>
  <c r="AB1976" i="2"/>
  <c r="AB27" i="2"/>
  <c r="AB804" i="2"/>
  <c r="AB902" i="2"/>
  <c r="AB1220" i="2"/>
  <c r="AB1084" i="2"/>
  <c r="AB335" i="2"/>
  <c r="AB148" i="2"/>
  <c r="AB1615" i="2"/>
  <c r="AB1024" i="2"/>
  <c r="AB1080" i="2"/>
  <c r="AB1675" i="2"/>
  <c r="AB1885" i="2"/>
  <c r="AB233" i="2"/>
  <c r="AB1036" i="2"/>
  <c r="AB257" i="2"/>
  <c r="AB278" i="2"/>
  <c r="AB117" i="2"/>
  <c r="AB525" i="2"/>
  <c r="AB1227" i="2"/>
  <c r="AB414" i="2"/>
  <c r="AB810" i="2"/>
  <c r="AB137" i="2"/>
  <c r="AB1357" i="2"/>
  <c r="AB1211" i="2"/>
  <c r="AB1993" i="2"/>
  <c r="AB1058" i="2"/>
  <c r="AB1452" i="2"/>
  <c r="AB358" i="2"/>
  <c r="AB1922" i="2"/>
  <c r="AB1307" i="2"/>
  <c r="AB1401" i="2"/>
  <c r="AB1681" i="2"/>
  <c r="AB833" i="2"/>
  <c r="AB1527" i="2"/>
  <c r="AB1729" i="2"/>
  <c r="AB419" i="2"/>
  <c r="AB681" i="2"/>
  <c r="AB81" i="2"/>
  <c r="AB812" i="2"/>
  <c r="AB428" i="2"/>
  <c r="AB72" i="2"/>
  <c r="AB986" i="2"/>
  <c r="AB1436" i="2"/>
  <c r="AB29" i="2"/>
  <c r="AB1610" i="2"/>
  <c r="AB1406" i="2"/>
  <c r="AB104" i="2"/>
  <c r="AB1903" i="2"/>
  <c r="AB806" i="2"/>
  <c r="AB464" i="2"/>
  <c r="AB1843" i="2"/>
  <c r="AB1147" i="2"/>
  <c r="AB1383" i="2"/>
  <c r="AB1491" i="2"/>
  <c r="AB24" i="2"/>
  <c r="AB321" i="2"/>
  <c r="AB1329" i="2"/>
  <c r="AB344" i="2"/>
  <c r="AB1715" i="2"/>
  <c r="AB1275" i="2"/>
  <c r="AB388" i="2"/>
  <c r="AB1881" i="2"/>
  <c r="AB963" i="2"/>
  <c r="AB577" i="2"/>
  <c r="AB996" i="2"/>
  <c r="AB938" i="2"/>
  <c r="AB300" i="2"/>
  <c r="AB1438" i="2"/>
  <c r="AB1663" i="2"/>
  <c r="AB1256" i="2"/>
  <c r="AB1456" i="2"/>
  <c r="AB1429" i="2"/>
  <c r="AB1623" i="2"/>
  <c r="AB862" i="2"/>
  <c r="AB701" i="2"/>
  <c r="AB805" i="2"/>
  <c r="AB476" i="2"/>
  <c r="AB1215" i="2"/>
  <c r="AB1550" i="2"/>
  <c r="AB232" i="2"/>
  <c r="AB1453" i="2"/>
  <c r="AB1202" i="2"/>
  <c r="AB621" i="2"/>
  <c r="AB1588" i="2"/>
  <c r="AB205" i="2"/>
  <c r="AB1387" i="2"/>
  <c r="AB874" i="2"/>
  <c r="AB200" i="2"/>
  <c r="AB1243" i="2"/>
  <c r="AB1567" i="2"/>
  <c r="AB1665" i="2"/>
  <c r="AB1210" i="2"/>
  <c r="AB48" i="2"/>
  <c r="AB1125" i="2"/>
  <c r="AB923" i="2"/>
  <c r="AB926" i="2"/>
  <c r="AB1250" i="2"/>
  <c r="AB1222" i="2"/>
  <c r="AB732" i="2"/>
  <c r="AB677" i="2"/>
  <c r="AB585" i="2"/>
  <c r="AB882" i="2"/>
  <c r="AB1422" i="2"/>
  <c r="AB1592" i="2"/>
  <c r="AB103" i="2"/>
  <c r="AB777" i="2"/>
  <c r="AB1961" i="2"/>
  <c r="AB1300" i="2"/>
  <c r="AB1761" i="2"/>
  <c r="AB949" i="2"/>
  <c r="AB213" i="2"/>
  <c r="AB662" i="2"/>
  <c r="AB801" i="2"/>
  <c r="AB483" i="2"/>
  <c r="AB1091" i="2"/>
  <c r="AB1770" i="2"/>
  <c r="AB1831" i="2"/>
  <c r="AB461" i="2"/>
  <c r="AB1213" i="2"/>
  <c r="AB931" i="2"/>
  <c r="AB745" i="2"/>
  <c r="AB1315" i="2"/>
  <c r="AB720" i="2"/>
  <c r="AB936" i="2"/>
  <c r="AB1013" i="2"/>
  <c r="AB1048" i="2"/>
  <c r="AB8" i="2"/>
  <c r="AB357" i="2"/>
  <c r="AB373" i="2"/>
  <c r="AB1020" i="2"/>
  <c r="AB1755" i="2"/>
  <c r="AB560" i="2"/>
  <c r="AB1269" i="2"/>
  <c r="AB932" i="2"/>
  <c r="AB905" i="2"/>
  <c r="AB629" i="2"/>
  <c r="AB933" i="2"/>
  <c r="AB1255" i="2"/>
  <c r="AB412" i="2"/>
  <c r="AB945" i="2"/>
  <c r="AB1985" i="2"/>
  <c r="AB1941" i="2"/>
  <c r="AB302" i="2"/>
  <c r="AB323" i="2"/>
  <c r="AB741" i="2"/>
  <c r="AB259" i="2"/>
  <c r="AB796" i="2"/>
  <c r="AB5" i="2"/>
  <c r="AB1850" i="2"/>
  <c r="AB1293" i="2"/>
  <c r="AB1077" i="2"/>
  <c r="AB425" i="2"/>
  <c r="AB2006" i="2"/>
  <c r="AB1901" i="2"/>
  <c r="AB1320" i="2"/>
  <c r="AB1218" i="2"/>
  <c r="AB1838" i="2"/>
  <c r="AB767" i="2"/>
  <c r="AB979" i="2"/>
  <c r="AB1786" i="2"/>
  <c r="AB1165" i="2"/>
  <c r="AB1041" i="2"/>
  <c r="AB1801" i="2"/>
  <c r="AB572" i="2"/>
  <c r="AB281" i="2"/>
  <c r="AB1797" i="2"/>
  <c r="AB201" i="2"/>
  <c r="AB23" i="2"/>
  <c r="AB1242" i="2"/>
  <c r="AB1912" i="2"/>
  <c r="AB33" i="2"/>
  <c r="AB1611" i="2"/>
  <c r="AB530" i="2"/>
  <c r="AB992" i="2"/>
  <c r="AB1717" i="2"/>
  <c r="AB1122" i="2"/>
  <c r="AB30" i="2"/>
  <c r="AB438" i="2"/>
  <c r="AB571" i="2"/>
  <c r="AB1000" i="2"/>
  <c r="AB295" i="2"/>
  <c r="AB639" i="2"/>
  <c r="AB675" i="2"/>
  <c r="AB892" i="2"/>
  <c r="AB84" i="2"/>
  <c r="AB497" i="2"/>
  <c r="AB422" i="2"/>
  <c r="AB839" i="2"/>
  <c r="AB817" i="2"/>
  <c r="AB1910" i="2"/>
  <c r="AB540" i="2"/>
  <c r="AB285" i="2"/>
  <c r="AB533" i="2"/>
  <c r="AB1251" i="2"/>
  <c r="AB316" i="2"/>
  <c r="AB100" i="2"/>
  <c r="AB1430" i="2"/>
  <c r="AB107" i="2"/>
  <c r="AB1097" i="2"/>
  <c r="AB93" i="2"/>
  <c r="AB253" i="2"/>
  <c r="AB1034" i="2"/>
  <c r="AB901" i="2"/>
  <c r="AB322" i="2"/>
  <c r="AB928" i="2"/>
  <c r="AB1648" i="2"/>
  <c r="AB55" i="2"/>
  <c r="AB1205" i="2"/>
  <c r="AB1134" i="2"/>
  <c r="AB1952" i="2"/>
  <c r="AB64" i="2"/>
  <c r="AB894" i="2"/>
  <c r="AB1599" i="2"/>
  <c r="AB1086" i="2"/>
  <c r="AB147" i="2"/>
  <c r="AB1103" i="2"/>
  <c r="AB545" i="2"/>
  <c r="AB1684" i="2"/>
  <c r="AB668" i="2"/>
  <c r="AB2005" i="2"/>
  <c r="AB1647" i="2"/>
  <c r="AB1880" i="2"/>
  <c r="AB1783" i="2"/>
  <c r="AB1264" i="2"/>
  <c r="AB126" i="2"/>
  <c r="AB1526" i="2"/>
  <c r="AB1290" i="2"/>
  <c r="AB1504" i="2"/>
  <c r="AB688" i="2"/>
  <c r="AB1555" i="2"/>
  <c r="AB1467" i="2"/>
  <c r="AB707" i="2"/>
  <c r="AB372" i="2"/>
  <c r="AB1098" i="2"/>
  <c r="AB904" i="2"/>
  <c r="AB1235" i="2"/>
  <c r="AB458" i="2"/>
  <c r="AB1907" i="2"/>
  <c r="AB1757" i="2"/>
  <c r="AB150" i="2"/>
  <c r="AB814" i="2"/>
  <c r="AB1116" i="2"/>
  <c r="AB1181" i="2"/>
  <c r="AB1791" i="2"/>
  <c r="AB181" i="2"/>
  <c r="AB1676" i="2"/>
  <c r="AB1931" i="2"/>
  <c r="AB129" i="2"/>
  <c r="AB678" i="2"/>
  <c r="AB1773" i="2"/>
  <c r="AB1062" i="2"/>
  <c r="AB1856" i="2"/>
  <c r="AB392" i="2"/>
  <c r="AB1392" i="2"/>
  <c r="AB446" i="2"/>
  <c r="AB1552" i="2"/>
  <c r="AB53" i="2"/>
  <c r="AB155" i="2"/>
  <c r="AB183" i="2"/>
  <c r="AB1012" i="2"/>
  <c r="AB713" i="2"/>
  <c r="AB171" i="2"/>
  <c r="AB1948" i="2"/>
  <c r="AB1927" i="2"/>
  <c r="AB1445" i="2"/>
  <c r="AB1282" i="2"/>
  <c r="AB751" i="2"/>
  <c r="AB309" i="2"/>
  <c r="AB77" i="2"/>
  <c r="AB1796" i="2"/>
  <c r="AB1581" i="2"/>
  <c r="AB1896" i="2"/>
  <c r="AB699" i="2"/>
  <c r="AB113" i="2"/>
  <c r="AB239" i="2"/>
  <c r="AB1308" i="2"/>
  <c r="AB1026" i="2"/>
  <c r="AB1402" i="2"/>
  <c r="AB975" i="2"/>
  <c r="AB1686" i="2"/>
  <c r="AB1822" i="2"/>
  <c r="AB1784" i="2"/>
  <c r="AB1046" i="2"/>
  <c r="AB1262" i="2"/>
  <c r="AB1356" i="2"/>
  <c r="AB1042" i="2"/>
  <c r="AB66" i="2"/>
  <c r="AB390" i="2"/>
  <c r="AB959" i="2"/>
  <c r="AB1626" i="2"/>
  <c r="AB1745" i="2"/>
  <c r="AB989" i="2"/>
  <c r="AB1826" i="2"/>
  <c r="AB378" i="2"/>
  <c r="AB1616" i="2"/>
  <c r="AB1289" i="2"/>
  <c r="AB275" i="2"/>
  <c r="AB1978" i="2"/>
  <c r="AB870" i="2"/>
  <c r="AB142" i="2"/>
  <c r="AB1860" i="2"/>
  <c r="AB1193" i="2"/>
  <c r="AB848" i="2"/>
  <c r="AB1887" i="2"/>
  <c r="AB1302" i="2"/>
  <c r="AB1159" i="2"/>
  <c r="AB434" i="2"/>
  <c r="AB1043" i="2"/>
  <c r="AB25" i="2"/>
  <c r="AB28" i="2"/>
  <c r="AB844" i="2"/>
  <c r="AB1249" i="2"/>
  <c r="AB1004" i="2"/>
  <c r="AB49" i="2"/>
  <c r="AB254" i="2"/>
  <c r="AB435" i="2"/>
  <c r="AB762" i="2"/>
  <c r="AB1795" i="2"/>
  <c r="AB218" i="2"/>
  <c r="AB34" i="2"/>
  <c r="AB1119" i="2"/>
  <c r="AB224" i="2"/>
  <c r="AB1332" i="2"/>
  <c r="AB1364" i="2"/>
  <c r="AB711" i="2"/>
  <c r="AB326" i="2"/>
  <c r="AB1872" i="2"/>
  <c r="AB947" i="2"/>
  <c r="AB1638" i="2"/>
  <c r="AB1528" i="2"/>
  <c r="AB778" i="2"/>
  <c r="AB1511" i="2"/>
  <c r="AB1737" i="2"/>
  <c r="AB1291" i="2"/>
  <c r="AB198" i="2"/>
  <c r="AB1280" i="2"/>
  <c r="AB800" i="2"/>
  <c r="AB1311" i="2"/>
  <c r="AB954" i="2"/>
  <c r="AB70" i="2"/>
  <c r="AB1658" i="2"/>
  <c r="AB331" i="2"/>
  <c r="AB1276" i="2"/>
  <c r="AB1650" i="2"/>
  <c r="AB570" i="2"/>
  <c r="AB759" i="2"/>
  <c r="AB498" i="2"/>
  <c r="AB1068" i="2"/>
  <c r="AB1742" i="2"/>
  <c r="AB1006" i="2"/>
  <c r="AB1882" i="2"/>
  <c r="AB1226" i="2"/>
  <c r="AB739" i="2"/>
  <c r="AB522" i="2"/>
  <c r="AB1510" i="2"/>
  <c r="AB1060" i="2"/>
  <c r="AB1512" i="2"/>
  <c r="AB1209" i="2"/>
  <c r="AB1657" i="2"/>
  <c r="AB509" i="2"/>
  <c r="AB1110" i="2"/>
  <c r="AB1697" i="2"/>
  <c r="AB1114" i="2"/>
  <c r="AB248" i="2"/>
  <c r="AB1186" i="2"/>
  <c r="AB26" i="2"/>
  <c r="AB724" i="2"/>
  <c r="AB1375" i="2"/>
  <c r="AB389" i="2"/>
  <c r="AB591" i="2"/>
  <c r="AB1946" i="2"/>
  <c r="AB826" i="2"/>
  <c r="AB726" i="2"/>
  <c r="AB941" i="2"/>
  <c r="AB1128" i="2"/>
  <c r="AB1925" i="2"/>
  <c r="AB1234" i="2"/>
  <c r="AB1913" i="2"/>
  <c r="AB1052" i="2"/>
  <c r="AB1180" i="2"/>
  <c r="AB417" i="2"/>
  <c r="AB445" i="2"/>
  <c r="AB633" i="2"/>
  <c r="AB1253" i="2"/>
  <c r="AB353" i="2"/>
  <c r="AB1932" i="2"/>
  <c r="AB442" i="2"/>
  <c r="AB453" i="2"/>
  <c r="AB238" i="2"/>
  <c r="AB1798" i="2"/>
  <c r="AB700" i="2"/>
  <c r="AB1703" i="2"/>
  <c r="AB1724" i="2"/>
  <c r="AB1184" i="2"/>
  <c r="AB1478" i="2"/>
  <c r="AB1807" i="2"/>
  <c r="AB1037" i="2"/>
  <c r="AB659" i="2"/>
  <c r="AB885" i="2"/>
  <c r="AB1434" i="2"/>
  <c r="AB13" i="2"/>
  <c r="AB1553" i="2"/>
  <c r="AB370" i="2"/>
  <c r="AB317" i="2"/>
  <c r="AB1481" i="2"/>
  <c r="AB466" i="2"/>
  <c r="AB421" i="2"/>
  <c r="AB1700" i="2"/>
  <c r="AB836" i="2"/>
  <c r="AB1565" i="2"/>
  <c r="AB991" i="2"/>
  <c r="AB1254" i="2"/>
  <c r="AB1720" i="2"/>
  <c r="AB834" i="2"/>
  <c r="AB367" i="2"/>
  <c r="AB1556" i="2"/>
  <c r="AB2000" i="2"/>
  <c r="AB1454" i="2"/>
  <c r="AB1191" i="2"/>
  <c r="AB1664" i="2"/>
  <c r="AB1525" i="2"/>
  <c r="AB576" i="2"/>
  <c r="AB667" i="2"/>
  <c r="AB1431" i="2"/>
  <c r="AB565" i="2"/>
  <c r="AB1825" i="2"/>
  <c r="AB919" i="2"/>
  <c r="AB595" i="2"/>
  <c r="AB491" i="2"/>
  <c r="AB880" i="2"/>
  <c r="AB859" i="2"/>
  <c r="AB256" i="2"/>
  <c r="AB374" i="2"/>
  <c r="AB1846" i="2"/>
  <c r="AB644" i="2"/>
  <c r="AB914" i="2"/>
  <c r="AB508" i="2"/>
  <c r="AB600" i="2"/>
  <c r="AB1879" i="2"/>
  <c r="AB99" i="2"/>
  <c r="AB506" i="2"/>
  <c r="AB1001" i="2"/>
  <c r="AB1437" i="2"/>
  <c r="AB1883" i="2"/>
  <c r="AB1984" i="2"/>
  <c r="AB663" i="2"/>
  <c r="AB985" i="2"/>
  <c r="AB816" i="2"/>
  <c r="AB1818" i="2"/>
  <c r="AB1585" i="2"/>
  <c r="AB166" i="2"/>
  <c r="AB68" i="2"/>
  <c r="AB1723" i="2"/>
  <c r="AB1338" i="2"/>
  <c r="AB807" i="2"/>
  <c r="AB108" i="2"/>
  <c r="AB1388" i="2"/>
  <c r="AB1776" i="2"/>
  <c r="AB521" i="2"/>
  <c r="AB1886" i="2"/>
  <c r="AB1702" i="2"/>
  <c r="AB685" i="2"/>
  <c r="AB1295" i="2"/>
  <c r="AB1049" i="2"/>
  <c r="AB546" i="2"/>
  <c r="AB138" i="2"/>
  <c r="AB1214" i="2"/>
  <c r="AB943" i="2"/>
  <c r="AB1061" i="2"/>
  <c r="AB242" i="2"/>
  <c r="AB351" i="2"/>
  <c r="AB282" i="2"/>
  <c r="AB1105" i="2"/>
  <c r="AB1261" i="2"/>
  <c r="AB1847" i="2"/>
  <c r="AB818" i="2"/>
  <c r="AB345" i="2"/>
  <c r="AB916" i="2"/>
  <c r="AB1584" i="2"/>
  <c r="AB1768" i="2"/>
  <c r="AB543" i="2"/>
  <c r="AB102" i="2"/>
  <c r="AB553" i="2"/>
  <c r="AB380" i="2"/>
  <c r="AB80" i="2"/>
  <c r="AB930" i="2"/>
  <c r="AB1416" i="2"/>
  <c r="AB993" i="2"/>
  <c r="AB1833" i="2"/>
  <c r="AB18" i="2"/>
  <c r="AB1163" i="2"/>
  <c r="AB97" i="2"/>
  <c r="AB1240" i="2"/>
  <c r="AB1359" i="2"/>
  <c r="AB1471" i="2"/>
  <c r="AB396" i="2"/>
  <c r="AB1410" i="2"/>
  <c r="AB45" i="2"/>
  <c r="AB1764" i="2"/>
  <c r="AB1889" i="2"/>
  <c r="AB1545" i="2"/>
  <c r="AB297" i="2"/>
  <c r="AB337" i="2"/>
  <c r="AB1701" i="2"/>
  <c r="AB684" i="2"/>
  <c r="AB1044" i="2"/>
  <c r="AB1065" i="2"/>
  <c r="AB1025" i="2"/>
  <c r="AB1920" i="2"/>
  <c r="AB580" i="2"/>
  <c r="AB128" i="2"/>
  <c r="AB1812" i="2"/>
  <c r="AB54" i="2"/>
  <c r="AB1407" i="2"/>
  <c r="AB1132" i="2"/>
  <c r="AB686" i="2"/>
  <c r="AB293" i="2"/>
  <c r="AB1828" i="2"/>
  <c r="AB1327" i="2"/>
  <c r="AB394" i="2"/>
  <c r="AB578" i="2"/>
  <c r="AB87" i="2"/>
  <c r="AB1433" i="2"/>
  <c r="AB1705" i="2"/>
  <c r="AB1038" i="2"/>
  <c r="AB1358" i="2"/>
  <c r="AB1957" i="2"/>
  <c r="AB1361" i="2"/>
  <c r="AB744" i="2"/>
  <c r="AB387" i="2"/>
  <c r="AB1394" i="2"/>
  <c r="AB154" i="2"/>
  <c r="AB1475" i="2"/>
  <c r="AB1405" i="2"/>
  <c r="AB1969" i="2"/>
  <c r="AB646" i="2"/>
  <c r="AB513" i="2"/>
  <c r="AB1460" i="2"/>
  <c r="AB362" i="2"/>
  <c r="AB510" i="2"/>
  <c r="AB898" i="2"/>
  <c r="AB529" i="2"/>
  <c r="AB234" i="2"/>
  <c r="AB984" i="2"/>
  <c r="AB277" i="2"/>
  <c r="AB1463" i="2"/>
  <c r="AB250" i="2"/>
  <c r="AB1333" i="2"/>
  <c r="AB514" i="2"/>
  <c r="AB1428" i="2"/>
  <c r="AB581" i="2"/>
  <c r="AB1640" i="2"/>
  <c r="AB204" i="2"/>
  <c r="AB288" i="2"/>
  <c r="AB441" i="2"/>
  <c r="AB1161" i="2"/>
  <c r="AB1421" i="2"/>
  <c r="AB909" i="2"/>
  <c r="AB1598" i="2"/>
  <c r="AB1728" i="2"/>
  <c r="AB342" i="2"/>
  <c r="AB687" i="2"/>
  <c r="AB501" i="2"/>
  <c r="AB883" i="2"/>
  <c r="AB589" i="2"/>
  <c r="AB654" i="2"/>
  <c r="AB680" i="2"/>
  <c r="AB1733" i="2"/>
  <c r="AB94" i="2"/>
  <c r="AB632" i="2"/>
  <c r="AB1639" i="2"/>
  <c r="AB333" i="2"/>
  <c r="AB1008" i="2"/>
  <c r="AB1760" i="2"/>
  <c r="AB473" i="2"/>
  <c r="AB231" i="2"/>
  <c r="AB1591" i="2"/>
  <c r="AB56" i="2"/>
  <c r="AB1691" i="2"/>
  <c r="AB766" i="2"/>
  <c r="AB1085" i="2"/>
  <c r="AB1538" i="2"/>
  <c r="AB50" i="2"/>
  <c r="AB998" i="2"/>
  <c r="AB1468" i="2"/>
  <c r="AB764" i="2"/>
  <c r="AB1386" i="2"/>
  <c r="AB1449" i="2"/>
  <c r="AB157" i="2"/>
  <c r="AB1199" i="2"/>
  <c r="AB604" i="2"/>
  <c r="AB418" i="2"/>
  <c r="AB86" i="2"/>
  <c r="AB1229" i="2"/>
  <c r="AB1727" i="2"/>
  <c r="AB740" i="2"/>
  <c r="AB830" i="2"/>
  <c r="AB607" i="2"/>
  <c r="AB940" i="2"/>
  <c r="AB1558" i="2"/>
  <c r="AB1564" i="2"/>
  <c r="AB1040" i="2"/>
  <c r="AB118" i="2"/>
  <c r="AB616" i="2"/>
  <c r="AB1482" i="2"/>
  <c r="AB1575" i="2"/>
  <c r="AB1095" i="2"/>
  <c r="AB139" i="2"/>
  <c r="AB953" i="2"/>
  <c r="AB763" i="2"/>
  <c r="AB1090" i="2"/>
  <c r="AB1789" i="2"/>
  <c r="AB1713" i="2"/>
  <c r="AB1064" i="2"/>
  <c r="AB1516" i="2"/>
  <c r="AB480" i="2"/>
  <c r="AB1325" i="2"/>
  <c r="AB1197" i="2"/>
  <c r="AB1069" i="2"/>
  <c r="AB1" i="2" l="1"/>
</calcChain>
</file>

<file path=xl/sharedStrings.xml><?xml version="1.0" encoding="utf-8"?>
<sst xmlns="http://schemas.openxmlformats.org/spreadsheetml/2006/main" count="208" uniqueCount="143">
  <si>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</si>
  <si>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</si>
  <si>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</si>
  <si>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</si>
  <si>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</si>
  <si>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</si>
  <si>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</si>
  <si>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</si>
  <si>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</si>
  <si>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</si>
  <si>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</si>
  <si>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</si>
  <si>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</si>
  <si>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</si>
  <si>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</si>
  <si>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</si>
  <si>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</si>
  <si>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</si>
  <si>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</si>
  <si>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</si>
  <si>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</si>
  <si>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</si>
  <si>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</si>
  <si>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</si>
  <si>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</si>
  <si>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</si>
  <si>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</si>
  <si>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</si>
  <si>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</si>
  <si>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</si>
  <si>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</si>
  <si>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</si>
  <si>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</si>
  <si>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</si>
  <si>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</si>
  <si>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</si>
  <si>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</si>
  <si>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</si>
  <si>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</si>
  <si>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</si>
  <si>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</si>
  <si>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</si>
  <si>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</si>
  <si>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</si>
  <si>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</si>
  <si>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</si>
  <si>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</si>
  <si>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</si>
  <si>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</si>
  <si>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</si>
  <si>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</si>
  <si>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</si>
  <si>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</si>
  <si>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</si>
  <si>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</si>
  <si>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</si>
  <si>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</si>
  <si>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</si>
  <si>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</si>
  <si>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</si>
  <si>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</si>
  <si>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</si>
  <si>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</si>
  <si>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</si>
  <si>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</si>
  <si>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</si>
  <si>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</si>
  <si>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</si>
  <si>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</si>
  <si>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</si>
  <si>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</si>
  <si>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</si>
  <si>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</si>
  <si>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</si>
  <si>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</si>
  <si>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</si>
  <si>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</si>
  <si>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</si>
  <si>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</si>
  <si>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</si>
  <si>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</si>
  <si>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</si>
  <si>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</si>
  <si>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</si>
  <si>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</si>
  <si>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</si>
  <si>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</si>
  <si>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</si>
  <si>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</si>
  <si>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</si>
  <si>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</si>
  <si>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</si>
  <si>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</si>
  <si>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</si>
  <si>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</si>
  <si>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</si>
  <si>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</si>
  <si>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GlasWork's data for its SKUs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</si>
  <si>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</si>
  <si>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</si>
  <si>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</si>
  <si>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</si>
  <si>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</si>
  <si>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</si>
  <si>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</si>
  <si>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</si>
  <si>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</si>
  <si>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</si>
  <si>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</si>
  <si>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</si>
  <si>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</si>
  <si>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</si>
  <si>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</si>
  <si>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</si>
  <si>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</si>
  <si>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</si>
  <si>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</si>
  <si>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</si>
  <si>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</si>
  <si>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</si>
  <si>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</si>
  <si>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</si>
  <si>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</si>
  <si>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</si>
  <si>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Regulatory Risk</t>
  </si>
  <si>
    <t>Potential Obsolete inventory</t>
  </si>
  <si>
    <t>September</t>
  </si>
  <si>
    <t>DEMAND for the whole year</t>
  </si>
  <si>
    <t xml:space="preserve">Ordering cost </t>
  </si>
  <si>
    <t>Holding cost</t>
  </si>
  <si>
    <t>Eoq</t>
  </si>
  <si>
    <t>number of times I order</t>
  </si>
  <si>
    <t>ordering coist</t>
  </si>
  <si>
    <t>Total costs</t>
  </si>
  <si>
    <t>daily demand</t>
  </si>
  <si>
    <t>expected demand during lead tme</t>
  </si>
  <si>
    <t>standard deviation ddaily</t>
  </si>
  <si>
    <t>Standard deviation during lead time</t>
  </si>
  <si>
    <t>safety inventory</t>
  </si>
  <si>
    <t>service level</t>
  </si>
  <si>
    <t>score S-OTD</t>
  </si>
  <si>
    <t>score for single source</t>
  </si>
  <si>
    <t>Operations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</si>
</sst>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quot;M&quot;"/>
    <numFmt numFmtId="165" formatCode="_(* #,##0_);_(* \(#,##0\);_(* &quot;-&quot;??_);_(@_)"/>
    <numFmt numFmtId="166" formatCode="0.0"/>
  </numFmts>
  <fonts count="23" x14ac:knownFonts="1">
    <font>
      <sz val="11"/>
      <color theme="1"/>
      <name val="Calibri"/>
      <family val="2"/>
      <scheme val="minor"/>
    </font>
    <font>
      <sz val="12"/>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
      <sz val="22"/>
      <color theme="1"/>
      <name val="Verdana"/>
      <family val="2"/>
    </font>
    <font>
      <sz val="18"/>
      <color theme="1"/>
      <name val="Verdana"/>
      <family val="2"/>
    </font>
    <font>
      <sz val="20"/>
      <color theme="1"/>
      <name val="Calibri"/>
      <family val="2"/>
      <scheme val="minor"/>
    </font>
    <font>
      <sz val="24"/>
      <color theme="1"/>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
      <patternFill patternType="solid">
        <fgColor theme="7" tint="0.39997558519241921"/>
        <bgColor indexed="65"/>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5">
    <xf numFmtId="0" fontId="0"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1" fillId="5" borderId="0" applyNumberFormat="0" applyBorder="0" applyAlignment="0" applyProtection="0"/>
  </cellStyleXfs>
  <cellXfs count="95">
    <xf numFmtId="0" fontId="0" fillId="0" borderId="0" xfId="0"/>
    <xf numFmtId="0" fontId="3" fillId="0" borderId="0" xfId="0" applyFont="1" applyAlignment="1">
      <alignment wrapText="1"/>
    </xf>
    <xf numFmtId="0" fontId="7" fillId="0" borderId="11" xfId="0" applyFont="1" applyBorder="1" applyAlignment="1">
      <alignment horizontal="left" vertical="top" wrapText="1"/>
    </xf>
    <xf numFmtId="0" fontId="7" fillId="0" borderId="5" xfId="0" applyFont="1" applyBorder="1" applyAlignment="1">
      <alignment horizontal="left" vertical="top" wrapText="1"/>
    </xf>
    <xf numFmtId="0" fontId="4" fillId="2" borderId="11"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11" fillId="0" borderId="0" xfId="0" applyFont="1" applyAlignment="1">
      <alignment horizontal="center" vertical="center" wrapText="1"/>
    </xf>
    <xf numFmtId="0" fontId="12" fillId="3"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6" fillId="3"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5" fillId="0" borderId="4" xfId="0" applyFont="1" applyBorder="1" applyAlignment="1">
      <alignment horizontal="center" vertical="center" wrapText="1"/>
    </xf>
    <xf numFmtId="164" fontId="15" fillId="0" borderId="12" xfId="2" applyNumberFormat="1" applyFont="1" applyBorder="1" applyAlignment="1">
      <alignment horizontal="center" vertical="center"/>
    </xf>
    <xf numFmtId="0" fontId="15" fillId="0" borderId="5" xfId="0" applyFont="1" applyBorder="1" applyAlignment="1">
      <alignment horizontal="center" vertical="center" wrapText="1"/>
    </xf>
    <xf numFmtId="0" fontId="17" fillId="0" borderId="4" xfId="0" applyFont="1" applyBorder="1" applyAlignment="1">
      <alignment horizontal="center" vertical="center" wrapText="1"/>
    </xf>
    <xf numFmtId="164" fontId="15" fillId="0" borderId="0" xfId="2" applyNumberFormat="1" applyFont="1" applyBorder="1" applyAlignment="1">
      <alignment horizontal="center" vertical="center"/>
    </xf>
    <xf numFmtId="0" fontId="17" fillId="0" borderId="0" xfId="0" applyFont="1" applyAlignment="1">
      <alignment horizontal="center" vertical="center" wrapText="1"/>
    </xf>
    <xf numFmtId="0" fontId="17" fillId="0" borderId="6" xfId="0" applyFont="1" applyBorder="1" applyAlignment="1">
      <alignment horizontal="center" vertical="center" wrapText="1"/>
    </xf>
    <xf numFmtId="0" fontId="15" fillId="0" borderId="7" xfId="0" applyFont="1" applyBorder="1" applyAlignment="1">
      <alignment horizontal="center" vertical="center" wrapText="1"/>
    </xf>
    <xf numFmtId="164" fontId="15" fillId="0" borderId="7" xfId="2" applyNumberFormat="1" applyFont="1" applyBorder="1" applyAlignment="1">
      <alignment horizontal="center" vertical="center"/>
    </xf>
    <xf numFmtId="0" fontId="17"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2" fillId="3" borderId="4" xfId="0" applyFont="1" applyFill="1" applyBorder="1" applyAlignment="1">
      <alignment horizontal="center" vertical="center" wrapText="1"/>
    </xf>
    <xf numFmtId="0" fontId="15" fillId="0" borderId="0" xfId="0" applyFont="1" applyAlignment="1">
      <alignment horizontal="right"/>
    </xf>
    <xf numFmtId="0" fontId="16" fillId="3" borderId="4" xfId="0" applyFont="1" applyFill="1" applyBorder="1" applyAlignment="1">
      <alignment horizontal="center" vertical="center" wrapText="1"/>
    </xf>
    <xf numFmtId="0" fontId="16" fillId="3" borderId="0" xfId="0" applyFont="1" applyFill="1" applyAlignment="1">
      <alignment horizontal="center" vertical="center" wrapText="1"/>
    </xf>
    <xf numFmtId="1" fontId="15" fillId="0" borderId="0" xfId="0" applyNumberFormat="1" applyFont="1" applyAlignment="1">
      <alignment horizontal="right"/>
    </xf>
    <xf numFmtId="165" fontId="15" fillId="0" borderId="0" xfId="1" applyNumberFormat="1" applyFont="1" applyAlignment="1">
      <alignment horizontal="right"/>
    </xf>
    <xf numFmtId="9" fontId="15" fillId="0" borderId="0" xfId="3" applyFont="1" applyAlignment="1">
      <alignment horizontal="right"/>
    </xf>
    <xf numFmtId="0" fontId="11" fillId="0" borderId="6" xfId="0" applyFont="1" applyBorder="1" applyAlignment="1">
      <alignment horizontal="center" vertical="center" wrapText="1"/>
    </xf>
    <xf numFmtId="17" fontId="12" fillId="3" borderId="2" xfId="0" applyNumberFormat="1"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Alignment="1">
      <alignment vertical="center" wrapText="1"/>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8" fillId="3" borderId="1" xfId="0" applyFont="1" applyFill="1" applyBorder="1" applyAlignment="1">
      <alignment horizontal="center" vertical="center" wrapText="1"/>
    </xf>
    <xf numFmtId="17" fontId="18" fillId="3" borderId="2" xfId="0" applyNumberFormat="1" applyFont="1" applyFill="1" applyBorder="1" applyAlignment="1">
      <alignment horizontal="center" vertical="center" wrapText="1"/>
    </xf>
    <xf numFmtId="0" fontId="18" fillId="3" borderId="9"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9"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4" xfId="0" applyFont="1" applyBorder="1" applyAlignment="1">
      <alignment horizontal="center" vertical="center" wrapText="1"/>
    </xf>
    <xf numFmtId="0" fontId="13" fillId="0" borderId="18" xfId="0" applyFont="1" applyBorder="1" applyAlignment="1">
      <alignment horizontal="center" vertical="center" wrapText="1"/>
    </xf>
    <xf numFmtId="0" fontId="11" fillId="0" borderId="9" xfId="0" applyFont="1" applyBorder="1" applyAlignment="1">
      <alignment horizontal="center" vertical="center" wrapText="1"/>
    </xf>
    <xf numFmtId="9" fontId="15" fillId="0" borderId="0" xfId="3" applyFont="1" applyFill="1" applyAlignment="1">
      <alignment horizontal="right"/>
    </xf>
    <xf numFmtId="0" fontId="14" fillId="4" borderId="0" xfId="0" applyFont="1" applyFill="1" applyAlignment="1">
      <alignment horizontal="center" vertical="center" wrapText="1"/>
    </xf>
    <xf numFmtId="166" fontId="15" fillId="0" borderId="0" xfId="0" applyNumberFormat="1" applyFont="1" applyAlignment="1">
      <alignment horizontal="right"/>
    </xf>
    <xf numFmtId="165" fontId="15" fillId="0" borderId="0" xfId="0" applyNumberFormat="1" applyFont="1" applyAlignment="1">
      <alignment horizontal="right"/>
    </xf>
    <xf numFmtId="9" fontId="15" fillId="0" borderId="0" xfId="0" applyNumberFormat="1" applyFont="1" applyAlignment="1">
      <alignment horizontal="right"/>
    </xf>
    <xf numFmtId="0" fontId="15" fillId="4" borderId="0" xfId="0" applyFont="1" applyFill="1" applyAlignment="1">
      <alignment horizontal="right"/>
    </xf>
    <xf numFmtId="166" fontId="15" fillId="4" borderId="0" xfId="0" applyNumberFormat="1" applyFont="1" applyFill="1" applyAlignment="1">
      <alignment horizontal="right"/>
    </xf>
    <xf numFmtId="165" fontId="19" fillId="0" borderId="0" xfId="1" applyNumberFormat="1" applyFont="1" applyAlignment="1">
      <alignment horizontal="right"/>
    </xf>
    <xf numFmtId="0" fontId="20" fillId="4" borderId="0" xfId="0" applyFont="1" applyFill="1" applyAlignment="1">
      <alignment horizontal="right"/>
    </xf>
    <xf numFmtId="6" fontId="20" fillId="4" borderId="0" xfId="0" applyNumberFormat="1" applyFont="1" applyFill="1" applyAlignment="1">
      <alignment horizontal="right"/>
    </xf>
    <xf numFmtId="165" fontId="15" fillId="4" borderId="0" xfId="0" applyNumberFormat="1" applyFont="1" applyFill="1" applyAlignment="1">
      <alignment horizontal="right"/>
    </xf>
    <xf numFmtId="44" fontId="21" fillId="5" borderId="0" xfId="4" applyNumberFormat="1" applyFont="1" applyAlignment="1">
      <alignment horizontal="right"/>
    </xf>
    <xf numFmtId="2" fontId="15" fillId="4" borderId="0" xfId="0" applyNumberFormat="1" applyFont="1" applyFill="1" applyAlignment="1">
      <alignment horizontal="right"/>
    </xf>
    <xf numFmtId="0" fontId="22" fillId="0" borderId="0" xfId="0" applyFont="1" applyAlignment="1">
      <alignment horizontal="right"/>
    </xf>
    <xf numFmtId="0" fontId="4" fillId="2" borderId="1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0" borderId="2" xfId="0" applyFont="1" applyBorder="1" applyAlignment="1">
      <alignment horizontal="center" vertical="center" wrapText="1"/>
    </xf>
    <xf numFmtId="0" fontId="11" fillId="4" borderId="0" xfId="0" applyFont="1" applyFill="1" applyAlignment="1">
      <alignment horizontal="center" vertical="center" wrapText="1"/>
    </xf>
    <xf numFmtId="0" fontId="11" fillId="4" borderId="7" xfId="0" applyFont="1" applyFill="1" applyBorder="1" applyAlignment="1">
      <alignment horizontal="center" vertical="center" wrapText="1"/>
    </xf>
    <xf numFmtId="17" fontId="11" fillId="0" borderId="0" xfId="0" applyNumberFormat="1" applyFont="1" applyAlignment="1">
      <alignment horizontal="center" vertical="center" wrapText="1"/>
    </xf>
    <xf numFmtId="17" fontId="11" fillId="0" borderId="5" xfId="0" applyNumberFormat="1" applyFont="1" applyBorder="1" applyAlignment="1">
      <alignment horizontal="center" vertical="center" wrapText="1"/>
    </xf>
    <xf numFmtId="17" fontId="12" fillId="3" borderId="0" xfId="0" applyNumberFormat="1" applyFont="1" applyFill="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3" fillId="4" borderId="7" xfId="0" applyFont="1" applyFill="1" applyBorder="1" applyAlignment="1">
      <alignment horizontal="center" vertical="center" wrapText="1"/>
    </xf>
    <xf numFmtId="0" fontId="18" fillId="3" borderId="10" xfId="0" applyFont="1" applyFill="1" applyBorder="1" applyAlignment="1">
      <alignment horizontal="center" vertical="center" wrapText="1"/>
    </xf>
  </cellXfs>
  <cellStyles count="5">
    <cellStyle name="60% - Accent4" xfId="4" builtinId="44"/>
    <cellStyle name="Comma" xfId="1" builtinId="3"/>
    <cellStyle name="Currency" xfId="2" builtinId="4"/>
    <cellStyle name="Normal" xfId="0" builtinId="0"/>
    <cellStyle name="Percent" xfId="3" builtinId="5"/>
  </cellStyles>
  <dxfs count="67">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2" formatCode="0.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2" formatCode="0.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AF2013" totalsRowCount="1" headerRowDxfId="66" dataDxfId="65" tableBorderDxfId="64">
  <autoFilter ref="A2:AF2012" xr:uid="{00000000-0009-0000-0100-000001000000}"/>
  <tableColumns count="32">
    <tableColumn id="1" xr3:uid="{00000000-0010-0000-0000-000001000000}" name="SKU " dataDxfId="63" totalsRowDxfId="62"/>
    <tableColumn id="2" xr3:uid="{00000000-0010-0000-0000-000002000000}" name="Std. Price ($)" dataDxfId="61" totalsRowDxfId="60" dataCellStyle="Comma"/>
    <tableColumn id="3" xr3:uid="{00000000-0010-0000-0000-000003000000}" name="On-Hand Stock ($)" dataDxfId="59" totalsRowDxfId="58" dataCellStyle="Comma"/>
    <tableColumn id="13" xr3:uid="{00000000-0010-0000-0000-00000D000000}" name="INVENTORY IN UNITS ON HAND" dataDxfId="57" totalsRowDxfId="56" dataCellStyle="Comma">
      <calculatedColumnFormula>C3/Table1[[#This Row],[Std. Price ($)]]</calculatedColumnFormula>
    </tableColumn>
    <tableColumn id="4" xr3:uid="{00000000-0010-0000-0000-000004000000}" name="APU_x000a_(units)" dataDxfId="55" totalsRowDxfId="54"/>
    <tableColumn id="11" xr3:uid="{00000000-0010-0000-0000-00000B000000}" name="Oct" dataDxfId="53" totalsRowDxfId="52">
      <calculatedColumnFormula>E3+$AC3*E3</calculatedColumnFormula>
    </tableColumn>
    <tableColumn id="12" xr3:uid="{00000000-0010-0000-0000-00000C000000}" name="Nov" dataDxfId="51" totalsRowDxfId="50">
      <calculatedColumnFormula>$F3</calculatedColumnFormula>
    </tableColumn>
    <tableColumn id="10" xr3:uid="{00000000-0010-0000-0000-00000A000000}" name="Dec" dataDxfId="49" totalsRowDxfId="48">
      <calculatedColumnFormula>$F3</calculatedColumnFormula>
    </tableColumn>
    <tableColumn id="14" xr3:uid="{00000000-0010-0000-0000-00000E000000}" name="Jan" dataDxfId="47" totalsRowDxfId="46">
      <calculatedColumnFormula>$F3</calculatedColumnFormula>
    </tableColumn>
    <tableColumn id="15" xr3:uid="{00000000-0010-0000-0000-00000F000000}" name="Feb" dataDxfId="45" totalsRowDxfId="44">
      <calculatedColumnFormula>$F3</calculatedColumnFormula>
    </tableColumn>
    <tableColumn id="16" xr3:uid="{00000000-0010-0000-0000-000010000000}" name="Mar" dataDxfId="43" totalsRowDxfId="42">
      <calculatedColumnFormula>$F3</calculatedColumnFormula>
    </tableColumn>
    <tableColumn id="17" xr3:uid="{00000000-0010-0000-0000-000011000000}" name="Apr" dataDxfId="41" totalsRowDxfId="40">
      <calculatedColumnFormula>$F3</calculatedColumnFormula>
    </tableColumn>
    <tableColumn id="18" xr3:uid="{00000000-0010-0000-0000-000012000000}" name="May" dataDxfId="39" totalsRowDxfId="38">
      <calculatedColumnFormula>$F3</calculatedColumnFormula>
    </tableColumn>
    <tableColumn id="19" xr3:uid="{00000000-0010-0000-0000-000013000000}" name="June" dataDxfId="37" totalsRowDxfId="36">
      <calculatedColumnFormula>$F3</calculatedColumnFormula>
    </tableColumn>
    <tableColumn id="20" xr3:uid="{00000000-0010-0000-0000-000014000000}" name="July" dataDxfId="35" totalsRowDxfId="34">
      <calculatedColumnFormula>$F3</calculatedColumnFormula>
    </tableColumn>
    <tableColumn id="21" xr3:uid="{00000000-0010-0000-0000-000015000000}" name="August" totalsRowLabel="Potential Obsolete inventory" dataDxfId="33" totalsRowDxfId="32">
      <calculatedColumnFormula>$F3</calculatedColumnFormula>
    </tableColumn>
    <tableColumn id="8" xr3:uid="{00000000-0010-0000-0000-000008000000}" name="September" totalsRowFunction="custom" dataDxfId="31" totalsRowDxfId="30">
      <calculatedColumnFormula>$F3</calculatedColumnFormula>
      <totalsRowFormula>SUM(Table1[September])</totalsRowFormula>
    </tableColumn>
    <tableColumn id="22" xr3:uid="{8120E46C-C64D-7B4D-9BF9-E63B0F4B07E7}" name="DEMAND for the whole year" dataDxfId="29" totalsRowDxfId="28">
      <calculatedColumnFormula>SUM(Table1[[#This Row],[Oct]:[September]])</calculatedColumnFormula>
    </tableColumn>
    <tableColumn id="28" xr3:uid="{E56EBA1C-3251-E44F-B6D0-66472FFB5FCB}" name="daily demand" dataDxfId="27" totalsRowDxfId="26">
      <calculatedColumnFormula>Table1[[#This Row],[DEMAND for the whole year]]/365</calculatedColumnFormula>
    </tableColumn>
    <tableColumn id="29" xr3:uid="{513EDDF4-8018-A240-AC21-9E6F080B34CF}" name="expected demand during lead tme" dataDxfId="25" totalsRowDxfId="24">
      <calculatedColumnFormula>Table1[[#This Row],[Lead Time (days)]]*S3</calculatedColumnFormula>
    </tableColumn>
    <tableColumn id="23" xr3:uid="{EE995356-7F1F-F540-8CBC-60CA3061A794}" name="Eoq" dataDxfId="23" totalsRowDxfId="22">
      <calculatedColumnFormula>SQRT(2*Table1[[#This Row],[DEMAND for the whole year]]*$H$1/(Table1[[#This Row],[Std. Price ($)]]*$K$1))</calculatedColumnFormula>
    </tableColumn>
    <tableColumn id="24" xr3:uid="{ED7B8EDD-C0DE-0243-B640-71035D476E89}" name="number of times I order" dataDxfId="21" totalsRowDxfId="20">
      <calculatedColumnFormula>Table1[[#This Row],[DEMAND for the whole year]]/U3</calculatedColumnFormula>
    </tableColumn>
    <tableColumn id="30" xr3:uid="{F53E6797-C3EE-5F4C-BC98-B281BDD489C8}" name="standard deviation ddaily" dataDxfId="19" totalsRowDxfId="18">
      <calculatedColumnFormula>Table1[[#This Row],[Demand variability (COV)]]*S3</calculatedColumnFormula>
    </tableColumn>
    <tableColumn id="31" xr3:uid="{DBA462EA-C2F0-F743-8D2F-E64E3C1237C0}" name="Standard deviation during lead time" dataDxfId="17" totalsRowDxfId="16">
      <calculatedColumnFormula>SQRT(AF3)*W3</calculatedColumnFormula>
    </tableColumn>
    <tableColumn id="32" xr3:uid="{088025E1-2E8C-F749-A41A-61C489A5129B}" name="safety inventory" dataDxfId="15" totalsRowDxfId="14">
      <calculatedColumnFormula>NORMSINV($Y$1)*X3</calculatedColumnFormula>
    </tableColumn>
    <tableColumn id="25" xr3:uid="{9BF26F47-8288-EF48-A8A1-FC2AE399B906}" name="Holding cost" dataDxfId="13" totalsRowDxfId="12">
      <calculatedColumnFormula>(Table1[[#This Row],[Eoq]]/2)*(Table1[[#This Row],[Std. Price ($)]]*$K$1)</calculatedColumnFormula>
    </tableColumn>
    <tableColumn id="26" xr3:uid="{73A45AE2-43EB-D746-A78C-39A19B2E5026}" name="ordering coist" dataDxfId="11" totalsRowDxfId="10">
      <calculatedColumnFormula>Table1[[#This Row],[number of times I order]]*$H$1</calculatedColumnFormula>
    </tableColumn>
    <tableColumn id="27" xr3:uid="{8AECB2A3-8F27-A34C-8334-8B9F415B62F3}" name="Total costs" dataDxfId="9" totalsRowDxfId="8">
      <calculatedColumnFormula>Table1[[#This Row],[Holding cost]]+AA3</calculatedColumnFormula>
    </tableColumn>
    <tableColumn id="5" xr3:uid="{00000000-0010-0000-0000-000005000000}" name="APU Trend" dataDxfId="7" totalsRowDxfId="6" dataCellStyle="Percent"/>
    <tableColumn id="6" xr3:uid="{00000000-0010-0000-0000-000006000000}" name="S-OTD" dataDxfId="5" totalsRowDxfId="4"/>
    <tableColumn id="7" xr3:uid="{00000000-0010-0000-0000-000007000000}" name="Demand variability (COV)" dataDxfId="3" totalsRowDxfId="2"/>
    <tableColumn id="9" xr3:uid="{00000000-0010-0000-0000-000009000000}" name="Lead Time (days)" dataDxfId="1" totalsRow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workbookViewId="0">
      <selection activeCell="H6" sqref="H6"/>
    </sheetView>
  </sheetViews>
  <sheetFormatPr baseColWidth="10" defaultColWidth="9.1640625" defaultRowHeight="13" x14ac:dyDescent="0.15"/>
  <cols>
    <col min="1" max="1" width="8.1640625" style="1" customWidth="1"/>
    <col min="2" max="2" width="25.1640625" style="1" customWidth="1"/>
    <col min="3" max="3" width="132.1640625" style="1" customWidth="1"/>
    <col min="4" max="16384" width="9.1640625" style="1"/>
  </cols>
  <sheetData>
    <row r="2" spans="2:4" ht="14" thickBot="1" x14ac:dyDescent="0.2"/>
    <row r="3" spans="2:4" ht="30" customHeight="1" thickBot="1" x14ac:dyDescent="0.2">
      <c r="B3" s="70" t="s">
        <v>0</v>
      </c>
      <c r="C3" s="71"/>
    </row>
    <row r="4" spans="2:4" ht="79" customHeight="1" thickBot="1" x14ac:dyDescent="0.2">
      <c r="B4" s="72" t="s">
        <v>105</v>
      </c>
      <c r="C4" s="73"/>
    </row>
    <row r="5" spans="2:4" ht="28" customHeight="1" thickBot="1" x14ac:dyDescent="0.2">
      <c r="B5" s="74" t="s">
        <v>1</v>
      </c>
      <c r="C5" s="75"/>
    </row>
    <row r="6" spans="2:4" ht="308" customHeight="1" thickBot="1" x14ac:dyDescent="0.2">
      <c r="B6" s="5" t="s">
        <v>92</v>
      </c>
      <c r="C6" s="2" t="s">
        <v>106</v>
      </c>
      <c r="D6" s="1" t="s">
        <v>2</v>
      </c>
    </row>
    <row r="7" spans="2:4" ht="259" customHeight="1" thickBot="1" x14ac:dyDescent="0.2">
      <c r="B7" s="4" t="s">
        <v>93</v>
      </c>
      <c r="C7" s="2" t="s">
        <v>109</v>
      </c>
    </row>
    <row r="8" spans="2:4" ht="150" customHeight="1" thickBot="1" x14ac:dyDescent="0.2">
      <c r="B8" s="4" t="s">
        <v>94</v>
      </c>
      <c r="C8" s="3" t="s">
        <v>103</v>
      </c>
    </row>
    <row r="9" spans="2:4" ht="188.5" customHeight="1" thickBot="1" x14ac:dyDescent="0.2">
      <c r="B9" s="4" t="s">
        <v>95</v>
      </c>
      <c r="C9" s="2" t="s">
        <v>104</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N15"/>
  <sheetViews>
    <sheetView tabSelected="1" zoomScale="154" zoomScaleNormal="154" workbookViewId="0">
      <selection activeCell="H2" sqref="H2"/>
    </sheetView>
  </sheetViews>
  <sheetFormatPr baseColWidth="10" defaultColWidth="8.83203125" defaultRowHeight="12" x14ac:dyDescent="0.2"/>
  <cols>
    <col min="1" max="1" width="14.5" style="12" bestFit="1" customWidth="1"/>
    <col min="2" max="2" width="12.83203125" style="12" bestFit="1" customWidth="1"/>
    <col min="3" max="3" width="12.33203125" style="12" customWidth="1"/>
    <col min="4" max="4" width="14.1640625" style="12" customWidth="1"/>
    <col min="5" max="5" width="11.83203125" style="12" bestFit="1" customWidth="1"/>
    <col min="6" max="8" width="13.6640625" style="12" customWidth="1"/>
    <col min="9" max="9" width="12.1640625" style="12" bestFit="1" customWidth="1"/>
    <col min="10" max="10" width="12.1640625" style="12" customWidth="1"/>
    <col min="11" max="11" width="11.83203125" style="12" bestFit="1" customWidth="1"/>
    <col min="12" max="12" width="12.1640625" style="12" bestFit="1" customWidth="1"/>
    <col min="13" max="13" width="13.83203125" style="12" bestFit="1" customWidth="1"/>
    <col min="14" max="14" width="18.5" style="12" customWidth="1"/>
    <col min="15" max="16384" width="8.83203125" style="12"/>
  </cols>
  <sheetData>
    <row r="1" spans="1:14" ht="15" customHeight="1" thickBot="1" x14ac:dyDescent="0.25">
      <c r="A1" s="76" t="s">
        <v>108</v>
      </c>
      <c r="B1" s="76"/>
      <c r="C1" s="76"/>
      <c r="F1" s="12" t="s">
        <v>2</v>
      </c>
      <c r="G1" s="12">
        <v>0.3</v>
      </c>
      <c r="H1" s="12">
        <v>0.7</v>
      </c>
      <c r="L1" s="13"/>
      <c r="M1" s="13"/>
      <c r="N1" s="13"/>
    </row>
    <row r="2" spans="1:14" ht="26" x14ac:dyDescent="0.2">
      <c r="A2" s="14" t="s">
        <v>41</v>
      </c>
      <c r="B2" s="15" t="s">
        <v>42</v>
      </c>
      <c r="C2" s="15" t="s">
        <v>43</v>
      </c>
      <c r="D2" s="15" t="s">
        <v>44</v>
      </c>
      <c r="E2" s="14" t="s">
        <v>45</v>
      </c>
      <c r="F2" s="15" t="s">
        <v>46</v>
      </c>
      <c r="G2" s="15" t="s">
        <v>140</v>
      </c>
      <c r="H2" s="15" t="s">
        <v>141</v>
      </c>
      <c r="I2" s="15" t="s">
        <v>47</v>
      </c>
      <c r="J2" s="15" t="s">
        <v>142</v>
      </c>
      <c r="K2" s="15" t="s">
        <v>48</v>
      </c>
      <c r="L2" s="14" t="s">
        <v>49</v>
      </c>
      <c r="M2" s="15" t="s">
        <v>50</v>
      </c>
      <c r="N2" s="16" t="s">
        <v>51</v>
      </c>
    </row>
    <row r="3" spans="1:14" ht="13" x14ac:dyDescent="0.2">
      <c r="A3" s="17" t="s">
        <v>69</v>
      </c>
      <c r="B3" s="12" t="s">
        <v>52</v>
      </c>
      <c r="C3" s="12" t="s">
        <v>53</v>
      </c>
      <c r="D3" s="18">
        <v>354000000</v>
      </c>
      <c r="E3" s="12">
        <v>3</v>
      </c>
      <c r="F3" s="12">
        <v>0.91</v>
      </c>
      <c r="G3" s="12">
        <f>100*F3</f>
        <v>91</v>
      </c>
      <c r="H3" s="12">
        <v>50</v>
      </c>
      <c r="I3" s="12" t="s">
        <v>54</v>
      </c>
      <c r="J3" s="12">
        <f>$G$1*G3+$H$1*H3</f>
        <v>62.3</v>
      </c>
      <c r="K3" s="12" t="s">
        <v>55</v>
      </c>
      <c r="L3" s="12">
        <v>9</v>
      </c>
      <c r="M3" s="12" t="s">
        <v>54</v>
      </c>
      <c r="N3" s="19" t="s">
        <v>55</v>
      </c>
    </row>
    <row r="4" spans="1:14" ht="13" x14ac:dyDescent="0.2">
      <c r="A4" s="20" t="s">
        <v>84</v>
      </c>
      <c r="B4" s="12" t="s">
        <v>77</v>
      </c>
      <c r="C4" s="12" t="s">
        <v>56</v>
      </c>
      <c r="D4" s="21">
        <v>904628910</v>
      </c>
      <c r="E4" s="22">
        <v>3</v>
      </c>
      <c r="F4" s="12">
        <v>0.85</v>
      </c>
      <c r="G4" s="12">
        <f t="shared" ref="G4:G14" si="0">100*F4</f>
        <v>85</v>
      </c>
      <c r="H4" s="12">
        <v>100</v>
      </c>
      <c r="I4" s="12" t="s">
        <v>55</v>
      </c>
      <c r="J4" s="12">
        <f t="shared" ref="J4:J14" si="1">$G$1*G4+$H$1*H4</f>
        <v>95.5</v>
      </c>
      <c r="K4" s="12" t="s">
        <v>55</v>
      </c>
      <c r="L4" s="22">
        <v>8</v>
      </c>
      <c r="M4" s="12" t="s">
        <v>55</v>
      </c>
      <c r="N4" s="19" t="s">
        <v>55</v>
      </c>
    </row>
    <row r="5" spans="1:14" ht="13" x14ac:dyDescent="0.2">
      <c r="A5" s="17" t="s">
        <v>85</v>
      </c>
      <c r="B5" s="12" t="s">
        <v>78</v>
      </c>
      <c r="C5" s="12" t="s">
        <v>57</v>
      </c>
      <c r="D5" s="21">
        <v>363900000</v>
      </c>
      <c r="E5" s="12">
        <v>3</v>
      </c>
      <c r="F5" s="12">
        <v>0.63</v>
      </c>
      <c r="G5" s="12">
        <f t="shared" si="0"/>
        <v>63</v>
      </c>
      <c r="H5" s="12">
        <v>100</v>
      </c>
      <c r="I5" s="12" t="s">
        <v>55</v>
      </c>
      <c r="J5" s="12">
        <f t="shared" si="1"/>
        <v>88.9</v>
      </c>
      <c r="K5" s="12" t="s">
        <v>55</v>
      </c>
      <c r="L5" s="12">
        <v>8</v>
      </c>
      <c r="M5" s="12" t="s">
        <v>55</v>
      </c>
      <c r="N5" s="19" t="s">
        <v>55</v>
      </c>
    </row>
    <row r="6" spans="1:14" ht="13" x14ac:dyDescent="0.2">
      <c r="A6" s="20" t="s">
        <v>79</v>
      </c>
      <c r="B6" s="12" t="s">
        <v>58</v>
      </c>
      <c r="C6" s="12" t="s">
        <v>59</v>
      </c>
      <c r="D6" s="21">
        <v>435960000</v>
      </c>
      <c r="E6" s="22">
        <v>2</v>
      </c>
      <c r="F6" s="12">
        <v>0.9</v>
      </c>
      <c r="G6" s="12">
        <f t="shared" si="0"/>
        <v>90</v>
      </c>
      <c r="H6" s="12">
        <v>100</v>
      </c>
      <c r="I6" s="12" t="s">
        <v>55</v>
      </c>
      <c r="J6" s="12">
        <f t="shared" si="1"/>
        <v>97</v>
      </c>
      <c r="K6" s="12" t="s">
        <v>55</v>
      </c>
      <c r="L6" s="22">
        <v>9</v>
      </c>
      <c r="M6" s="12" t="s">
        <v>55</v>
      </c>
      <c r="N6" s="19" t="s">
        <v>55</v>
      </c>
    </row>
    <row r="7" spans="1:14" ht="13" x14ac:dyDescent="0.2">
      <c r="A7" s="17" t="s">
        <v>76</v>
      </c>
      <c r="B7" s="12" t="s">
        <v>60</v>
      </c>
      <c r="C7" s="12" t="s">
        <v>61</v>
      </c>
      <c r="D7" s="21">
        <v>3996000000</v>
      </c>
      <c r="E7" s="12">
        <v>1</v>
      </c>
      <c r="F7" s="12">
        <v>0.82</v>
      </c>
      <c r="G7" s="12">
        <f t="shared" si="0"/>
        <v>82</v>
      </c>
      <c r="H7" s="12">
        <v>50</v>
      </c>
      <c r="I7" s="12" t="s">
        <v>54</v>
      </c>
      <c r="J7" s="12">
        <f t="shared" si="1"/>
        <v>59.599999999999994</v>
      </c>
      <c r="K7" s="12" t="s">
        <v>54</v>
      </c>
      <c r="L7" s="12">
        <v>10</v>
      </c>
      <c r="M7" s="12" t="s">
        <v>54</v>
      </c>
      <c r="N7" s="19" t="s">
        <v>54</v>
      </c>
    </row>
    <row r="8" spans="1:14" ht="13" x14ac:dyDescent="0.2">
      <c r="A8" s="20" t="s">
        <v>70</v>
      </c>
      <c r="B8" s="12" t="s">
        <v>60</v>
      </c>
      <c r="C8" s="12" t="s">
        <v>62</v>
      </c>
      <c r="D8" s="21">
        <v>23310000</v>
      </c>
      <c r="E8" s="22">
        <v>4</v>
      </c>
      <c r="F8" s="12">
        <v>0.88</v>
      </c>
      <c r="G8" s="12">
        <f t="shared" si="0"/>
        <v>88</v>
      </c>
      <c r="H8" s="12">
        <v>50</v>
      </c>
      <c r="I8" s="12" t="s">
        <v>54</v>
      </c>
      <c r="J8" s="12">
        <f t="shared" si="1"/>
        <v>61.4</v>
      </c>
      <c r="K8" s="12" t="s">
        <v>54</v>
      </c>
      <c r="L8" s="22">
        <v>7</v>
      </c>
      <c r="M8" s="12" t="s">
        <v>55</v>
      </c>
      <c r="N8" s="19" t="s">
        <v>55</v>
      </c>
    </row>
    <row r="9" spans="1:14" ht="13" x14ac:dyDescent="0.2">
      <c r="A9" s="17" t="s">
        <v>75</v>
      </c>
      <c r="B9" s="12" t="s">
        <v>52</v>
      </c>
      <c r="C9" s="12" t="s">
        <v>63</v>
      </c>
      <c r="D9" s="21">
        <v>23900000</v>
      </c>
      <c r="E9" s="12">
        <v>2</v>
      </c>
      <c r="F9" s="12">
        <v>0.78</v>
      </c>
      <c r="G9" s="12">
        <f t="shared" si="0"/>
        <v>78</v>
      </c>
      <c r="H9" s="12">
        <v>50</v>
      </c>
      <c r="I9" s="12" t="s">
        <v>54</v>
      </c>
      <c r="J9" s="12">
        <f t="shared" si="1"/>
        <v>58.4</v>
      </c>
      <c r="K9" s="12" t="s">
        <v>55</v>
      </c>
      <c r="L9" s="12">
        <v>10</v>
      </c>
      <c r="M9" s="12" t="s">
        <v>55</v>
      </c>
      <c r="N9" s="19" t="s">
        <v>55</v>
      </c>
    </row>
    <row r="10" spans="1:14" ht="13" x14ac:dyDescent="0.2">
      <c r="A10" s="20" t="s">
        <v>71</v>
      </c>
      <c r="B10" s="12" t="s">
        <v>80</v>
      </c>
      <c r="C10" s="12" t="s">
        <v>64</v>
      </c>
      <c r="D10" s="21">
        <v>9500000</v>
      </c>
      <c r="E10" s="22">
        <v>4</v>
      </c>
      <c r="F10" s="12">
        <v>0.94</v>
      </c>
      <c r="G10" s="12">
        <f t="shared" si="0"/>
        <v>94</v>
      </c>
      <c r="H10" s="12">
        <v>50</v>
      </c>
      <c r="I10" s="12" t="s">
        <v>54</v>
      </c>
      <c r="J10" s="12">
        <f t="shared" si="1"/>
        <v>63.2</v>
      </c>
      <c r="K10" s="12" t="s">
        <v>54</v>
      </c>
      <c r="L10" s="22">
        <v>7</v>
      </c>
      <c r="M10" s="12" t="s">
        <v>55</v>
      </c>
      <c r="N10" s="19" t="s">
        <v>55</v>
      </c>
    </row>
    <row r="11" spans="1:14" ht="13" x14ac:dyDescent="0.2">
      <c r="A11" s="17" t="s">
        <v>72</v>
      </c>
      <c r="B11" s="12" t="s">
        <v>81</v>
      </c>
      <c r="C11" s="12" t="s">
        <v>65</v>
      </c>
      <c r="D11" s="21">
        <v>309135000</v>
      </c>
      <c r="E11" s="12">
        <v>3</v>
      </c>
      <c r="F11" s="12">
        <v>0.86</v>
      </c>
      <c r="G11" s="12">
        <f t="shared" si="0"/>
        <v>86</v>
      </c>
      <c r="H11" s="12">
        <v>100</v>
      </c>
      <c r="I11" s="12" t="s">
        <v>55</v>
      </c>
      <c r="J11" s="12">
        <f t="shared" si="1"/>
        <v>95.8</v>
      </c>
      <c r="K11" s="12" t="s">
        <v>55</v>
      </c>
      <c r="L11" s="12">
        <v>8</v>
      </c>
      <c r="M11" s="12" t="s">
        <v>55</v>
      </c>
      <c r="N11" s="19" t="s">
        <v>54</v>
      </c>
    </row>
    <row r="12" spans="1:14" ht="13" x14ac:dyDescent="0.2">
      <c r="A12" s="20" t="s">
        <v>73</v>
      </c>
      <c r="B12" s="12" t="s">
        <v>82</v>
      </c>
      <c r="C12" s="12" t="s">
        <v>66</v>
      </c>
      <c r="D12" s="21">
        <v>6375600</v>
      </c>
      <c r="E12" s="22">
        <v>3</v>
      </c>
      <c r="F12" s="12">
        <v>0.92</v>
      </c>
      <c r="G12" s="12">
        <f t="shared" si="0"/>
        <v>92</v>
      </c>
      <c r="H12" s="12">
        <v>100</v>
      </c>
      <c r="I12" s="12" t="s">
        <v>55</v>
      </c>
      <c r="J12" s="12">
        <f t="shared" si="1"/>
        <v>97.6</v>
      </c>
      <c r="K12" s="12" t="s">
        <v>55</v>
      </c>
      <c r="L12" s="22">
        <v>5</v>
      </c>
      <c r="M12" s="12" t="s">
        <v>55</v>
      </c>
      <c r="N12" s="19" t="s">
        <v>55</v>
      </c>
    </row>
    <row r="13" spans="1:14" ht="13" x14ac:dyDescent="0.2">
      <c r="A13" s="17" t="s">
        <v>83</v>
      </c>
      <c r="B13" s="12" t="s">
        <v>52</v>
      </c>
      <c r="C13" s="12" t="s">
        <v>67</v>
      </c>
      <c r="D13" s="21">
        <v>9000000</v>
      </c>
      <c r="E13" s="12">
        <v>5</v>
      </c>
      <c r="F13" s="12">
        <v>0.88</v>
      </c>
      <c r="G13" s="12">
        <f t="shared" si="0"/>
        <v>88</v>
      </c>
      <c r="H13" s="12">
        <v>50</v>
      </c>
      <c r="I13" s="12" t="s">
        <v>54</v>
      </c>
      <c r="J13" s="12">
        <f t="shared" si="1"/>
        <v>61.4</v>
      </c>
      <c r="K13" s="12" t="s">
        <v>54</v>
      </c>
      <c r="L13" s="12">
        <v>7</v>
      </c>
      <c r="M13" s="12" t="s">
        <v>55</v>
      </c>
      <c r="N13" s="19" t="s">
        <v>55</v>
      </c>
    </row>
    <row r="14" spans="1:14" ht="14" thickBot="1" x14ac:dyDescent="0.25">
      <c r="A14" s="23" t="s">
        <v>74</v>
      </c>
      <c r="B14" s="24" t="s">
        <v>58</v>
      </c>
      <c r="C14" s="24" t="s">
        <v>68</v>
      </c>
      <c r="D14" s="25">
        <v>340368000</v>
      </c>
      <c r="E14" s="26">
        <v>2</v>
      </c>
      <c r="F14" s="24">
        <v>0.79</v>
      </c>
      <c r="G14" s="12">
        <f t="shared" si="0"/>
        <v>79</v>
      </c>
      <c r="H14" s="12">
        <v>100</v>
      </c>
      <c r="I14" s="24" t="s">
        <v>55</v>
      </c>
      <c r="J14" s="12">
        <f t="shared" si="1"/>
        <v>93.7</v>
      </c>
      <c r="K14" s="24" t="s">
        <v>55</v>
      </c>
      <c r="L14" s="26">
        <v>8</v>
      </c>
      <c r="M14" s="24" t="s">
        <v>55</v>
      </c>
      <c r="N14" s="27" t="s">
        <v>55</v>
      </c>
    </row>
    <row r="15" spans="1:14" ht="13" x14ac:dyDescent="0.2">
      <c r="C15" s="77" t="s">
        <v>122</v>
      </c>
      <c r="D15" s="77"/>
      <c r="E15" s="77"/>
      <c r="F15" s="13" t="s">
        <v>123</v>
      </c>
      <c r="G15" s="12" t="s">
        <v>2</v>
      </c>
      <c r="I15" s="77" t="s">
        <v>2</v>
      </c>
      <c r="J15" s="77"/>
      <c r="K15" s="77"/>
      <c r="L15" s="77"/>
      <c r="M15" s="77" t="s">
        <v>124</v>
      </c>
      <c r="N15" s="77"/>
    </row>
  </sheetData>
  <mergeCells count="4">
    <mergeCell ref="A1:C1"/>
    <mergeCell ref="C15:E15"/>
    <mergeCell ref="M15:N15"/>
    <mergeCell ref="I15:L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F3318"/>
  <sheetViews>
    <sheetView topLeftCell="O1" zoomScale="107" zoomScaleNormal="107" workbookViewId="0">
      <pane ySplit="2" topLeftCell="A3" activePane="bottomLeft" state="frozen"/>
      <selection pane="bottomLeft" activeCell="Y1" sqref="Y1"/>
    </sheetView>
  </sheetViews>
  <sheetFormatPr baseColWidth="10" defaultColWidth="15" defaultRowHeight="12" x14ac:dyDescent="0.15"/>
  <cols>
    <col min="1" max="1" width="10.6640625" style="29" customWidth="1"/>
    <col min="2" max="2" width="15.33203125" style="29" customWidth="1"/>
    <col min="3" max="3" width="14.6640625" style="29" customWidth="1"/>
    <col min="4" max="4" width="14.1640625" style="29" customWidth="1"/>
    <col min="5" max="5" width="12.83203125" style="29" bestFit="1" customWidth="1"/>
    <col min="6" max="6" width="25.33203125" style="29" customWidth="1"/>
    <col min="7" max="7" width="16.33203125" style="29" customWidth="1"/>
    <col min="8" max="21" width="12.83203125" style="29" customWidth="1"/>
    <col min="22" max="24" width="10.83203125" style="29" customWidth="1"/>
    <col min="25" max="25" width="13.5" style="29" customWidth="1"/>
    <col min="26" max="27" width="10.83203125" style="29" customWidth="1"/>
    <col min="28" max="28" width="33.6640625" style="29" customWidth="1"/>
    <col min="29" max="29" width="16.6640625" style="29" bestFit="1" customWidth="1"/>
    <col min="30" max="30" width="12.6640625" style="29" bestFit="1" customWidth="1"/>
    <col min="31" max="31" width="29.6640625" style="29" bestFit="1" customWidth="1"/>
    <col min="32" max="32" width="22" style="29" bestFit="1" customWidth="1"/>
    <col min="33" max="16384" width="15" style="29"/>
  </cols>
  <sheetData>
    <row r="1" spans="1:32" ht="31" thickBot="1" x14ac:dyDescent="0.35">
      <c r="A1" s="76" t="s">
        <v>97</v>
      </c>
      <c r="B1" s="76"/>
      <c r="C1" s="76"/>
      <c r="D1" s="57"/>
      <c r="G1" s="64" t="s">
        <v>128</v>
      </c>
      <c r="H1" s="65">
        <v>300</v>
      </c>
      <c r="I1" s="64"/>
      <c r="J1" s="64" t="s">
        <v>129</v>
      </c>
      <c r="K1" s="64">
        <v>0.2</v>
      </c>
      <c r="V1" s="29" t="s">
        <v>139</v>
      </c>
      <c r="Y1" s="69">
        <v>0.98</v>
      </c>
      <c r="AB1" s="67">
        <f>SUM(Table1[Total costs])</f>
        <v>8202619.0774810929</v>
      </c>
    </row>
    <row r="2" spans="1:32" ht="52" x14ac:dyDescent="0.15">
      <c r="A2" s="30" t="s">
        <v>107</v>
      </c>
      <c r="B2" s="31" t="s">
        <v>86</v>
      </c>
      <c r="C2" s="31" t="s">
        <v>87</v>
      </c>
      <c r="D2" s="31" t="s">
        <v>110</v>
      </c>
      <c r="E2" s="31" t="s">
        <v>88</v>
      </c>
      <c r="F2" s="31" t="s">
        <v>111</v>
      </c>
      <c r="G2" s="31" t="s">
        <v>112</v>
      </c>
      <c r="H2" s="31" t="s">
        <v>113</v>
      </c>
      <c r="I2" s="31" t="s">
        <v>114</v>
      </c>
      <c r="J2" s="31" t="s">
        <v>115</v>
      </c>
      <c r="K2" s="31" t="s">
        <v>116</v>
      </c>
      <c r="L2" s="31" t="s">
        <v>117</v>
      </c>
      <c r="M2" s="31" t="s">
        <v>118</v>
      </c>
      <c r="N2" s="31" t="s">
        <v>119</v>
      </c>
      <c r="O2" s="31" t="s">
        <v>120</v>
      </c>
      <c r="P2" s="31" t="s">
        <v>121</v>
      </c>
      <c r="Q2" s="31" t="s">
        <v>126</v>
      </c>
      <c r="R2" s="31" t="s">
        <v>127</v>
      </c>
      <c r="S2" s="31" t="s">
        <v>134</v>
      </c>
      <c r="T2" s="31" t="s">
        <v>135</v>
      </c>
      <c r="U2" s="31" t="s">
        <v>130</v>
      </c>
      <c r="V2" s="31" t="s">
        <v>131</v>
      </c>
      <c r="W2" s="31" t="s">
        <v>136</v>
      </c>
      <c r="X2" s="31" t="s">
        <v>137</v>
      </c>
      <c r="Y2" s="31" t="s">
        <v>138</v>
      </c>
      <c r="Z2" s="31" t="s">
        <v>129</v>
      </c>
      <c r="AA2" s="31" t="s">
        <v>132</v>
      </c>
      <c r="AB2" s="31" t="s">
        <v>133</v>
      </c>
      <c r="AC2" s="30" t="s">
        <v>89</v>
      </c>
      <c r="AD2" s="31" t="s">
        <v>46</v>
      </c>
      <c r="AE2" s="31" t="s">
        <v>90</v>
      </c>
      <c r="AF2" s="30" t="s">
        <v>91</v>
      </c>
    </row>
    <row r="3" spans="1:32" ht="28" x14ac:dyDescent="0.3">
      <c r="A3" s="32">
        <v>14171.732124836068</v>
      </c>
      <c r="B3" s="63">
        <v>33.762953400000001</v>
      </c>
      <c r="C3" s="33">
        <v>5837.3127181956124</v>
      </c>
      <c r="D3" s="33">
        <f>C3/Table1[[#This Row],[Std. Price ($)]]</f>
        <v>172.89105751618317</v>
      </c>
      <c r="E3" s="29">
        <v>122</v>
      </c>
      <c r="F3" s="61">
        <f t="shared" ref="F3:F66" si="0">E3+$AC3*E3</f>
        <v>109.8</v>
      </c>
      <c r="G3" s="61">
        <f t="shared" ref="G3:G66" si="1">$F3</f>
        <v>109.8</v>
      </c>
      <c r="H3" s="61">
        <f t="shared" ref="H3:H66" si="2">$F3</f>
        <v>109.8</v>
      </c>
      <c r="I3" s="61">
        <f t="shared" ref="I3:I66" si="3">$F3</f>
        <v>109.8</v>
      </c>
      <c r="J3" s="61">
        <f t="shared" ref="J3:J66" si="4">$F3</f>
        <v>109.8</v>
      </c>
      <c r="K3" s="61">
        <f t="shared" ref="K3:K66" si="5">$F3</f>
        <v>109.8</v>
      </c>
      <c r="L3" s="61">
        <f t="shared" ref="L3:L66" si="6">$F3</f>
        <v>109.8</v>
      </c>
      <c r="M3" s="61">
        <f t="shared" ref="M3:M66" si="7">$F3</f>
        <v>109.8</v>
      </c>
      <c r="N3" s="61">
        <f t="shared" ref="N3:N66" si="8">$F3</f>
        <v>109.8</v>
      </c>
      <c r="O3" s="61">
        <f t="shared" ref="O3:O66" si="9">$F3</f>
        <v>109.8</v>
      </c>
      <c r="P3" s="61">
        <f t="shared" ref="P3:P66" si="10">$F3</f>
        <v>109.8</v>
      </c>
      <c r="Q3" s="61">
        <f t="shared" ref="Q3:Q66" si="11">$F3</f>
        <v>109.8</v>
      </c>
      <c r="R3" s="61">
        <f>SUM(Table1[[#This Row],[Oct]:[September]])</f>
        <v>1317.5999999999997</v>
      </c>
      <c r="S3" s="68">
        <f>Table1[[#This Row],[DEMAND for the whole year]]/365</f>
        <v>3.6098630136986292</v>
      </c>
      <c r="T3" s="68">
        <f>Table1[[#This Row],[Lead Time (days)]]*S3</f>
        <v>83.026849315068475</v>
      </c>
      <c r="U3" s="68">
        <f>SQRT(2*Table1[[#This Row],[DEMAND for the whole year]]*$H$1/(Table1[[#This Row],[Std. Price ($)]]*$K$1))</f>
        <v>342.16233876525473</v>
      </c>
      <c r="V3" s="68">
        <f>Table1[[#This Row],[DEMAND for the whole year]]/U3</f>
        <v>3.8508036996554367</v>
      </c>
      <c r="W3" s="68">
        <f>Table1[[#This Row],[Demand variability (COV)]]*S3</f>
        <v>5.6313863013698615</v>
      </c>
      <c r="X3" s="68">
        <f>SQRT(AF3)*W3</f>
        <v>27.007179944061001</v>
      </c>
      <c r="Y3" s="68">
        <f>NORMSINV($Y$1)*X3</f>
        <v>55.465966389352872</v>
      </c>
      <c r="Z3" s="66">
        <f>(Table1[[#This Row],[Eoq]]/2)*(Table1[[#This Row],[Std. Price ($)]]*$K$1)</f>
        <v>1155.2411098966311</v>
      </c>
      <c r="AA3" s="66">
        <f>Table1[[#This Row],[number of times I order]]*$H$1</f>
        <v>1155.2411098966311</v>
      </c>
      <c r="AB3" s="66">
        <f>Table1[[#This Row],[Holding cost]]+AA3</f>
        <v>2310.4822197932622</v>
      </c>
      <c r="AC3" s="34">
        <v>-0.1</v>
      </c>
      <c r="AD3" s="29">
        <v>0.77</v>
      </c>
      <c r="AE3" s="29">
        <v>1.56</v>
      </c>
      <c r="AF3" s="29">
        <v>23</v>
      </c>
    </row>
    <row r="4" spans="1:32" x14ac:dyDescent="0.15">
      <c r="A4" s="32">
        <v>52169.042825457393</v>
      </c>
      <c r="B4" s="33">
        <v>12.089325599999999</v>
      </c>
      <c r="C4" s="33">
        <v>1532.7194757659297</v>
      </c>
      <c r="D4" s="33">
        <f>C4/Table1[[#This Row],[Std. Price ($)]]</f>
        <v>126.78287660363203</v>
      </c>
      <c r="E4" s="29">
        <v>178</v>
      </c>
      <c r="F4" s="29">
        <f t="shared" si="0"/>
        <v>213.6</v>
      </c>
      <c r="G4" s="29">
        <f t="shared" si="1"/>
        <v>213.6</v>
      </c>
      <c r="H4" s="29">
        <f t="shared" si="2"/>
        <v>213.6</v>
      </c>
      <c r="I4" s="58">
        <f t="shared" si="3"/>
        <v>213.6</v>
      </c>
      <c r="J4" s="58">
        <f t="shared" si="4"/>
        <v>213.6</v>
      </c>
      <c r="K4" s="58">
        <f t="shared" si="5"/>
        <v>213.6</v>
      </c>
      <c r="L4" s="58">
        <f t="shared" si="6"/>
        <v>213.6</v>
      </c>
      <c r="M4" s="58">
        <f t="shared" si="7"/>
        <v>213.6</v>
      </c>
      <c r="N4" s="58">
        <f t="shared" si="8"/>
        <v>213.6</v>
      </c>
      <c r="O4" s="58">
        <f t="shared" si="9"/>
        <v>213.6</v>
      </c>
      <c r="P4" s="58">
        <f t="shared" si="10"/>
        <v>213.6</v>
      </c>
      <c r="Q4" s="58">
        <f t="shared" si="11"/>
        <v>213.6</v>
      </c>
      <c r="R4" s="58">
        <f>SUM(Table1[[#This Row],[Oct]:[September]])</f>
        <v>2563.1999999999994</v>
      </c>
      <c r="S4" s="68">
        <f>Table1[[#This Row],[DEMAND for the whole year]]/365</f>
        <v>7.0224657534246555</v>
      </c>
      <c r="T4" s="68">
        <f>Table1[[#This Row],[Lead Time (days)]]*S4</f>
        <v>84.26958904109587</v>
      </c>
      <c r="U4" s="68">
        <f>SQRT(2*Table1[[#This Row],[DEMAND for the whole year]]*$H$1/(Table1[[#This Row],[Std. Price ($)]]*$K$1))</f>
        <v>797.53699440006699</v>
      </c>
      <c r="V4" s="68">
        <f>Table1[[#This Row],[DEMAND for the whole year]]/U4</f>
        <v>3.2138948011159294</v>
      </c>
      <c r="W4" s="68">
        <f>Table1[[#This Row],[Demand variability (COV)]]*S4</f>
        <v>12.640438356164379</v>
      </c>
      <c r="X4" s="68">
        <f t="shared" ref="X4:X67" si="12">SQRT(AF4)*W4</f>
        <v>43.787762925638248</v>
      </c>
      <c r="Y4" s="68">
        <f t="shared" ref="Y4:Y67" si="13">NORMSINV($Y$1)*X4</f>
        <v>89.929070407534041</v>
      </c>
      <c r="Z4" s="58">
        <f>(Table1[[#This Row],[Eoq]]/2)*(Table1[[#This Row],[Std. Price ($)]]*$K$1)</f>
        <v>964.16844033477867</v>
      </c>
      <c r="AA4" s="58">
        <f>Table1[[#This Row],[number of times I order]]*$H$1</f>
        <v>964.16844033477878</v>
      </c>
      <c r="AB4" s="58">
        <f>Table1[[#This Row],[Holding cost]]+AA4</f>
        <v>1928.3368806695576</v>
      </c>
      <c r="AC4" s="34">
        <v>0.2</v>
      </c>
      <c r="AD4" s="29">
        <v>0.85</v>
      </c>
      <c r="AE4" s="29">
        <v>1.8</v>
      </c>
      <c r="AF4" s="29">
        <v>12</v>
      </c>
    </row>
    <row r="5" spans="1:32" x14ac:dyDescent="0.15">
      <c r="A5" s="32">
        <v>72156.257445671916</v>
      </c>
      <c r="B5" s="33">
        <v>11.7561345</v>
      </c>
      <c r="C5" s="33">
        <v>4562.3341368992969</v>
      </c>
      <c r="D5" s="33">
        <f>C5/Table1[[#This Row],[Std. Price ($)]]</f>
        <v>388.08114494601068</v>
      </c>
      <c r="E5" s="29">
        <v>324</v>
      </c>
      <c r="F5" s="29">
        <f t="shared" si="0"/>
        <v>194.4</v>
      </c>
      <c r="G5" s="29">
        <f t="shared" si="1"/>
        <v>194.4</v>
      </c>
      <c r="H5" s="29">
        <f t="shared" si="2"/>
        <v>194.4</v>
      </c>
      <c r="I5" s="58">
        <f t="shared" si="3"/>
        <v>194.4</v>
      </c>
      <c r="J5" s="58">
        <f t="shared" si="4"/>
        <v>194.4</v>
      </c>
      <c r="K5" s="58">
        <f t="shared" si="5"/>
        <v>194.4</v>
      </c>
      <c r="L5" s="58">
        <f t="shared" si="6"/>
        <v>194.4</v>
      </c>
      <c r="M5" s="58">
        <f t="shared" si="7"/>
        <v>194.4</v>
      </c>
      <c r="N5" s="58">
        <f t="shared" si="8"/>
        <v>194.4</v>
      </c>
      <c r="O5" s="58">
        <f t="shared" si="9"/>
        <v>194.4</v>
      </c>
      <c r="P5" s="58">
        <f t="shared" si="10"/>
        <v>194.4</v>
      </c>
      <c r="Q5" s="58">
        <f t="shared" si="11"/>
        <v>194.4</v>
      </c>
      <c r="R5" s="58">
        <f>SUM(Table1[[#This Row],[Oct]:[September]])</f>
        <v>2332.8000000000006</v>
      </c>
      <c r="S5" s="68">
        <f>Table1[[#This Row],[DEMAND for the whole year]]/365</f>
        <v>6.3912328767123308</v>
      </c>
      <c r="T5" s="68">
        <f>Table1[[#This Row],[Lead Time (days)]]*S5</f>
        <v>134.21589041095893</v>
      </c>
      <c r="U5" s="68">
        <f>SQRT(2*Table1[[#This Row],[DEMAND for the whole year]]*$H$1/(Table1[[#This Row],[Std. Price ($)]]*$K$1))</f>
        <v>771.55538658456567</v>
      </c>
      <c r="V5" s="68">
        <f>Table1[[#This Row],[DEMAND for the whole year]]/U5</f>
        <v>3.0235029662958826</v>
      </c>
      <c r="W5" s="68">
        <f>Table1[[#This Row],[Demand variability (COV)]]*S5</f>
        <v>8.8199013698630164</v>
      </c>
      <c r="X5" s="68">
        <f t="shared" si="12"/>
        <v>40.417865649441978</v>
      </c>
      <c r="Y5" s="68">
        <f t="shared" si="13"/>
        <v>83.008147547604807</v>
      </c>
      <c r="Z5" s="58">
        <f>(Table1[[#This Row],[Eoq]]/2)*(Table1[[#This Row],[Std. Price ($)]]*$K$1)</f>
        <v>907.05088988876491</v>
      </c>
      <c r="AA5" s="58">
        <f>Table1[[#This Row],[number of times I order]]*$H$1</f>
        <v>907.0508898887648</v>
      </c>
      <c r="AB5" s="58">
        <f>Table1[[#This Row],[Holding cost]]+AA5</f>
        <v>1814.1017797775298</v>
      </c>
      <c r="AC5" s="34">
        <v>-0.4</v>
      </c>
      <c r="AD5" s="29">
        <v>0.77</v>
      </c>
      <c r="AE5" s="29">
        <v>1.38</v>
      </c>
      <c r="AF5" s="29">
        <v>21</v>
      </c>
    </row>
    <row r="6" spans="1:32" x14ac:dyDescent="0.15">
      <c r="A6" s="32">
        <v>8954.0769843880153</v>
      </c>
      <c r="B6" s="33">
        <v>8.1576923999999984</v>
      </c>
      <c r="C6" s="33">
        <v>4156.8952615571998</v>
      </c>
      <c r="D6" s="33">
        <f>C6/Table1[[#This Row],[Std. Price ($)]]</f>
        <v>509.5675416196375</v>
      </c>
      <c r="E6" s="29">
        <v>414</v>
      </c>
      <c r="F6" s="29">
        <f t="shared" si="0"/>
        <v>621</v>
      </c>
      <c r="G6" s="29">
        <f t="shared" si="1"/>
        <v>621</v>
      </c>
      <c r="H6" s="29">
        <f t="shared" si="2"/>
        <v>621</v>
      </c>
      <c r="I6" s="58">
        <f t="shared" si="3"/>
        <v>621</v>
      </c>
      <c r="J6" s="58">
        <f t="shared" si="4"/>
        <v>621</v>
      </c>
      <c r="K6" s="58">
        <f t="shared" si="5"/>
        <v>621</v>
      </c>
      <c r="L6" s="58">
        <f t="shared" si="6"/>
        <v>621</v>
      </c>
      <c r="M6" s="58">
        <f t="shared" si="7"/>
        <v>621</v>
      </c>
      <c r="N6" s="58">
        <f t="shared" si="8"/>
        <v>621</v>
      </c>
      <c r="O6" s="58">
        <f t="shared" si="9"/>
        <v>621</v>
      </c>
      <c r="P6" s="58">
        <f t="shared" si="10"/>
        <v>621</v>
      </c>
      <c r="Q6" s="58">
        <f t="shared" si="11"/>
        <v>621</v>
      </c>
      <c r="R6" s="58">
        <f>SUM(Table1[[#This Row],[Oct]:[September]])</f>
        <v>7452</v>
      </c>
      <c r="S6" s="68">
        <f>Table1[[#This Row],[DEMAND for the whole year]]/365</f>
        <v>20.416438356164385</v>
      </c>
      <c r="T6" s="68">
        <f>Table1[[#This Row],[Lead Time (days)]]*S6</f>
        <v>306.24657534246575</v>
      </c>
      <c r="U6" s="68">
        <f>SQRT(2*Table1[[#This Row],[DEMAND for the whole year]]*$H$1/(Table1[[#This Row],[Std. Price ($)]]*$K$1))</f>
        <v>1655.4397827235205</v>
      </c>
      <c r="V6" s="68">
        <f>Table1[[#This Row],[DEMAND for the whole year]]/U6</f>
        <v>4.5015228447271038</v>
      </c>
      <c r="W6" s="68">
        <f>Table1[[#This Row],[Demand variability (COV)]]*S6</f>
        <v>40.628712328767122</v>
      </c>
      <c r="X6" s="68">
        <f t="shared" si="12"/>
        <v>157.35432622716704</v>
      </c>
      <c r="Y6" s="68">
        <f t="shared" si="13"/>
        <v>323.16627607224865</v>
      </c>
      <c r="Z6" s="58">
        <f>(Table1[[#This Row],[Eoq]]/2)*(Table1[[#This Row],[Std. Price ($)]]*$K$1)</f>
        <v>1350.4568534181312</v>
      </c>
      <c r="AA6" s="58">
        <f>Table1[[#This Row],[number of times I order]]*$H$1</f>
        <v>1350.4568534181312</v>
      </c>
      <c r="AB6" s="58">
        <f>Table1[[#This Row],[Holding cost]]+AA6</f>
        <v>2700.9137068362625</v>
      </c>
      <c r="AC6" s="34">
        <v>0.5</v>
      </c>
      <c r="AD6" s="29">
        <v>0.7</v>
      </c>
      <c r="AE6" s="29">
        <v>1.99</v>
      </c>
      <c r="AF6" s="29">
        <v>15</v>
      </c>
    </row>
    <row r="7" spans="1:32" x14ac:dyDescent="0.15">
      <c r="A7" s="32">
        <v>94785.831804257352</v>
      </c>
      <c r="B7" s="33">
        <v>5.2694136</v>
      </c>
      <c r="C7" s="33">
        <v>587.58576363914324</v>
      </c>
      <c r="D7" s="33">
        <f>C7/Table1[[#This Row],[Std. Price ($)]]</f>
        <v>111.508757566334</v>
      </c>
      <c r="E7" s="29">
        <v>170</v>
      </c>
      <c r="F7" s="29">
        <f t="shared" si="0"/>
        <v>374</v>
      </c>
      <c r="G7" s="29">
        <f t="shared" si="1"/>
        <v>374</v>
      </c>
      <c r="H7" s="29">
        <f t="shared" si="2"/>
        <v>374</v>
      </c>
      <c r="I7" s="58">
        <f t="shared" si="3"/>
        <v>374</v>
      </c>
      <c r="J7" s="58">
        <f t="shared" si="4"/>
        <v>374</v>
      </c>
      <c r="K7" s="58">
        <f t="shared" si="5"/>
        <v>374</v>
      </c>
      <c r="L7" s="58">
        <f t="shared" si="6"/>
        <v>374</v>
      </c>
      <c r="M7" s="58">
        <f t="shared" si="7"/>
        <v>374</v>
      </c>
      <c r="N7" s="58">
        <f t="shared" si="8"/>
        <v>374</v>
      </c>
      <c r="O7" s="58">
        <f t="shared" si="9"/>
        <v>374</v>
      </c>
      <c r="P7" s="58">
        <f t="shared" si="10"/>
        <v>374</v>
      </c>
      <c r="Q7" s="58">
        <f t="shared" si="11"/>
        <v>374</v>
      </c>
      <c r="R7" s="58">
        <f>SUM(Table1[[#This Row],[Oct]:[September]])</f>
        <v>4488</v>
      </c>
      <c r="S7" s="68">
        <f>Table1[[#This Row],[DEMAND for the whole year]]/365</f>
        <v>12.295890410958904</v>
      </c>
      <c r="T7" s="68">
        <f>Table1[[#This Row],[Lead Time (days)]]*S7</f>
        <v>184.43835616438355</v>
      </c>
      <c r="U7" s="68">
        <f>SQRT(2*Table1[[#This Row],[DEMAND for the whole year]]*$H$1/(Table1[[#This Row],[Std. Price ($)]]*$K$1))</f>
        <v>1598.475217717943</v>
      </c>
      <c r="V7" s="68">
        <f>Table1[[#This Row],[DEMAND for the whole year]]/U7</f>
        <v>2.8076756838352965</v>
      </c>
      <c r="W7" s="68">
        <f>Table1[[#This Row],[Demand variability (COV)]]*S7</f>
        <v>11.312219178082193</v>
      </c>
      <c r="X7" s="68">
        <f t="shared" si="12"/>
        <v>43.812036485360487</v>
      </c>
      <c r="Y7" s="68">
        <f t="shared" si="13"/>
        <v>89.978922204370747</v>
      </c>
      <c r="Z7" s="58">
        <f>(Table1[[#This Row],[Eoq]]/2)*(Table1[[#This Row],[Std. Price ($)]]*$K$1)</f>
        <v>842.30270515058896</v>
      </c>
      <c r="AA7" s="58">
        <f>Table1[[#This Row],[number of times I order]]*$H$1</f>
        <v>842.30270515058896</v>
      </c>
      <c r="AB7" s="58">
        <f>Table1[[#This Row],[Holding cost]]+AA7</f>
        <v>1684.6054103011779</v>
      </c>
      <c r="AC7" s="34">
        <v>1.2</v>
      </c>
      <c r="AD7" s="29">
        <v>0.8</v>
      </c>
      <c r="AE7" s="29">
        <v>0.92</v>
      </c>
      <c r="AF7" s="29">
        <v>15</v>
      </c>
    </row>
    <row r="8" spans="1:32" x14ac:dyDescent="0.15">
      <c r="A8" s="32">
        <v>7857.7523192599028</v>
      </c>
      <c r="B8" s="33">
        <v>9.3221238</v>
      </c>
      <c r="C8" s="33">
        <v>233.16917194429956</v>
      </c>
      <c r="D8" s="33">
        <f>C8/Table1[[#This Row],[Std. Price ($)]]</f>
        <v>25.012451770303628</v>
      </c>
      <c r="E8" s="29">
        <v>42</v>
      </c>
      <c r="F8" s="29">
        <f t="shared" si="0"/>
        <v>33.6</v>
      </c>
      <c r="G8" s="29">
        <f t="shared" si="1"/>
        <v>33.6</v>
      </c>
      <c r="H8" s="29">
        <f t="shared" si="2"/>
        <v>33.6</v>
      </c>
      <c r="I8" s="58">
        <f t="shared" si="3"/>
        <v>33.6</v>
      </c>
      <c r="J8" s="58">
        <f t="shared" si="4"/>
        <v>33.6</v>
      </c>
      <c r="K8" s="58">
        <f t="shared" si="5"/>
        <v>33.6</v>
      </c>
      <c r="L8" s="58">
        <f t="shared" si="6"/>
        <v>33.6</v>
      </c>
      <c r="M8" s="58">
        <f t="shared" si="7"/>
        <v>33.6</v>
      </c>
      <c r="N8" s="58">
        <f t="shared" si="8"/>
        <v>33.6</v>
      </c>
      <c r="O8" s="58">
        <f t="shared" si="9"/>
        <v>33.6</v>
      </c>
      <c r="P8" s="58">
        <f t="shared" si="10"/>
        <v>33.6</v>
      </c>
      <c r="Q8" s="58">
        <f t="shared" si="11"/>
        <v>33.6</v>
      </c>
      <c r="R8" s="58">
        <f>SUM(Table1[[#This Row],[Oct]:[September]])</f>
        <v>403.2000000000001</v>
      </c>
      <c r="S8" s="68">
        <f>Table1[[#This Row],[DEMAND for the whole year]]/365</f>
        <v>1.1046575342465756</v>
      </c>
      <c r="T8" s="68">
        <f>Table1[[#This Row],[Lead Time (days)]]*S8</f>
        <v>13.255890410958909</v>
      </c>
      <c r="U8" s="68">
        <f>SQRT(2*Table1[[#This Row],[DEMAND for the whole year]]*$H$1/(Table1[[#This Row],[Std. Price ($)]]*$K$1))</f>
        <v>360.21637878332848</v>
      </c>
      <c r="V8" s="68">
        <f>Table1[[#This Row],[DEMAND for the whole year]]/U8</f>
        <v>1.1193272259352938</v>
      </c>
      <c r="W8" s="68">
        <f>Table1[[#This Row],[Demand variability (COV)]]*S8</f>
        <v>1.2924493150684935</v>
      </c>
      <c r="X8" s="68">
        <f t="shared" si="12"/>
        <v>4.4771757598124529</v>
      </c>
      <c r="Y8" s="68">
        <f t="shared" si="13"/>
        <v>9.1949948394220247</v>
      </c>
      <c r="Z8" s="58">
        <f>(Table1[[#This Row],[Eoq]]/2)*(Table1[[#This Row],[Std. Price ($)]]*$K$1)</f>
        <v>335.79816778058819</v>
      </c>
      <c r="AA8" s="58">
        <f>Table1[[#This Row],[number of times I order]]*$H$1</f>
        <v>335.79816778058813</v>
      </c>
      <c r="AB8" s="58">
        <f>Table1[[#This Row],[Holding cost]]+AA8</f>
        <v>671.59633556117637</v>
      </c>
      <c r="AC8" s="34">
        <v>-0.2</v>
      </c>
      <c r="AD8" s="29">
        <v>0.83</v>
      </c>
      <c r="AE8" s="29">
        <v>1.17</v>
      </c>
      <c r="AF8" s="29">
        <v>12</v>
      </c>
    </row>
    <row r="9" spans="1:32" x14ac:dyDescent="0.15">
      <c r="A9" s="32">
        <v>23921.162034421061</v>
      </c>
      <c r="B9" s="33">
        <v>36.645671700000001</v>
      </c>
      <c r="C9" s="33">
        <v>239.16063625965978</v>
      </c>
      <c r="D9" s="33">
        <f>C9/Table1[[#This Row],[Std. Price ($)]]</f>
        <v>6.5262997010274413</v>
      </c>
      <c r="E9" s="29">
        <v>10</v>
      </c>
      <c r="F9" s="29">
        <f t="shared" si="0"/>
        <v>6</v>
      </c>
      <c r="G9" s="29">
        <f t="shared" si="1"/>
        <v>6</v>
      </c>
      <c r="H9" s="29">
        <f t="shared" si="2"/>
        <v>6</v>
      </c>
      <c r="I9" s="58">
        <f t="shared" si="3"/>
        <v>6</v>
      </c>
      <c r="J9" s="58">
        <f t="shared" si="4"/>
        <v>6</v>
      </c>
      <c r="K9" s="58">
        <f t="shared" si="5"/>
        <v>6</v>
      </c>
      <c r="L9" s="58">
        <f t="shared" si="6"/>
        <v>6</v>
      </c>
      <c r="M9" s="58">
        <f t="shared" si="7"/>
        <v>6</v>
      </c>
      <c r="N9" s="58">
        <f t="shared" si="8"/>
        <v>6</v>
      </c>
      <c r="O9" s="58">
        <f t="shared" si="9"/>
        <v>6</v>
      </c>
      <c r="P9" s="58">
        <f t="shared" si="10"/>
        <v>6</v>
      </c>
      <c r="Q9" s="58">
        <f t="shared" si="11"/>
        <v>6</v>
      </c>
      <c r="R9" s="58">
        <f>SUM(Table1[[#This Row],[Oct]:[September]])</f>
        <v>72</v>
      </c>
      <c r="S9" s="68">
        <f>Table1[[#This Row],[DEMAND for the whole year]]/365</f>
        <v>0.19726027397260273</v>
      </c>
      <c r="T9" s="68">
        <f>Table1[[#This Row],[Lead Time (days)]]*S9</f>
        <v>3.1561643835616437</v>
      </c>
      <c r="U9" s="68">
        <f>SQRT(2*Table1[[#This Row],[DEMAND for the whole year]]*$H$1/(Table1[[#This Row],[Std. Price ($)]]*$K$1))</f>
        <v>76.774241116675071</v>
      </c>
      <c r="V9" s="68">
        <f>Table1[[#This Row],[DEMAND for the whole year]]/U9</f>
        <v>0.93781454499277206</v>
      </c>
      <c r="W9" s="68">
        <f>Table1[[#This Row],[Demand variability (COV)]]*S9</f>
        <v>0.19726027397260273</v>
      </c>
      <c r="X9" s="68">
        <f t="shared" si="12"/>
        <v>0.78904109589041094</v>
      </c>
      <c r="Y9" s="68">
        <f t="shared" si="13"/>
        <v>1.6204922911286705</v>
      </c>
      <c r="Z9" s="58">
        <f>(Table1[[#This Row],[Eoq]]/2)*(Table1[[#This Row],[Std. Price ($)]]*$K$1)</f>
        <v>281.34436349783164</v>
      </c>
      <c r="AA9" s="58">
        <f>Table1[[#This Row],[number of times I order]]*$H$1</f>
        <v>281.34436349783164</v>
      </c>
      <c r="AB9" s="58">
        <f>Table1[[#This Row],[Holding cost]]+AA9</f>
        <v>562.68872699566327</v>
      </c>
      <c r="AC9" s="34">
        <v>-0.4</v>
      </c>
      <c r="AD9" s="29">
        <v>0.73</v>
      </c>
      <c r="AE9" s="29">
        <v>1</v>
      </c>
      <c r="AF9" s="29">
        <v>16</v>
      </c>
    </row>
    <row r="10" spans="1:32" x14ac:dyDescent="0.15">
      <c r="A10" s="32">
        <v>20838.156820606437</v>
      </c>
      <c r="B10" s="33">
        <v>14.4690876</v>
      </c>
      <c r="C10" s="33">
        <v>328.75859732340206</v>
      </c>
      <c r="D10" s="33">
        <f>C10/Table1[[#This Row],[Std. Price ($)]]</f>
        <v>22.7214463283367</v>
      </c>
      <c r="E10" s="29">
        <v>18</v>
      </c>
      <c r="F10" s="29">
        <f t="shared" si="0"/>
        <v>27</v>
      </c>
      <c r="G10" s="29">
        <f t="shared" si="1"/>
        <v>27</v>
      </c>
      <c r="H10" s="29">
        <f t="shared" si="2"/>
        <v>27</v>
      </c>
      <c r="I10" s="58">
        <f t="shared" si="3"/>
        <v>27</v>
      </c>
      <c r="J10" s="58">
        <f t="shared" si="4"/>
        <v>27</v>
      </c>
      <c r="K10" s="58">
        <f t="shared" si="5"/>
        <v>27</v>
      </c>
      <c r="L10" s="58">
        <f t="shared" si="6"/>
        <v>27</v>
      </c>
      <c r="M10" s="58">
        <f t="shared" si="7"/>
        <v>27</v>
      </c>
      <c r="N10" s="58">
        <f t="shared" si="8"/>
        <v>27</v>
      </c>
      <c r="O10" s="58">
        <f t="shared" si="9"/>
        <v>27</v>
      </c>
      <c r="P10" s="58">
        <f t="shared" si="10"/>
        <v>27</v>
      </c>
      <c r="Q10" s="58">
        <f t="shared" si="11"/>
        <v>27</v>
      </c>
      <c r="R10" s="58">
        <f>SUM(Table1[[#This Row],[Oct]:[September]])</f>
        <v>324</v>
      </c>
      <c r="S10" s="68">
        <f>Table1[[#This Row],[DEMAND for the whole year]]/365</f>
        <v>0.88767123287671235</v>
      </c>
      <c r="T10" s="68">
        <f>Table1[[#This Row],[Lead Time (days)]]*S10</f>
        <v>20.416438356164385</v>
      </c>
      <c r="U10" s="68">
        <f>SQRT(2*Table1[[#This Row],[DEMAND for the whole year]]*$H$1/(Table1[[#This Row],[Std. Price ($)]]*$K$1))</f>
        <v>259.18660883322713</v>
      </c>
      <c r="V10" s="68">
        <f>Table1[[#This Row],[DEMAND for the whole year]]/U10</f>
        <v>1.2500645826516326</v>
      </c>
      <c r="W10" s="68">
        <f>Table1[[#This Row],[Demand variability (COV)]]*S10</f>
        <v>1.1894794520547947</v>
      </c>
      <c r="X10" s="68">
        <f t="shared" si="12"/>
        <v>5.7045430524971241</v>
      </c>
      <c r="Y10" s="68">
        <f t="shared" si="13"/>
        <v>11.715699079718298</v>
      </c>
      <c r="Z10" s="58">
        <f>(Table1[[#This Row],[Eoq]]/2)*(Table1[[#This Row],[Std. Price ($)]]*$K$1)</f>
        <v>375.01937479548974</v>
      </c>
      <c r="AA10" s="58">
        <f>Table1[[#This Row],[number of times I order]]*$H$1</f>
        <v>375.0193747954898</v>
      </c>
      <c r="AB10" s="58">
        <f>Table1[[#This Row],[Holding cost]]+AA10</f>
        <v>750.03874959097948</v>
      </c>
      <c r="AC10" s="34">
        <v>0.5</v>
      </c>
      <c r="AD10" s="29">
        <v>0.77</v>
      </c>
      <c r="AE10" s="29">
        <v>1.34</v>
      </c>
      <c r="AF10" s="29">
        <v>23</v>
      </c>
    </row>
    <row r="11" spans="1:32" x14ac:dyDescent="0.15">
      <c r="A11" s="32">
        <v>28119.914361028019</v>
      </c>
      <c r="B11" s="33">
        <v>7.042196699999999</v>
      </c>
      <c r="C11" s="33">
        <v>1169.9312050712874</v>
      </c>
      <c r="D11" s="33">
        <f>C11/Table1[[#This Row],[Std. Price ($)]]</f>
        <v>166.13157156932121</v>
      </c>
      <c r="E11" s="29">
        <v>162</v>
      </c>
      <c r="F11" s="29">
        <f t="shared" si="0"/>
        <v>243</v>
      </c>
      <c r="G11" s="29">
        <f t="shared" si="1"/>
        <v>243</v>
      </c>
      <c r="H11" s="29">
        <f t="shared" si="2"/>
        <v>243</v>
      </c>
      <c r="I11" s="58">
        <f t="shared" si="3"/>
        <v>243</v>
      </c>
      <c r="J11" s="58">
        <f t="shared" si="4"/>
        <v>243</v>
      </c>
      <c r="K11" s="58">
        <f t="shared" si="5"/>
        <v>243</v>
      </c>
      <c r="L11" s="58">
        <f t="shared" si="6"/>
        <v>243</v>
      </c>
      <c r="M11" s="58">
        <f t="shared" si="7"/>
        <v>243</v>
      </c>
      <c r="N11" s="58">
        <f t="shared" si="8"/>
        <v>243</v>
      </c>
      <c r="O11" s="58">
        <f t="shared" si="9"/>
        <v>243</v>
      </c>
      <c r="P11" s="58">
        <f t="shared" si="10"/>
        <v>243</v>
      </c>
      <c r="Q11" s="58">
        <f t="shared" si="11"/>
        <v>243</v>
      </c>
      <c r="R11" s="58">
        <f>SUM(Table1[[#This Row],[Oct]:[September]])</f>
        <v>2916</v>
      </c>
      <c r="S11" s="68">
        <f>Table1[[#This Row],[DEMAND for the whole year]]/365</f>
        <v>7.9890410958904106</v>
      </c>
      <c r="T11" s="68">
        <f>Table1[[#This Row],[Lead Time (days)]]*S11</f>
        <v>167.76986301369863</v>
      </c>
      <c r="U11" s="68">
        <f>SQRT(2*Table1[[#This Row],[DEMAND for the whole year]]*$H$1/(Table1[[#This Row],[Std. Price ($)]]*$K$1))</f>
        <v>1114.5519382356704</v>
      </c>
      <c r="V11" s="68">
        <f>Table1[[#This Row],[DEMAND for the whole year]]/U11</f>
        <v>2.6162979938072803</v>
      </c>
      <c r="W11" s="68">
        <f>Table1[[#This Row],[Demand variability (COV)]]*S11</f>
        <v>7.1901369863013693</v>
      </c>
      <c r="X11" s="68">
        <f t="shared" si="12"/>
        <v>32.949346996827686</v>
      </c>
      <c r="Y11" s="68">
        <f t="shared" si="13"/>
        <v>67.669685500764757</v>
      </c>
      <c r="Z11" s="58">
        <f>(Table1[[#This Row],[Eoq]]/2)*(Table1[[#This Row],[Std. Price ($)]]*$K$1)</f>
        <v>784.88939814218418</v>
      </c>
      <c r="AA11" s="58">
        <f>Table1[[#This Row],[number of times I order]]*$H$1</f>
        <v>784.88939814218406</v>
      </c>
      <c r="AB11" s="58">
        <f>Table1[[#This Row],[Holding cost]]+AA11</f>
        <v>1569.7787962843681</v>
      </c>
      <c r="AC11" s="34">
        <v>0.5</v>
      </c>
      <c r="AD11" s="29">
        <v>0.77</v>
      </c>
      <c r="AE11" s="29">
        <v>0.9</v>
      </c>
      <c r="AF11" s="29">
        <v>21</v>
      </c>
    </row>
    <row r="12" spans="1:32" x14ac:dyDescent="0.15">
      <c r="A12" s="32">
        <v>39145.012382407898</v>
      </c>
      <c r="B12" s="33">
        <v>7.9908708000000006</v>
      </c>
      <c r="C12" s="33">
        <v>64000</v>
      </c>
      <c r="D12" s="33">
        <f>C12/Table1[[#This Row],[Std. Price ($)]]</f>
        <v>8009.1396296884186</v>
      </c>
      <c r="E12" s="29">
        <v>130</v>
      </c>
      <c r="F12" s="29">
        <f t="shared" si="0"/>
        <v>78</v>
      </c>
      <c r="G12" s="29">
        <f t="shared" si="1"/>
        <v>78</v>
      </c>
      <c r="H12" s="29">
        <f t="shared" si="2"/>
        <v>78</v>
      </c>
      <c r="I12" s="58">
        <f t="shared" si="3"/>
        <v>78</v>
      </c>
      <c r="J12" s="58">
        <f t="shared" si="4"/>
        <v>78</v>
      </c>
      <c r="K12" s="58">
        <f t="shared" si="5"/>
        <v>78</v>
      </c>
      <c r="L12" s="58">
        <f t="shared" si="6"/>
        <v>78</v>
      </c>
      <c r="M12" s="58">
        <f t="shared" si="7"/>
        <v>78</v>
      </c>
      <c r="N12" s="58">
        <f t="shared" si="8"/>
        <v>78</v>
      </c>
      <c r="O12" s="58">
        <f t="shared" si="9"/>
        <v>78</v>
      </c>
      <c r="P12" s="58">
        <f t="shared" si="10"/>
        <v>78</v>
      </c>
      <c r="Q12" s="58">
        <f t="shared" si="11"/>
        <v>78</v>
      </c>
      <c r="R12" s="58">
        <f>SUM(Table1[[#This Row],[Oct]:[September]])</f>
        <v>936</v>
      </c>
      <c r="S12" s="68">
        <f>Table1[[#This Row],[DEMAND for the whole year]]/365</f>
        <v>2.5643835616438357</v>
      </c>
      <c r="T12" s="68">
        <f>Table1[[#This Row],[Lead Time (days)]]*S12</f>
        <v>30.772602739726029</v>
      </c>
      <c r="U12" s="68">
        <f>SQRT(2*Table1[[#This Row],[DEMAND for the whole year]]*$H$1/(Table1[[#This Row],[Std. Price ($)]]*$K$1))</f>
        <v>592.79085793606782</v>
      </c>
      <c r="V12" s="68">
        <f>Table1[[#This Row],[DEMAND for the whole year]]/U12</f>
        <v>1.5789717190627577</v>
      </c>
      <c r="W12" s="68">
        <f>Table1[[#This Row],[Demand variability (COV)]]*S12</f>
        <v>2.513095890410959</v>
      </c>
      <c r="X12" s="68">
        <f t="shared" si="12"/>
        <v>8.7056195329686563</v>
      </c>
      <c r="Y12" s="68">
        <f t="shared" si="13"/>
        <v>17.87915663220949</v>
      </c>
      <c r="Z12" s="58">
        <f>(Table1[[#This Row],[Eoq]]/2)*(Table1[[#This Row],[Std. Price ($)]]*$K$1)</f>
        <v>473.6915157188273</v>
      </c>
      <c r="AA12" s="58">
        <f>Table1[[#This Row],[number of times I order]]*$H$1</f>
        <v>473.6915157188273</v>
      </c>
      <c r="AB12" s="58">
        <f>Table1[[#This Row],[Holding cost]]+AA12</f>
        <v>947.38303143765461</v>
      </c>
      <c r="AC12" s="34">
        <v>-0.4</v>
      </c>
      <c r="AD12" s="29">
        <v>0.8</v>
      </c>
      <c r="AE12" s="29">
        <v>0.98</v>
      </c>
      <c r="AF12" s="29">
        <v>12</v>
      </c>
    </row>
    <row r="13" spans="1:32" x14ac:dyDescent="0.15">
      <c r="A13" s="32">
        <v>36916.602496282583</v>
      </c>
      <c r="B13" s="33">
        <v>98.483952599999995</v>
      </c>
      <c r="C13" s="33">
        <v>1041.1157216969082</v>
      </c>
      <c r="D13" s="33">
        <f>C13/Table1[[#This Row],[Std. Price ($)]]</f>
        <v>10.571425031299041</v>
      </c>
      <c r="E13" s="29">
        <v>10</v>
      </c>
      <c r="F13" s="29">
        <f t="shared" si="0"/>
        <v>16</v>
      </c>
      <c r="G13" s="29">
        <f t="shared" si="1"/>
        <v>16</v>
      </c>
      <c r="H13" s="29">
        <f t="shared" si="2"/>
        <v>16</v>
      </c>
      <c r="I13" s="58">
        <f t="shared" si="3"/>
        <v>16</v>
      </c>
      <c r="J13" s="58">
        <f t="shared" si="4"/>
        <v>16</v>
      </c>
      <c r="K13" s="58">
        <f t="shared" si="5"/>
        <v>16</v>
      </c>
      <c r="L13" s="58">
        <f t="shared" si="6"/>
        <v>16</v>
      </c>
      <c r="M13" s="58">
        <f t="shared" si="7"/>
        <v>16</v>
      </c>
      <c r="N13" s="58">
        <f t="shared" si="8"/>
        <v>16</v>
      </c>
      <c r="O13" s="58">
        <f t="shared" si="9"/>
        <v>16</v>
      </c>
      <c r="P13" s="58">
        <f t="shared" si="10"/>
        <v>16</v>
      </c>
      <c r="Q13" s="58">
        <f t="shared" si="11"/>
        <v>16</v>
      </c>
      <c r="R13" s="58">
        <f>SUM(Table1[[#This Row],[Oct]:[September]])</f>
        <v>192</v>
      </c>
      <c r="S13" s="68">
        <f>Table1[[#This Row],[DEMAND for the whole year]]/365</f>
        <v>0.52602739726027392</v>
      </c>
      <c r="T13" s="68">
        <f>Table1[[#This Row],[Lead Time (days)]]*S13</f>
        <v>8.4164383561643827</v>
      </c>
      <c r="U13" s="68">
        <f>SQRT(2*Table1[[#This Row],[DEMAND for the whole year]]*$H$1/(Table1[[#This Row],[Std. Price ($)]]*$K$1))</f>
        <v>76.476588496506309</v>
      </c>
      <c r="V13" s="68">
        <f>Table1[[#This Row],[DEMAND for the whole year]]/U13</f>
        <v>2.5105722388332103</v>
      </c>
      <c r="W13" s="68">
        <f>Table1[[#This Row],[Demand variability (COV)]]*S13</f>
        <v>0.75221917808219163</v>
      </c>
      <c r="X13" s="68">
        <f t="shared" si="12"/>
        <v>3.0088767123287665</v>
      </c>
      <c r="Y13" s="68">
        <f t="shared" si="13"/>
        <v>6.1794772701706622</v>
      </c>
      <c r="Z13" s="58">
        <f>(Table1[[#This Row],[Eoq]]/2)*(Table1[[#This Row],[Std. Price ($)]]*$K$1)</f>
        <v>753.17167164996329</v>
      </c>
      <c r="AA13" s="58">
        <f>Table1[[#This Row],[number of times I order]]*$H$1</f>
        <v>753.17167164996306</v>
      </c>
      <c r="AB13" s="58">
        <f>Table1[[#This Row],[Holding cost]]+AA13</f>
        <v>1506.3433432999263</v>
      </c>
      <c r="AC13" s="34">
        <v>0.6</v>
      </c>
      <c r="AD13" s="29">
        <v>0.77</v>
      </c>
      <c r="AE13" s="29">
        <v>1.43</v>
      </c>
      <c r="AF13" s="29">
        <v>16</v>
      </c>
    </row>
    <row r="14" spans="1:32" x14ac:dyDescent="0.15">
      <c r="A14" s="32">
        <v>20167.095233451193</v>
      </c>
      <c r="B14" s="33">
        <v>17.733305700000003</v>
      </c>
      <c r="C14" s="33">
        <v>549.92005959374637</v>
      </c>
      <c r="D14" s="33">
        <f>C14/Table1[[#This Row],[Std. Price ($)]]</f>
        <v>31.010577999213439</v>
      </c>
      <c r="E14" s="29">
        <v>26</v>
      </c>
      <c r="F14" s="29">
        <f t="shared" si="0"/>
        <v>57.2</v>
      </c>
      <c r="G14" s="29">
        <f t="shared" si="1"/>
        <v>57.2</v>
      </c>
      <c r="H14" s="29">
        <f t="shared" si="2"/>
        <v>57.2</v>
      </c>
      <c r="I14" s="58">
        <f t="shared" si="3"/>
        <v>57.2</v>
      </c>
      <c r="J14" s="58">
        <f t="shared" si="4"/>
        <v>57.2</v>
      </c>
      <c r="K14" s="58">
        <f t="shared" si="5"/>
        <v>57.2</v>
      </c>
      <c r="L14" s="58">
        <f t="shared" si="6"/>
        <v>57.2</v>
      </c>
      <c r="M14" s="58">
        <f t="shared" si="7"/>
        <v>57.2</v>
      </c>
      <c r="N14" s="58">
        <f t="shared" si="8"/>
        <v>57.2</v>
      </c>
      <c r="O14" s="58">
        <f t="shared" si="9"/>
        <v>57.2</v>
      </c>
      <c r="P14" s="58">
        <f t="shared" si="10"/>
        <v>57.2</v>
      </c>
      <c r="Q14" s="58">
        <f t="shared" si="11"/>
        <v>57.2</v>
      </c>
      <c r="R14" s="58">
        <f>SUM(Table1[[#This Row],[Oct]:[September]])</f>
        <v>686.40000000000009</v>
      </c>
      <c r="S14" s="68">
        <f>Table1[[#This Row],[DEMAND for the whole year]]/365</f>
        <v>1.8805479452054796</v>
      </c>
      <c r="T14" s="68">
        <f>Table1[[#This Row],[Lead Time (days)]]*S14</f>
        <v>43.252602739726029</v>
      </c>
      <c r="U14" s="68">
        <f>SQRT(2*Table1[[#This Row],[DEMAND for the whole year]]*$H$1/(Table1[[#This Row],[Std. Price ($)]]*$K$1))</f>
        <v>340.76455464003482</v>
      </c>
      <c r="V14" s="68">
        <f>Table1[[#This Row],[DEMAND for the whole year]]/U14</f>
        <v>2.0142940063853643</v>
      </c>
      <c r="W14" s="68">
        <f>Table1[[#This Row],[Demand variability (COV)]]*S14</f>
        <v>2.4071013698630139</v>
      </c>
      <c r="X14" s="68">
        <f t="shared" si="12"/>
        <v>11.544052629398271</v>
      </c>
      <c r="Y14" s="68">
        <f t="shared" si="13"/>
        <v>23.70858551190312</v>
      </c>
      <c r="Z14" s="58">
        <f>(Table1[[#This Row],[Eoq]]/2)*(Table1[[#This Row],[Std. Price ($)]]*$K$1)</f>
        <v>604.28820191560919</v>
      </c>
      <c r="AA14" s="58">
        <f>Table1[[#This Row],[number of times I order]]*$H$1</f>
        <v>604.28820191560931</v>
      </c>
      <c r="AB14" s="58">
        <f>Table1[[#This Row],[Holding cost]]+AA14</f>
        <v>1208.5764038312186</v>
      </c>
      <c r="AC14" s="34">
        <v>1.2</v>
      </c>
      <c r="AD14" s="29">
        <v>0.81</v>
      </c>
      <c r="AE14" s="29">
        <v>1.28</v>
      </c>
      <c r="AF14" s="29">
        <v>23</v>
      </c>
    </row>
    <row r="15" spans="1:32" x14ac:dyDescent="0.15">
      <c r="A15" s="32">
        <v>13825.925658404514</v>
      </c>
      <c r="B15" s="33">
        <v>21.084742800000001</v>
      </c>
      <c r="C15" s="33">
        <v>222.31934126585699</v>
      </c>
      <c r="D15" s="33">
        <f>C15/Table1[[#This Row],[Std. Price ($)]]</f>
        <v>10.54408599500948</v>
      </c>
      <c r="E15" s="29">
        <v>18</v>
      </c>
      <c r="F15" s="29">
        <f t="shared" si="0"/>
        <v>32.4</v>
      </c>
      <c r="G15" s="29">
        <f t="shared" si="1"/>
        <v>32.4</v>
      </c>
      <c r="H15" s="29">
        <f t="shared" si="2"/>
        <v>32.4</v>
      </c>
      <c r="I15" s="58">
        <f t="shared" si="3"/>
        <v>32.4</v>
      </c>
      <c r="J15" s="58">
        <f t="shared" si="4"/>
        <v>32.4</v>
      </c>
      <c r="K15" s="58">
        <f t="shared" si="5"/>
        <v>32.4</v>
      </c>
      <c r="L15" s="58">
        <f t="shared" si="6"/>
        <v>32.4</v>
      </c>
      <c r="M15" s="58">
        <f t="shared" si="7"/>
        <v>32.4</v>
      </c>
      <c r="N15" s="58">
        <f t="shared" si="8"/>
        <v>32.4</v>
      </c>
      <c r="O15" s="58">
        <f t="shared" si="9"/>
        <v>32.4</v>
      </c>
      <c r="P15" s="58">
        <f t="shared" si="10"/>
        <v>32.4</v>
      </c>
      <c r="Q15" s="58">
        <f t="shared" si="11"/>
        <v>32.4</v>
      </c>
      <c r="R15" s="58">
        <f>SUM(Table1[[#This Row],[Oct]:[September]])</f>
        <v>388.7999999999999</v>
      </c>
      <c r="S15" s="68">
        <f>Table1[[#This Row],[DEMAND for the whole year]]/365</f>
        <v>1.0652054794520545</v>
      </c>
      <c r="T15" s="68">
        <f>Table1[[#This Row],[Lead Time (days)]]*S15</f>
        <v>11.717260273972599</v>
      </c>
      <c r="U15" s="68">
        <f>SQRT(2*Table1[[#This Row],[DEMAND for the whole year]]*$H$1/(Table1[[#This Row],[Std. Price ($)]]*$K$1))</f>
        <v>235.20123707395177</v>
      </c>
      <c r="V15" s="68">
        <f>Table1[[#This Row],[DEMAND for the whole year]]/U15</f>
        <v>1.6530525299820329</v>
      </c>
      <c r="W15" s="68">
        <f>Table1[[#This Row],[Demand variability (COV)]]*S15</f>
        <v>1.406071232876712</v>
      </c>
      <c r="X15" s="68">
        <f t="shared" si="12"/>
        <v>4.6634107079644833</v>
      </c>
      <c r="Y15" s="68">
        <f t="shared" si="13"/>
        <v>9.5774746613108324</v>
      </c>
      <c r="Z15" s="58">
        <f>(Table1[[#This Row],[Eoq]]/2)*(Table1[[#This Row],[Std. Price ($)]]*$K$1)</f>
        <v>495.91575899460986</v>
      </c>
      <c r="AA15" s="58">
        <f>Table1[[#This Row],[number of times I order]]*$H$1</f>
        <v>495.91575899460986</v>
      </c>
      <c r="AB15" s="58">
        <f>Table1[[#This Row],[Holding cost]]+AA15</f>
        <v>991.83151798921972</v>
      </c>
      <c r="AC15" s="34">
        <v>0.8</v>
      </c>
      <c r="AD15" s="29">
        <v>0.77</v>
      </c>
      <c r="AE15" s="29">
        <v>1.32</v>
      </c>
      <c r="AF15" s="29">
        <v>11</v>
      </c>
    </row>
    <row r="16" spans="1:32" x14ac:dyDescent="0.15">
      <c r="A16" s="32">
        <v>35393.004059608233</v>
      </c>
      <c r="B16" s="33">
        <v>7.5951645000000001</v>
      </c>
      <c r="C16" s="33">
        <v>1758.931944485377</v>
      </c>
      <c r="D16" s="33">
        <f>C16/Table1[[#This Row],[Std. Price ($)]]</f>
        <v>231.58576018799553</v>
      </c>
      <c r="E16" s="29">
        <v>122</v>
      </c>
      <c r="F16" s="29">
        <f t="shared" si="0"/>
        <v>146.4</v>
      </c>
      <c r="G16" s="29">
        <f t="shared" si="1"/>
        <v>146.4</v>
      </c>
      <c r="H16" s="29">
        <f t="shared" si="2"/>
        <v>146.4</v>
      </c>
      <c r="I16" s="58">
        <f t="shared" si="3"/>
        <v>146.4</v>
      </c>
      <c r="J16" s="58">
        <f t="shared" si="4"/>
        <v>146.4</v>
      </c>
      <c r="K16" s="58">
        <f t="shared" si="5"/>
        <v>146.4</v>
      </c>
      <c r="L16" s="58">
        <f t="shared" si="6"/>
        <v>146.4</v>
      </c>
      <c r="M16" s="58">
        <f t="shared" si="7"/>
        <v>146.4</v>
      </c>
      <c r="N16" s="58">
        <f t="shared" si="8"/>
        <v>146.4</v>
      </c>
      <c r="O16" s="58">
        <f t="shared" si="9"/>
        <v>146.4</v>
      </c>
      <c r="P16" s="58">
        <f t="shared" si="10"/>
        <v>146.4</v>
      </c>
      <c r="Q16" s="58">
        <f t="shared" si="11"/>
        <v>146.4</v>
      </c>
      <c r="R16" s="58">
        <f>SUM(Table1[[#This Row],[Oct]:[September]])</f>
        <v>1756.8000000000004</v>
      </c>
      <c r="S16" s="68">
        <f>Table1[[#This Row],[DEMAND for the whole year]]/365</f>
        <v>4.8131506849315082</v>
      </c>
      <c r="T16" s="68">
        <f>Table1[[#This Row],[Lead Time (days)]]*S16</f>
        <v>149.20767123287675</v>
      </c>
      <c r="U16" s="68">
        <f>SQRT(2*Table1[[#This Row],[DEMAND for the whole year]]*$H$1/(Table1[[#This Row],[Std. Price ($)]]*$K$1))</f>
        <v>833.01571878850621</v>
      </c>
      <c r="V16" s="68">
        <f>Table1[[#This Row],[DEMAND for the whole year]]/U16</f>
        <v>2.108963805094815</v>
      </c>
      <c r="W16" s="68">
        <f>Table1[[#This Row],[Demand variability (COV)]]*S16</f>
        <v>8.6636712328767143</v>
      </c>
      <c r="X16" s="68">
        <f t="shared" si="12"/>
        <v>48.237279941686609</v>
      </c>
      <c r="Y16" s="68">
        <f t="shared" si="13"/>
        <v>99.067261132081114</v>
      </c>
      <c r="Z16" s="58">
        <f>(Table1[[#This Row],[Eoq]]/2)*(Table1[[#This Row],[Std. Price ($)]]*$K$1)</f>
        <v>632.68914152844457</v>
      </c>
      <c r="AA16" s="58">
        <f>Table1[[#This Row],[number of times I order]]*$H$1</f>
        <v>632.68914152844445</v>
      </c>
      <c r="AB16" s="58">
        <f>Table1[[#This Row],[Holding cost]]+AA16</f>
        <v>1265.3782830568889</v>
      </c>
      <c r="AC16" s="34">
        <v>0.2</v>
      </c>
      <c r="AD16" s="29">
        <v>0.77</v>
      </c>
      <c r="AE16" s="29">
        <v>1.8</v>
      </c>
      <c r="AF16" s="29">
        <v>31</v>
      </c>
    </row>
    <row r="17" spans="1:32" x14ac:dyDescent="0.15">
      <c r="A17" s="32">
        <v>64602.929221362239</v>
      </c>
      <c r="B17" s="33">
        <v>7.1017254000000003</v>
      </c>
      <c r="C17" s="33">
        <v>1636.063717050346</v>
      </c>
      <c r="D17" s="33">
        <f>C17/Table1[[#This Row],[Std. Price ($)]]</f>
        <v>230.37552494642301</v>
      </c>
      <c r="E17" s="29">
        <v>122</v>
      </c>
      <c r="F17" s="29">
        <f t="shared" si="0"/>
        <v>97.6</v>
      </c>
      <c r="G17" s="29">
        <f t="shared" si="1"/>
        <v>97.6</v>
      </c>
      <c r="H17" s="29">
        <f t="shared" si="2"/>
        <v>97.6</v>
      </c>
      <c r="I17" s="58">
        <f t="shared" si="3"/>
        <v>97.6</v>
      </c>
      <c r="J17" s="58">
        <f t="shared" si="4"/>
        <v>97.6</v>
      </c>
      <c r="K17" s="58">
        <f t="shared" si="5"/>
        <v>97.6</v>
      </c>
      <c r="L17" s="58">
        <f t="shared" si="6"/>
        <v>97.6</v>
      </c>
      <c r="M17" s="58">
        <f t="shared" si="7"/>
        <v>97.6</v>
      </c>
      <c r="N17" s="58">
        <f t="shared" si="8"/>
        <v>97.6</v>
      </c>
      <c r="O17" s="58">
        <f t="shared" si="9"/>
        <v>97.6</v>
      </c>
      <c r="P17" s="58">
        <f t="shared" si="10"/>
        <v>97.6</v>
      </c>
      <c r="Q17" s="58">
        <f t="shared" si="11"/>
        <v>97.6</v>
      </c>
      <c r="R17" s="58">
        <f>SUM(Table1[[#This Row],[Oct]:[September]])</f>
        <v>1171.2</v>
      </c>
      <c r="S17" s="68">
        <f>Table1[[#This Row],[DEMAND for the whole year]]/365</f>
        <v>3.2087671232876716</v>
      </c>
      <c r="T17" s="68">
        <f>Table1[[#This Row],[Lead Time (days)]]*S17</f>
        <v>99.471780821917818</v>
      </c>
      <c r="U17" s="68">
        <f>SQRT(2*Table1[[#This Row],[DEMAND for the whole year]]*$H$1/(Table1[[#This Row],[Std. Price ($)]]*$K$1))</f>
        <v>703.38681213642894</v>
      </c>
      <c r="V17" s="68">
        <f>Table1[[#This Row],[DEMAND for the whole year]]/U17</f>
        <v>1.6650866632581023</v>
      </c>
      <c r="W17" s="68">
        <f>Table1[[#This Row],[Demand variability (COV)]]*S17</f>
        <v>5.7116054794520554</v>
      </c>
      <c r="X17" s="68">
        <f t="shared" si="12"/>
        <v>31.800873443037833</v>
      </c>
      <c r="Y17" s="68">
        <f t="shared" si="13"/>
        <v>65.311009190779387</v>
      </c>
      <c r="Z17" s="58">
        <f>(Table1[[#This Row],[Eoq]]/2)*(Table1[[#This Row],[Std. Price ($)]]*$K$1)</f>
        <v>499.52599897743062</v>
      </c>
      <c r="AA17" s="58">
        <f>Table1[[#This Row],[number of times I order]]*$H$1</f>
        <v>499.52599897743067</v>
      </c>
      <c r="AB17" s="58">
        <f>Table1[[#This Row],[Holding cost]]+AA17</f>
        <v>999.05199795486124</v>
      </c>
      <c r="AC17" s="34">
        <v>-0.2</v>
      </c>
      <c r="AD17" s="29">
        <v>0.77</v>
      </c>
      <c r="AE17" s="29">
        <v>1.78</v>
      </c>
      <c r="AF17" s="29">
        <v>31</v>
      </c>
    </row>
    <row r="18" spans="1:32" x14ac:dyDescent="0.15">
      <c r="A18" s="32">
        <v>78437.897509284914</v>
      </c>
      <c r="B18" s="33">
        <v>16.6069134</v>
      </c>
      <c r="C18" s="33">
        <v>3409.9840384445884</v>
      </c>
      <c r="D18" s="33">
        <f>C18/Table1[[#This Row],[Std. Price ($)]]</f>
        <v>205.33520927763664</v>
      </c>
      <c r="E18" s="29">
        <v>74</v>
      </c>
      <c r="F18" s="29">
        <f t="shared" si="0"/>
        <v>66.599999999999994</v>
      </c>
      <c r="G18" s="29">
        <f t="shared" si="1"/>
        <v>66.599999999999994</v>
      </c>
      <c r="H18" s="29">
        <f t="shared" si="2"/>
        <v>66.599999999999994</v>
      </c>
      <c r="I18" s="58">
        <f t="shared" si="3"/>
        <v>66.599999999999994</v>
      </c>
      <c r="J18" s="58">
        <f t="shared" si="4"/>
        <v>66.599999999999994</v>
      </c>
      <c r="K18" s="58">
        <f t="shared" si="5"/>
        <v>66.599999999999994</v>
      </c>
      <c r="L18" s="58">
        <f t="shared" si="6"/>
        <v>66.599999999999994</v>
      </c>
      <c r="M18" s="58">
        <f t="shared" si="7"/>
        <v>66.599999999999994</v>
      </c>
      <c r="N18" s="58">
        <f t="shared" si="8"/>
        <v>66.599999999999994</v>
      </c>
      <c r="O18" s="58">
        <f t="shared" si="9"/>
        <v>66.599999999999994</v>
      </c>
      <c r="P18" s="58">
        <f t="shared" si="10"/>
        <v>66.599999999999994</v>
      </c>
      <c r="Q18" s="58">
        <f t="shared" si="11"/>
        <v>66.599999999999994</v>
      </c>
      <c r="R18" s="58">
        <f>SUM(Table1[[#This Row],[Oct]:[September]])</f>
        <v>799.20000000000016</v>
      </c>
      <c r="S18" s="68">
        <f>Table1[[#This Row],[DEMAND for the whole year]]/365</f>
        <v>2.1895890410958909</v>
      </c>
      <c r="T18" s="68">
        <f>Table1[[#This Row],[Lead Time (days)]]*S18</f>
        <v>133.56493150684935</v>
      </c>
      <c r="U18" s="68">
        <f>SQRT(2*Table1[[#This Row],[DEMAND for the whole year]]*$H$1/(Table1[[#This Row],[Std. Price ($)]]*$K$1))</f>
        <v>379.96527167724508</v>
      </c>
      <c r="V18" s="68">
        <f>Table1[[#This Row],[DEMAND for the whole year]]/U18</f>
        <v>2.1033501205838272</v>
      </c>
      <c r="W18" s="68">
        <f>Table1[[#This Row],[Demand variability (COV)]]*S18</f>
        <v>2.4085479452054801</v>
      </c>
      <c r="X18" s="68">
        <f t="shared" si="12"/>
        <v>18.811360808446739</v>
      </c>
      <c r="Y18" s="68">
        <f t="shared" si="13"/>
        <v>38.633811767849643</v>
      </c>
      <c r="Z18" s="58">
        <f>(Table1[[#This Row],[Eoq]]/2)*(Table1[[#This Row],[Std. Price ($)]]*$K$1)</f>
        <v>631.00503617514823</v>
      </c>
      <c r="AA18" s="58">
        <f>Table1[[#This Row],[number of times I order]]*$H$1</f>
        <v>631.00503617514812</v>
      </c>
      <c r="AB18" s="58">
        <f>Table1[[#This Row],[Holding cost]]+AA18</f>
        <v>1262.0100723502965</v>
      </c>
      <c r="AC18" s="34">
        <v>-0.1</v>
      </c>
      <c r="AD18" s="29">
        <v>0.77</v>
      </c>
      <c r="AE18" s="29">
        <v>1.1000000000000001</v>
      </c>
      <c r="AF18" s="29">
        <v>61</v>
      </c>
    </row>
    <row r="19" spans="1:32" x14ac:dyDescent="0.15">
      <c r="A19" s="32">
        <v>49840.641108975193</v>
      </c>
      <c r="B19" s="33">
        <v>37.023805499999995</v>
      </c>
      <c r="C19" s="33">
        <v>272.355807146404</v>
      </c>
      <c r="D19" s="33">
        <f>C19/Table1[[#This Row],[Std. Price ($)]]</f>
        <v>7.3562348188763051</v>
      </c>
      <c r="E19" s="29">
        <v>10</v>
      </c>
      <c r="F19" s="29">
        <f t="shared" si="0"/>
        <v>22</v>
      </c>
      <c r="G19" s="29">
        <f t="shared" si="1"/>
        <v>22</v>
      </c>
      <c r="H19" s="29">
        <f t="shared" si="2"/>
        <v>22</v>
      </c>
      <c r="I19" s="58">
        <f t="shared" si="3"/>
        <v>22</v>
      </c>
      <c r="J19" s="58">
        <f t="shared" si="4"/>
        <v>22</v>
      </c>
      <c r="K19" s="58">
        <f t="shared" si="5"/>
        <v>22</v>
      </c>
      <c r="L19" s="58">
        <f t="shared" si="6"/>
        <v>22</v>
      </c>
      <c r="M19" s="58">
        <f t="shared" si="7"/>
        <v>22</v>
      </c>
      <c r="N19" s="58">
        <f t="shared" si="8"/>
        <v>22</v>
      </c>
      <c r="O19" s="58">
        <f t="shared" si="9"/>
        <v>22</v>
      </c>
      <c r="P19" s="58">
        <f t="shared" si="10"/>
        <v>22</v>
      </c>
      <c r="Q19" s="58">
        <f t="shared" si="11"/>
        <v>22</v>
      </c>
      <c r="R19" s="58">
        <f>SUM(Table1[[#This Row],[Oct]:[September]])</f>
        <v>264</v>
      </c>
      <c r="S19" s="68">
        <f>Table1[[#This Row],[DEMAND for the whole year]]/365</f>
        <v>0.72328767123287674</v>
      </c>
      <c r="T19" s="68">
        <f>Table1[[#This Row],[Lead Time (days)]]*S19</f>
        <v>9.4027397260273968</v>
      </c>
      <c r="U19" s="68">
        <f>SQRT(2*Table1[[#This Row],[DEMAND for the whole year]]*$H$1/(Table1[[#This Row],[Std. Price ($)]]*$K$1))</f>
        <v>146.25881920849108</v>
      </c>
      <c r="V19" s="68">
        <f>Table1[[#This Row],[DEMAND for the whole year]]/U19</f>
        <v>1.8050193583449459</v>
      </c>
      <c r="W19" s="68">
        <f>Table1[[#This Row],[Demand variability (COV)]]*S19</f>
        <v>1.0343013698630137</v>
      </c>
      <c r="X19" s="68">
        <f t="shared" si="12"/>
        <v>3.7292266233237403</v>
      </c>
      <c r="Y19" s="68">
        <f t="shared" si="13"/>
        <v>7.6588951151503197</v>
      </c>
      <c r="Z19" s="58">
        <f>(Table1[[#This Row],[Eoq]]/2)*(Table1[[#This Row],[Std. Price ($)]]*$K$1)</f>
        <v>541.50580750348365</v>
      </c>
      <c r="AA19" s="58">
        <f>Table1[[#This Row],[number of times I order]]*$H$1</f>
        <v>541.50580750348377</v>
      </c>
      <c r="AB19" s="58">
        <f>Table1[[#This Row],[Holding cost]]+AA19</f>
        <v>1083.0116150069675</v>
      </c>
      <c r="AC19" s="34">
        <v>1.2</v>
      </c>
      <c r="AD19" s="29">
        <v>0.77</v>
      </c>
      <c r="AE19" s="29">
        <v>1.43</v>
      </c>
      <c r="AF19" s="29">
        <v>13</v>
      </c>
    </row>
    <row r="20" spans="1:32" x14ac:dyDescent="0.15">
      <c r="A20" s="32">
        <v>11673.868118827302</v>
      </c>
      <c r="B20" s="33">
        <v>34.395662399999999</v>
      </c>
      <c r="C20" s="33">
        <v>331.52684597226045</v>
      </c>
      <c r="D20" s="33">
        <f>C20/Table1[[#This Row],[Std. Price ($)]]</f>
        <v>9.6386236763464819</v>
      </c>
      <c r="E20" s="29">
        <v>10</v>
      </c>
      <c r="F20" s="29">
        <f t="shared" si="0"/>
        <v>9</v>
      </c>
      <c r="G20" s="29">
        <f t="shared" si="1"/>
        <v>9</v>
      </c>
      <c r="H20" s="29">
        <f t="shared" si="2"/>
        <v>9</v>
      </c>
      <c r="I20" s="58">
        <f t="shared" si="3"/>
        <v>9</v>
      </c>
      <c r="J20" s="58">
        <f t="shared" si="4"/>
        <v>9</v>
      </c>
      <c r="K20" s="58">
        <f t="shared" si="5"/>
        <v>9</v>
      </c>
      <c r="L20" s="58">
        <f t="shared" si="6"/>
        <v>9</v>
      </c>
      <c r="M20" s="58">
        <f t="shared" si="7"/>
        <v>9</v>
      </c>
      <c r="N20" s="58">
        <f t="shared" si="8"/>
        <v>9</v>
      </c>
      <c r="O20" s="58">
        <f t="shared" si="9"/>
        <v>9</v>
      </c>
      <c r="P20" s="58">
        <f t="shared" si="10"/>
        <v>9</v>
      </c>
      <c r="Q20" s="58">
        <f t="shared" si="11"/>
        <v>9</v>
      </c>
      <c r="R20" s="58">
        <f>SUM(Table1[[#This Row],[Oct]:[September]])</f>
        <v>108</v>
      </c>
      <c r="S20" s="68">
        <f>Table1[[#This Row],[DEMAND for the whole year]]/365</f>
        <v>0.29589041095890412</v>
      </c>
      <c r="T20" s="68">
        <f>Table1[[#This Row],[Lead Time (days)]]*S20</f>
        <v>6.2136986301369861</v>
      </c>
      <c r="U20" s="68">
        <f>SQRT(2*Table1[[#This Row],[DEMAND for the whole year]]*$H$1/(Table1[[#This Row],[Std. Price ($)]]*$K$1))</f>
        <v>97.055615093963681</v>
      </c>
      <c r="V20" s="68">
        <f>Table1[[#This Row],[DEMAND for the whole year]]/U20</f>
        <v>1.1127640569321062</v>
      </c>
      <c r="W20" s="68">
        <f>Table1[[#This Row],[Demand variability (COV)]]*S20</f>
        <v>0.34027397260273973</v>
      </c>
      <c r="X20" s="68">
        <f t="shared" si="12"/>
        <v>1.5593312364753844</v>
      </c>
      <c r="Y20" s="68">
        <f t="shared" si="13"/>
        <v>3.2024748282254927</v>
      </c>
      <c r="Z20" s="58">
        <f>(Table1[[#This Row],[Eoq]]/2)*(Table1[[#This Row],[Std. Price ($)]]*$K$1)</f>
        <v>333.82921707963192</v>
      </c>
      <c r="AA20" s="58">
        <f>Table1[[#This Row],[number of times I order]]*$H$1</f>
        <v>333.82921707963186</v>
      </c>
      <c r="AB20" s="58">
        <f>Table1[[#This Row],[Holding cost]]+AA20</f>
        <v>667.65843415926383</v>
      </c>
      <c r="AC20" s="34">
        <v>-0.1</v>
      </c>
      <c r="AD20" s="29">
        <v>0.8</v>
      </c>
      <c r="AE20" s="29">
        <v>1.1499999999999999</v>
      </c>
      <c r="AF20" s="29">
        <v>21</v>
      </c>
    </row>
    <row r="21" spans="1:32" x14ac:dyDescent="0.15">
      <c r="A21" s="32">
        <v>67407.819871389409</v>
      </c>
      <c r="B21" s="33">
        <v>28.492213200000002</v>
      </c>
      <c r="C21" s="33">
        <v>214.01300006447684</v>
      </c>
      <c r="D21" s="33">
        <f>C21/Table1[[#This Row],[Std. Price ($)]]</f>
        <v>7.5112803123513352</v>
      </c>
      <c r="E21" s="29">
        <v>10</v>
      </c>
      <c r="F21" s="29">
        <f t="shared" si="0"/>
        <v>6</v>
      </c>
      <c r="G21" s="29">
        <f t="shared" si="1"/>
        <v>6</v>
      </c>
      <c r="H21" s="29">
        <f t="shared" si="2"/>
        <v>6</v>
      </c>
      <c r="I21" s="58">
        <f t="shared" si="3"/>
        <v>6</v>
      </c>
      <c r="J21" s="58">
        <f t="shared" si="4"/>
        <v>6</v>
      </c>
      <c r="K21" s="58">
        <f t="shared" si="5"/>
        <v>6</v>
      </c>
      <c r="L21" s="58">
        <f t="shared" si="6"/>
        <v>6</v>
      </c>
      <c r="M21" s="58">
        <f t="shared" si="7"/>
        <v>6</v>
      </c>
      <c r="N21" s="58">
        <f t="shared" si="8"/>
        <v>6</v>
      </c>
      <c r="O21" s="58">
        <f t="shared" si="9"/>
        <v>6</v>
      </c>
      <c r="P21" s="58">
        <f t="shared" si="10"/>
        <v>6</v>
      </c>
      <c r="Q21" s="58">
        <f t="shared" si="11"/>
        <v>6</v>
      </c>
      <c r="R21" s="58">
        <f>SUM(Table1[[#This Row],[Oct]:[September]])</f>
        <v>72</v>
      </c>
      <c r="S21" s="68">
        <f>Table1[[#This Row],[DEMAND for the whole year]]/365</f>
        <v>0.19726027397260273</v>
      </c>
      <c r="T21" s="68">
        <f>Table1[[#This Row],[Lead Time (days)]]*S21</f>
        <v>2.3671232876712329</v>
      </c>
      <c r="U21" s="68">
        <f>SQRT(2*Table1[[#This Row],[DEMAND for the whole year]]*$H$1/(Table1[[#This Row],[Std. Price ($)]]*$K$1))</f>
        <v>87.069045373886979</v>
      </c>
      <c r="V21" s="68">
        <f>Table1[[#This Row],[DEMAND for the whole year]]/U21</f>
        <v>0.82692993463775399</v>
      </c>
      <c r="W21" s="68">
        <f>Table1[[#This Row],[Demand variability (COV)]]*S21</f>
        <v>0.31167123287671233</v>
      </c>
      <c r="X21" s="68">
        <f t="shared" si="12"/>
        <v>1.0796608212001944</v>
      </c>
      <c r="Y21" s="68">
        <f t="shared" si="13"/>
        <v>2.2173522353917576</v>
      </c>
      <c r="Z21" s="58">
        <f>(Table1[[#This Row],[Eoq]]/2)*(Table1[[#This Row],[Std. Price ($)]]*$K$1)</f>
        <v>248.07898039132618</v>
      </c>
      <c r="AA21" s="58">
        <f>Table1[[#This Row],[number of times I order]]*$H$1</f>
        <v>248.07898039132621</v>
      </c>
      <c r="AB21" s="58">
        <f>Table1[[#This Row],[Holding cost]]+AA21</f>
        <v>496.15796078265237</v>
      </c>
      <c r="AC21" s="34">
        <v>-0.4</v>
      </c>
      <c r="AD21" s="29">
        <v>0.77</v>
      </c>
      <c r="AE21" s="29">
        <v>1.58</v>
      </c>
      <c r="AF21" s="29">
        <v>12</v>
      </c>
    </row>
    <row r="22" spans="1:32" x14ac:dyDescent="0.15">
      <c r="A22" s="32">
        <v>45569.933058809496</v>
      </c>
      <c r="B22" s="33">
        <v>15.422959199999999</v>
      </c>
      <c r="C22" s="33">
        <v>1500</v>
      </c>
      <c r="D22" s="33">
        <f>C22/Table1[[#This Row],[Std. Price ($)]]</f>
        <v>97.257600214620297</v>
      </c>
      <c r="E22" s="29">
        <v>10</v>
      </c>
      <c r="F22" s="29">
        <f t="shared" si="0"/>
        <v>6</v>
      </c>
      <c r="G22" s="29">
        <f t="shared" si="1"/>
        <v>6</v>
      </c>
      <c r="H22" s="29">
        <f t="shared" si="2"/>
        <v>6</v>
      </c>
      <c r="I22" s="58">
        <f t="shared" si="3"/>
        <v>6</v>
      </c>
      <c r="J22" s="58">
        <f t="shared" si="4"/>
        <v>6</v>
      </c>
      <c r="K22" s="58">
        <f t="shared" si="5"/>
        <v>6</v>
      </c>
      <c r="L22" s="58">
        <f t="shared" si="6"/>
        <v>6</v>
      </c>
      <c r="M22" s="58">
        <f t="shared" si="7"/>
        <v>6</v>
      </c>
      <c r="N22" s="58">
        <f t="shared" si="8"/>
        <v>6</v>
      </c>
      <c r="O22" s="58">
        <f t="shared" si="9"/>
        <v>6</v>
      </c>
      <c r="P22" s="58">
        <f t="shared" si="10"/>
        <v>6</v>
      </c>
      <c r="Q22" s="58">
        <f t="shared" si="11"/>
        <v>6</v>
      </c>
      <c r="R22" s="58">
        <f>SUM(Table1[[#This Row],[Oct]:[September]])</f>
        <v>72</v>
      </c>
      <c r="S22" s="68">
        <f>Table1[[#This Row],[DEMAND for the whole year]]/365</f>
        <v>0.19726027397260273</v>
      </c>
      <c r="T22" s="68">
        <f>Table1[[#This Row],[Lead Time (days)]]*S22</f>
        <v>3.1561643835616437</v>
      </c>
      <c r="U22" s="68">
        <f>SQRT(2*Table1[[#This Row],[DEMAND for the whole year]]*$H$1/(Table1[[#This Row],[Std. Price ($)]]*$K$1))</f>
        <v>118.34312160368816</v>
      </c>
      <c r="V22" s="68">
        <f>Table1[[#This Row],[DEMAND for the whole year]]/U22</f>
        <v>0.60840037869810693</v>
      </c>
      <c r="W22" s="68">
        <f>Table1[[#This Row],[Demand variability (COV)]]*S22</f>
        <v>0.3037808219178082</v>
      </c>
      <c r="X22" s="68">
        <f t="shared" si="12"/>
        <v>1.2151232876712328</v>
      </c>
      <c r="Y22" s="68">
        <f t="shared" si="13"/>
        <v>2.4955581283381525</v>
      </c>
      <c r="Z22" s="58">
        <f>(Table1[[#This Row],[Eoq]]/2)*(Table1[[#This Row],[Std. Price ($)]]*$K$1)</f>
        <v>182.52011360943209</v>
      </c>
      <c r="AA22" s="58">
        <f>Table1[[#This Row],[number of times I order]]*$H$1</f>
        <v>182.52011360943209</v>
      </c>
      <c r="AB22" s="58">
        <f>Table1[[#This Row],[Holding cost]]+AA22</f>
        <v>365.04022721886417</v>
      </c>
      <c r="AC22" s="34">
        <v>-0.4</v>
      </c>
      <c r="AD22" s="29">
        <v>0.77</v>
      </c>
      <c r="AE22" s="29">
        <v>1.54</v>
      </c>
      <c r="AF22" s="29">
        <v>16</v>
      </c>
    </row>
    <row r="23" spans="1:32" x14ac:dyDescent="0.15">
      <c r="A23" s="32">
        <v>46546.618425031826</v>
      </c>
      <c r="B23" s="33">
        <v>9.4444613999999998</v>
      </c>
      <c r="C23" s="33">
        <v>59.179333498731872</v>
      </c>
      <c r="D23" s="33">
        <f>C23/Table1[[#This Row],[Std. Price ($)]]</f>
        <v>6.2660358269590546</v>
      </c>
      <c r="E23" s="29">
        <v>10</v>
      </c>
      <c r="F23" s="29">
        <f t="shared" si="0"/>
        <v>22</v>
      </c>
      <c r="G23" s="29">
        <f t="shared" si="1"/>
        <v>22</v>
      </c>
      <c r="H23" s="29">
        <f t="shared" si="2"/>
        <v>22</v>
      </c>
      <c r="I23" s="58">
        <f t="shared" si="3"/>
        <v>22</v>
      </c>
      <c r="J23" s="58">
        <f t="shared" si="4"/>
        <v>22</v>
      </c>
      <c r="K23" s="58">
        <f t="shared" si="5"/>
        <v>22</v>
      </c>
      <c r="L23" s="58">
        <f t="shared" si="6"/>
        <v>22</v>
      </c>
      <c r="M23" s="58">
        <f t="shared" si="7"/>
        <v>22</v>
      </c>
      <c r="N23" s="58">
        <f t="shared" si="8"/>
        <v>22</v>
      </c>
      <c r="O23" s="58">
        <f t="shared" si="9"/>
        <v>22</v>
      </c>
      <c r="P23" s="58">
        <f t="shared" si="10"/>
        <v>22</v>
      </c>
      <c r="Q23" s="58">
        <f t="shared" si="11"/>
        <v>22</v>
      </c>
      <c r="R23" s="58">
        <f>SUM(Table1[[#This Row],[Oct]:[September]])</f>
        <v>264</v>
      </c>
      <c r="S23" s="68">
        <f>Table1[[#This Row],[DEMAND for the whole year]]/365</f>
        <v>0.72328767123287674</v>
      </c>
      <c r="T23" s="68">
        <f>Table1[[#This Row],[Lead Time (days)]]*S23</f>
        <v>8.6794520547945204</v>
      </c>
      <c r="U23" s="68">
        <f>SQRT(2*Table1[[#This Row],[DEMAND for the whole year]]*$H$1/(Table1[[#This Row],[Std. Price ($)]]*$K$1))</f>
        <v>289.5836200105756</v>
      </c>
      <c r="V23" s="68">
        <f>Table1[[#This Row],[DEMAND for the whole year]]/U23</f>
        <v>0.91165377375404977</v>
      </c>
      <c r="W23" s="68">
        <f>Table1[[#This Row],[Demand variability (COV)]]*S23</f>
        <v>0.88964383561643834</v>
      </c>
      <c r="X23" s="68">
        <f t="shared" si="12"/>
        <v>3.0818166478562508</v>
      </c>
      <c r="Y23" s="68">
        <f t="shared" si="13"/>
        <v>6.3292775833017885</v>
      </c>
      <c r="Z23" s="58">
        <f>(Table1[[#This Row],[Eoq]]/2)*(Table1[[#This Row],[Std. Price ($)]]*$K$1)</f>
        <v>273.49613212621489</v>
      </c>
      <c r="AA23" s="58">
        <f>Table1[[#This Row],[number of times I order]]*$H$1</f>
        <v>273.49613212621495</v>
      </c>
      <c r="AB23" s="58">
        <f>Table1[[#This Row],[Holding cost]]+AA23</f>
        <v>546.99226425242978</v>
      </c>
      <c r="AC23" s="34">
        <v>1.2</v>
      </c>
      <c r="AD23" s="29">
        <v>0.77</v>
      </c>
      <c r="AE23" s="29">
        <v>1.23</v>
      </c>
      <c r="AF23" s="29">
        <v>12</v>
      </c>
    </row>
    <row r="24" spans="1:32" x14ac:dyDescent="0.15">
      <c r="A24" s="32">
        <v>16996.042258722046</v>
      </c>
      <c r="B24" s="33">
        <v>17.9005431</v>
      </c>
      <c r="C24" s="33">
        <v>602.74567509123153</v>
      </c>
      <c r="D24" s="33">
        <f>C24/Table1[[#This Row],[Std. Price ($)]]</f>
        <v>33.67192111010484</v>
      </c>
      <c r="E24" s="29">
        <v>10</v>
      </c>
      <c r="F24" s="29">
        <f t="shared" si="0"/>
        <v>8</v>
      </c>
      <c r="G24" s="29">
        <f t="shared" si="1"/>
        <v>8</v>
      </c>
      <c r="H24" s="29">
        <f t="shared" si="2"/>
        <v>8</v>
      </c>
      <c r="I24" s="58">
        <f t="shared" si="3"/>
        <v>8</v>
      </c>
      <c r="J24" s="58">
        <f t="shared" si="4"/>
        <v>8</v>
      </c>
      <c r="K24" s="58">
        <f t="shared" si="5"/>
        <v>8</v>
      </c>
      <c r="L24" s="58">
        <f t="shared" si="6"/>
        <v>8</v>
      </c>
      <c r="M24" s="58">
        <f t="shared" si="7"/>
        <v>8</v>
      </c>
      <c r="N24" s="58">
        <f t="shared" si="8"/>
        <v>8</v>
      </c>
      <c r="O24" s="58">
        <f t="shared" si="9"/>
        <v>8</v>
      </c>
      <c r="P24" s="58">
        <f t="shared" si="10"/>
        <v>8</v>
      </c>
      <c r="Q24" s="58">
        <f t="shared" si="11"/>
        <v>8</v>
      </c>
      <c r="R24" s="58">
        <f>SUM(Table1[[#This Row],[Oct]:[September]])</f>
        <v>96</v>
      </c>
      <c r="S24" s="68">
        <f>Table1[[#This Row],[DEMAND for the whole year]]/365</f>
        <v>0.26301369863013696</v>
      </c>
      <c r="T24" s="68">
        <f>Table1[[#This Row],[Lead Time (days)]]*S24</f>
        <v>21.304109589041094</v>
      </c>
      <c r="U24" s="68">
        <f>SQRT(2*Table1[[#This Row],[DEMAND for the whole year]]*$H$1/(Table1[[#This Row],[Std. Price ($)]]*$K$1))</f>
        <v>126.84201719119731</v>
      </c>
      <c r="V24" s="68">
        <f>Table1[[#This Row],[DEMAND for the whole year]]/U24</f>
        <v>0.75684699854065618</v>
      </c>
      <c r="W24" s="68">
        <f>Table1[[#This Row],[Demand variability (COV)]]*S24</f>
        <v>0.26301369863013696</v>
      </c>
      <c r="X24" s="68">
        <f t="shared" si="12"/>
        <v>2.3671232876712325</v>
      </c>
      <c r="Y24" s="68">
        <f t="shared" si="13"/>
        <v>4.8614768733860112</v>
      </c>
      <c r="Z24" s="58">
        <f>(Table1[[#This Row],[Eoq]]/2)*(Table1[[#This Row],[Std. Price ($)]]*$K$1)</f>
        <v>227.05409956219685</v>
      </c>
      <c r="AA24" s="58">
        <f>Table1[[#This Row],[number of times I order]]*$H$1</f>
        <v>227.05409956219685</v>
      </c>
      <c r="AB24" s="58">
        <f>Table1[[#This Row],[Holding cost]]+AA24</f>
        <v>454.10819912439371</v>
      </c>
      <c r="AC24" s="34">
        <v>-0.2</v>
      </c>
      <c r="AD24" s="29">
        <v>0.77</v>
      </c>
      <c r="AE24" s="29">
        <v>1</v>
      </c>
      <c r="AF24" s="29">
        <v>81</v>
      </c>
    </row>
    <row r="25" spans="1:32" x14ac:dyDescent="0.15">
      <c r="A25" s="32">
        <v>89385.16644414865</v>
      </c>
      <c r="B25" s="33">
        <v>20.130366299999999</v>
      </c>
      <c r="C25" s="33">
        <v>260.68434699035231</v>
      </c>
      <c r="D25" s="33">
        <f>C25/Table1[[#This Row],[Std. Price ($)]]</f>
        <v>12.949806432004783</v>
      </c>
      <c r="E25" s="29">
        <v>10</v>
      </c>
      <c r="F25" s="29">
        <f t="shared" si="0"/>
        <v>15</v>
      </c>
      <c r="G25" s="29">
        <f t="shared" si="1"/>
        <v>15</v>
      </c>
      <c r="H25" s="29">
        <f t="shared" si="2"/>
        <v>15</v>
      </c>
      <c r="I25" s="58">
        <f t="shared" si="3"/>
        <v>15</v>
      </c>
      <c r="J25" s="58">
        <f t="shared" si="4"/>
        <v>15</v>
      </c>
      <c r="K25" s="58">
        <f t="shared" si="5"/>
        <v>15</v>
      </c>
      <c r="L25" s="58">
        <f t="shared" si="6"/>
        <v>15</v>
      </c>
      <c r="M25" s="58">
        <f t="shared" si="7"/>
        <v>15</v>
      </c>
      <c r="N25" s="58">
        <f t="shared" si="8"/>
        <v>15</v>
      </c>
      <c r="O25" s="58">
        <f t="shared" si="9"/>
        <v>15</v>
      </c>
      <c r="P25" s="58">
        <f t="shared" si="10"/>
        <v>15</v>
      </c>
      <c r="Q25" s="58">
        <f t="shared" si="11"/>
        <v>15</v>
      </c>
      <c r="R25" s="58">
        <f>SUM(Table1[[#This Row],[Oct]:[September]])</f>
        <v>180</v>
      </c>
      <c r="S25" s="68">
        <f>Table1[[#This Row],[DEMAND for the whole year]]/365</f>
        <v>0.49315068493150682</v>
      </c>
      <c r="T25" s="68">
        <f>Table1[[#This Row],[Lead Time (days)]]*S25</f>
        <v>10.356164383561643</v>
      </c>
      <c r="U25" s="68">
        <f>SQRT(2*Table1[[#This Row],[DEMAND for the whole year]]*$H$1/(Table1[[#This Row],[Std. Price ($)]]*$K$1))</f>
        <v>163.78383697214485</v>
      </c>
      <c r="V25" s="68">
        <f>Table1[[#This Row],[DEMAND for the whole year]]/U25</f>
        <v>1.099009544089586</v>
      </c>
      <c r="W25" s="68">
        <f>Table1[[#This Row],[Demand variability (COV)]]*S25</f>
        <v>0.75945205479452049</v>
      </c>
      <c r="X25" s="68">
        <f t="shared" si="12"/>
        <v>3.4802465277856403</v>
      </c>
      <c r="Y25" s="68">
        <f t="shared" si="13"/>
        <v>7.1475525151699397</v>
      </c>
      <c r="Z25" s="58">
        <f>(Table1[[#This Row],[Eoq]]/2)*(Table1[[#This Row],[Std. Price ($)]]*$K$1)</f>
        <v>329.70286322687582</v>
      </c>
      <c r="AA25" s="58">
        <f>Table1[[#This Row],[number of times I order]]*$H$1</f>
        <v>329.70286322687576</v>
      </c>
      <c r="AB25" s="58">
        <f>Table1[[#This Row],[Holding cost]]+AA25</f>
        <v>659.40572645375164</v>
      </c>
      <c r="AC25" s="34">
        <v>0.5</v>
      </c>
      <c r="AD25" s="29">
        <v>0.77</v>
      </c>
      <c r="AE25" s="29">
        <v>1.54</v>
      </c>
      <c r="AF25" s="29">
        <v>21</v>
      </c>
    </row>
    <row r="26" spans="1:32" x14ac:dyDescent="0.15">
      <c r="A26" s="32">
        <v>94094.524342425939</v>
      </c>
      <c r="B26" s="33">
        <v>21.678858299999998</v>
      </c>
      <c r="C26" s="33">
        <v>337.47430000724898</v>
      </c>
      <c r="D26" s="33">
        <f>C26/Table1[[#This Row],[Std. Price ($)]]</f>
        <v>15.566977528851186</v>
      </c>
      <c r="E26" s="29">
        <v>10</v>
      </c>
      <c r="F26" s="29">
        <f t="shared" si="0"/>
        <v>8</v>
      </c>
      <c r="G26" s="29">
        <f t="shared" si="1"/>
        <v>8</v>
      </c>
      <c r="H26" s="29">
        <f t="shared" si="2"/>
        <v>8</v>
      </c>
      <c r="I26" s="58">
        <f t="shared" si="3"/>
        <v>8</v>
      </c>
      <c r="J26" s="58">
        <f t="shared" si="4"/>
        <v>8</v>
      </c>
      <c r="K26" s="58">
        <f t="shared" si="5"/>
        <v>8</v>
      </c>
      <c r="L26" s="58">
        <f t="shared" si="6"/>
        <v>8</v>
      </c>
      <c r="M26" s="58">
        <f t="shared" si="7"/>
        <v>8</v>
      </c>
      <c r="N26" s="58">
        <f t="shared" si="8"/>
        <v>8</v>
      </c>
      <c r="O26" s="58">
        <f t="shared" si="9"/>
        <v>8</v>
      </c>
      <c r="P26" s="58">
        <f t="shared" si="10"/>
        <v>8</v>
      </c>
      <c r="Q26" s="58">
        <f t="shared" si="11"/>
        <v>8</v>
      </c>
      <c r="R26" s="58">
        <f>SUM(Table1[[#This Row],[Oct]:[September]])</f>
        <v>96</v>
      </c>
      <c r="S26" s="68">
        <f>Table1[[#This Row],[DEMAND for the whole year]]/365</f>
        <v>0.26301369863013696</v>
      </c>
      <c r="T26" s="68">
        <f>Table1[[#This Row],[Lead Time (days)]]*S26</f>
        <v>4.2082191780821914</v>
      </c>
      <c r="U26" s="68">
        <f>SQRT(2*Table1[[#This Row],[DEMAND for the whole year]]*$H$1/(Table1[[#This Row],[Std. Price ($)]]*$K$1))</f>
        <v>115.25984747397111</v>
      </c>
      <c r="V26" s="68">
        <f>Table1[[#This Row],[DEMAND for the whole year]]/U26</f>
        <v>0.83290063368927747</v>
      </c>
      <c r="W26" s="68">
        <f>Table1[[#This Row],[Demand variability (COV)]]*S26</f>
        <v>0.65227397260273967</v>
      </c>
      <c r="X26" s="68">
        <f t="shared" si="12"/>
        <v>2.6090958904109587</v>
      </c>
      <c r="Y26" s="68">
        <f t="shared" si="13"/>
        <v>5.3584278426654706</v>
      </c>
      <c r="Z26" s="58">
        <f>(Table1[[#This Row],[Eoq]]/2)*(Table1[[#This Row],[Std. Price ($)]]*$K$1)</f>
        <v>249.87019010678324</v>
      </c>
      <c r="AA26" s="58">
        <f>Table1[[#This Row],[number of times I order]]*$H$1</f>
        <v>249.87019010678324</v>
      </c>
      <c r="AB26" s="58">
        <f>Table1[[#This Row],[Holding cost]]+AA26</f>
        <v>499.74038021356648</v>
      </c>
      <c r="AC26" s="34">
        <v>-0.2</v>
      </c>
      <c r="AD26" s="29">
        <v>0.77</v>
      </c>
      <c r="AE26" s="29">
        <v>2.48</v>
      </c>
      <c r="AF26" s="29">
        <v>16</v>
      </c>
    </row>
    <row r="27" spans="1:32" x14ac:dyDescent="0.15">
      <c r="A27" s="32">
        <v>53822.564247220529</v>
      </c>
      <c r="B27" s="33">
        <v>7.0849383000000001</v>
      </c>
      <c r="C27" s="33">
        <v>90.014273670386274</v>
      </c>
      <c r="D27" s="33">
        <f>C27/Table1[[#This Row],[Std. Price ($)]]</f>
        <v>12.705018711367787</v>
      </c>
      <c r="E27" s="29">
        <v>10</v>
      </c>
      <c r="F27" s="29">
        <f t="shared" si="0"/>
        <v>22</v>
      </c>
      <c r="G27" s="29">
        <f t="shared" si="1"/>
        <v>22</v>
      </c>
      <c r="H27" s="29">
        <f t="shared" si="2"/>
        <v>22</v>
      </c>
      <c r="I27" s="58">
        <f t="shared" si="3"/>
        <v>22</v>
      </c>
      <c r="J27" s="58">
        <f t="shared" si="4"/>
        <v>22</v>
      </c>
      <c r="K27" s="58">
        <f t="shared" si="5"/>
        <v>22</v>
      </c>
      <c r="L27" s="58">
        <f t="shared" si="6"/>
        <v>22</v>
      </c>
      <c r="M27" s="58">
        <f t="shared" si="7"/>
        <v>22</v>
      </c>
      <c r="N27" s="58">
        <f t="shared" si="8"/>
        <v>22</v>
      </c>
      <c r="O27" s="58">
        <f t="shared" si="9"/>
        <v>22</v>
      </c>
      <c r="P27" s="58">
        <f t="shared" si="10"/>
        <v>22</v>
      </c>
      <c r="Q27" s="58">
        <f t="shared" si="11"/>
        <v>22</v>
      </c>
      <c r="R27" s="58">
        <f>SUM(Table1[[#This Row],[Oct]:[September]])</f>
        <v>264</v>
      </c>
      <c r="S27" s="68">
        <f>Table1[[#This Row],[DEMAND for the whole year]]/365</f>
        <v>0.72328767123287674</v>
      </c>
      <c r="T27" s="68">
        <f>Table1[[#This Row],[Lead Time (days)]]*S27</f>
        <v>11.572602739726028</v>
      </c>
      <c r="U27" s="68">
        <f>SQRT(2*Table1[[#This Row],[DEMAND for the whole year]]*$H$1/(Table1[[#This Row],[Std. Price ($)]]*$K$1))</f>
        <v>334.344785723857</v>
      </c>
      <c r="V27" s="68">
        <f>Table1[[#This Row],[DEMAND for the whole year]]/U27</f>
        <v>0.78960405926008259</v>
      </c>
      <c r="W27" s="68">
        <f>Table1[[#This Row],[Demand variability (COV)]]*S27</f>
        <v>1.3814794520547946</v>
      </c>
      <c r="X27" s="68">
        <f t="shared" si="12"/>
        <v>5.5259178082191784</v>
      </c>
      <c r="Y27" s="68">
        <f t="shared" si="13"/>
        <v>11.348847678871124</v>
      </c>
      <c r="Z27" s="58">
        <f>(Table1[[#This Row],[Eoq]]/2)*(Table1[[#This Row],[Std. Price ($)]]*$K$1)</f>
        <v>236.88121777802479</v>
      </c>
      <c r="AA27" s="58">
        <f>Table1[[#This Row],[number of times I order]]*$H$1</f>
        <v>236.88121777802479</v>
      </c>
      <c r="AB27" s="58">
        <f>Table1[[#This Row],[Holding cost]]+AA27</f>
        <v>473.76243555604958</v>
      </c>
      <c r="AC27" s="34">
        <v>1.2</v>
      </c>
      <c r="AD27" s="29">
        <v>0.77</v>
      </c>
      <c r="AE27" s="29">
        <v>1.91</v>
      </c>
      <c r="AF27" s="29">
        <v>16</v>
      </c>
    </row>
    <row r="28" spans="1:32" x14ac:dyDescent="0.15">
      <c r="A28" s="32">
        <v>46060.916780075167</v>
      </c>
      <c r="B28" s="33">
        <v>9.7864568999999992</v>
      </c>
      <c r="C28" s="33">
        <v>482.58153493120705</v>
      </c>
      <c r="D28" s="33">
        <f>C28/Table1[[#This Row],[Std. Price ($)]]</f>
        <v>49.311159274732724</v>
      </c>
      <c r="E28" s="29">
        <v>18</v>
      </c>
      <c r="F28" s="29">
        <f t="shared" si="0"/>
        <v>25.2</v>
      </c>
      <c r="G28" s="29">
        <f t="shared" si="1"/>
        <v>25.2</v>
      </c>
      <c r="H28" s="29">
        <f t="shared" si="2"/>
        <v>25.2</v>
      </c>
      <c r="I28" s="58">
        <f t="shared" si="3"/>
        <v>25.2</v>
      </c>
      <c r="J28" s="58">
        <f t="shared" si="4"/>
        <v>25.2</v>
      </c>
      <c r="K28" s="58">
        <f t="shared" si="5"/>
        <v>25.2</v>
      </c>
      <c r="L28" s="58">
        <f t="shared" si="6"/>
        <v>25.2</v>
      </c>
      <c r="M28" s="58">
        <f t="shared" si="7"/>
        <v>25.2</v>
      </c>
      <c r="N28" s="58">
        <f t="shared" si="8"/>
        <v>25.2</v>
      </c>
      <c r="O28" s="58">
        <f t="shared" si="9"/>
        <v>25.2</v>
      </c>
      <c r="P28" s="58">
        <f t="shared" si="10"/>
        <v>25.2</v>
      </c>
      <c r="Q28" s="58">
        <f t="shared" si="11"/>
        <v>25.2</v>
      </c>
      <c r="R28" s="58">
        <f>SUM(Table1[[#This Row],[Oct]:[September]])</f>
        <v>302.39999999999992</v>
      </c>
      <c r="S28" s="68">
        <f>Table1[[#This Row],[DEMAND for the whole year]]/365</f>
        <v>0.82849315068493123</v>
      </c>
      <c r="T28" s="68">
        <f>Table1[[#This Row],[Lead Time (days)]]*S28</f>
        <v>51.366575342465737</v>
      </c>
      <c r="U28" s="68">
        <f>SQRT(2*Table1[[#This Row],[DEMAND for the whole year]]*$H$1/(Table1[[#This Row],[Std. Price ($)]]*$K$1))</f>
        <v>304.46598266255597</v>
      </c>
      <c r="V28" s="68">
        <f>Table1[[#This Row],[DEMAND for the whole year]]/U28</f>
        <v>0.99321440561441698</v>
      </c>
      <c r="W28" s="68">
        <f>Table1[[#This Row],[Demand variability (COV)]]*S28</f>
        <v>0.84506301369862991</v>
      </c>
      <c r="X28" s="68">
        <f t="shared" si="12"/>
        <v>6.6540328238991631</v>
      </c>
      <c r="Y28" s="68">
        <f t="shared" si="13"/>
        <v>13.665712663391293</v>
      </c>
      <c r="Z28" s="58">
        <f>(Table1[[#This Row],[Eoq]]/2)*(Table1[[#This Row],[Std. Price ($)]]*$K$1)</f>
        <v>297.96432168432511</v>
      </c>
      <c r="AA28" s="58">
        <f>Table1[[#This Row],[number of times I order]]*$H$1</f>
        <v>297.96432168432511</v>
      </c>
      <c r="AB28" s="58">
        <f>Table1[[#This Row],[Holding cost]]+AA28</f>
        <v>595.92864336865023</v>
      </c>
      <c r="AC28" s="34">
        <v>0.4</v>
      </c>
      <c r="AD28" s="29">
        <v>0.77</v>
      </c>
      <c r="AE28" s="29">
        <v>1.02</v>
      </c>
      <c r="AF28" s="29">
        <v>62</v>
      </c>
    </row>
    <row r="29" spans="1:32" x14ac:dyDescent="0.15">
      <c r="A29" s="32">
        <v>41213.870876960027</v>
      </c>
      <c r="B29" s="33">
        <v>12.946361999999999</v>
      </c>
      <c r="C29" s="33">
        <v>1022.2382200549524</v>
      </c>
      <c r="D29" s="33">
        <f>C29/Table1[[#This Row],[Std. Price ($)]]</f>
        <v>78.959496115970836</v>
      </c>
      <c r="E29" s="29">
        <v>10</v>
      </c>
      <c r="F29" s="29">
        <f t="shared" si="0"/>
        <v>22</v>
      </c>
      <c r="G29" s="29">
        <f t="shared" si="1"/>
        <v>22</v>
      </c>
      <c r="H29" s="29">
        <f t="shared" si="2"/>
        <v>22</v>
      </c>
      <c r="I29" s="58">
        <f t="shared" si="3"/>
        <v>22</v>
      </c>
      <c r="J29" s="58">
        <f t="shared" si="4"/>
        <v>22</v>
      </c>
      <c r="K29" s="58">
        <f t="shared" si="5"/>
        <v>22</v>
      </c>
      <c r="L29" s="58">
        <f t="shared" si="6"/>
        <v>22</v>
      </c>
      <c r="M29" s="58">
        <f t="shared" si="7"/>
        <v>22</v>
      </c>
      <c r="N29" s="58">
        <f t="shared" si="8"/>
        <v>22</v>
      </c>
      <c r="O29" s="58">
        <f t="shared" si="9"/>
        <v>22</v>
      </c>
      <c r="P29" s="58">
        <f t="shared" si="10"/>
        <v>22</v>
      </c>
      <c r="Q29" s="58">
        <f t="shared" si="11"/>
        <v>22</v>
      </c>
      <c r="R29" s="58">
        <f>SUM(Table1[[#This Row],[Oct]:[September]])</f>
        <v>264</v>
      </c>
      <c r="S29" s="68">
        <f>Table1[[#This Row],[DEMAND for the whole year]]/365</f>
        <v>0.72328767123287674</v>
      </c>
      <c r="T29" s="68">
        <f>Table1[[#This Row],[Lead Time (days)]]*S29</f>
        <v>127.2986301369863</v>
      </c>
      <c r="U29" s="68">
        <f>SQRT(2*Table1[[#This Row],[DEMAND for the whole year]]*$H$1/(Table1[[#This Row],[Std. Price ($)]]*$K$1))</f>
        <v>247.33678857453893</v>
      </c>
      <c r="V29" s="68">
        <f>Table1[[#This Row],[DEMAND for the whole year]]/U29</f>
        <v>1.0673705336011483</v>
      </c>
      <c r="W29" s="68">
        <f>Table1[[#This Row],[Demand variability (COV)]]*S29</f>
        <v>0.96197260273972607</v>
      </c>
      <c r="X29" s="68">
        <f t="shared" si="12"/>
        <v>12.762008727557129</v>
      </c>
      <c r="Y29" s="68">
        <f t="shared" si="13"/>
        <v>26.209961521694261</v>
      </c>
      <c r="Z29" s="58">
        <f>(Table1[[#This Row],[Eoq]]/2)*(Table1[[#This Row],[Std. Price ($)]]*$K$1)</f>
        <v>320.21116008034448</v>
      </c>
      <c r="AA29" s="58">
        <f>Table1[[#This Row],[number of times I order]]*$H$1</f>
        <v>320.21116008034448</v>
      </c>
      <c r="AB29" s="58">
        <f>Table1[[#This Row],[Holding cost]]+AA29</f>
        <v>640.42232016068897</v>
      </c>
      <c r="AC29" s="34">
        <v>1.2</v>
      </c>
      <c r="AD29" s="29">
        <v>0.77</v>
      </c>
      <c r="AE29" s="29">
        <v>1.33</v>
      </c>
      <c r="AF29" s="29">
        <v>176</v>
      </c>
    </row>
    <row r="30" spans="1:32" x14ac:dyDescent="0.15">
      <c r="A30" s="32">
        <v>77704.066538688159</v>
      </c>
      <c r="B30" s="33">
        <v>19.362317699999998</v>
      </c>
      <c r="C30" s="33">
        <v>603.64623115638051</v>
      </c>
      <c r="D30" s="33">
        <f>C30/Table1[[#This Row],[Std. Price ($)]]</f>
        <v>31.176341619287683</v>
      </c>
      <c r="E30" s="29">
        <v>10</v>
      </c>
      <c r="F30" s="29">
        <f t="shared" si="0"/>
        <v>22</v>
      </c>
      <c r="G30" s="29">
        <f t="shared" si="1"/>
        <v>22</v>
      </c>
      <c r="H30" s="29">
        <f t="shared" si="2"/>
        <v>22</v>
      </c>
      <c r="I30" s="58">
        <f t="shared" si="3"/>
        <v>22</v>
      </c>
      <c r="J30" s="58">
        <f t="shared" si="4"/>
        <v>22</v>
      </c>
      <c r="K30" s="58">
        <f t="shared" si="5"/>
        <v>22</v>
      </c>
      <c r="L30" s="58">
        <f t="shared" si="6"/>
        <v>22</v>
      </c>
      <c r="M30" s="58">
        <f t="shared" si="7"/>
        <v>22</v>
      </c>
      <c r="N30" s="58">
        <f t="shared" si="8"/>
        <v>22</v>
      </c>
      <c r="O30" s="58">
        <f t="shared" si="9"/>
        <v>22</v>
      </c>
      <c r="P30" s="58">
        <f t="shared" si="10"/>
        <v>22</v>
      </c>
      <c r="Q30" s="58">
        <f t="shared" si="11"/>
        <v>22</v>
      </c>
      <c r="R30" s="58">
        <f>SUM(Table1[[#This Row],[Oct]:[September]])</f>
        <v>264</v>
      </c>
      <c r="S30" s="68">
        <f>Table1[[#This Row],[DEMAND for the whole year]]/365</f>
        <v>0.72328767123287674</v>
      </c>
      <c r="T30" s="68">
        <f>Table1[[#This Row],[Lead Time (days)]]*S30</f>
        <v>22.421917808219177</v>
      </c>
      <c r="U30" s="68">
        <f>SQRT(2*Table1[[#This Row],[DEMAND for the whole year]]*$H$1/(Table1[[#This Row],[Std. Price ($)]]*$K$1))</f>
        <v>202.24785295848611</v>
      </c>
      <c r="V30" s="68">
        <f>Table1[[#This Row],[DEMAND for the whole year]]/U30</f>
        <v>1.3053290610416977</v>
      </c>
      <c r="W30" s="68">
        <f>Table1[[#This Row],[Demand variability (COV)]]*S30</f>
        <v>1.8516164383561644</v>
      </c>
      <c r="X30" s="68">
        <f t="shared" si="12"/>
        <v>10.309364019109703</v>
      </c>
      <c r="Y30" s="68">
        <f t="shared" si="13"/>
        <v>21.172845123553454</v>
      </c>
      <c r="Z30" s="58">
        <f>(Table1[[#This Row],[Eoq]]/2)*(Table1[[#This Row],[Std. Price ($)]]*$K$1)</f>
        <v>391.59871831250928</v>
      </c>
      <c r="AA30" s="58">
        <f>Table1[[#This Row],[number of times I order]]*$H$1</f>
        <v>391.59871831250928</v>
      </c>
      <c r="AB30" s="58">
        <f>Table1[[#This Row],[Holding cost]]+AA30</f>
        <v>783.19743662501855</v>
      </c>
      <c r="AC30" s="34">
        <v>1.2</v>
      </c>
      <c r="AD30" s="29">
        <v>0.77</v>
      </c>
      <c r="AE30" s="29">
        <v>2.56</v>
      </c>
      <c r="AF30" s="29">
        <v>31</v>
      </c>
    </row>
    <row r="31" spans="1:32" x14ac:dyDescent="0.15">
      <c r="A31" s="32">
        <v>21835.377876907714</v>
      </c>
      <c r="B31" s="33">
        <v>46.209649200000001</v>
      </c>
      <c r="C31" s="33">
        <v>1276.5788235283969</v>
      </c>
      <c r="D31" s="33">
        <f>C31/Table1[[#This Row],[Std. Price ($)]]</f>
        <v>27.625806419850441</v>
      </c>
      <c r="E31" s="29">
        <v>10</v>
      </c>
      <c r="F31" s="29">
        <f t="shared" si="0"/>
        <v>25</v>
      </c>
      <c r="G31" s="29">
        <f t="shared" si="1"/>
        <v>25</v>
      </c>
      <c r="H31" s="29">
        <f t="shared" si="2"/>
        <v>25</v>
      </c>
      <c r="I31" s="58">
        <f t="shared" si="3"/>
        <v>25</v>
      </c>
      <c r="J31" s="58">
        <f t="shared" si="4"/>
        <v>25</v>
      </c>
      <c r="K31" s="58">
        <f t="shared" si="5"/>
        <v>25</v>
      </c>
      <c r="L31" s="58">
        <f t="shared" si="6"/>
        <v>25</v>
      </c>
      <c r="M31" s="58">
        <f t="shared" si="7"/>
        <v>25</v>
      </c>
      <c r="N31" s="58">
        <f t="shared" si="8"/>
        <v>25</v>
      </c>
      <c r="O31" s="58">
        <f t="shared" si="9"/>
        <v>25</v>
      </c>
      <c r="P31" s="58">
        <f t="shared" si="10"/>
        <v>25</v>
      </c>
      <c r="Q31" s="58">
        <f t="shared" si="11"/>
        <v>25</v>
      </c>
      <c r="R31" s="58">
        <f>SUM(Table1[[#This Row],[Oct]:[September]])</f>
        <v>300</v>
      </c>
      <c r="S31" s="68">
        <f>Table1[[#This Row],[DEMAND for the whole year]]/365</f>
        <v>0.82191780821917804</v>
      </c>
      <c r="T31" s="68">
        <f>Table1[[#This Row],[Lead Time (days)]]*S31</f>
        <v>66.575342465753423</v>
      </c>
      <c r="U31" s="68">
        <f>SQRT(2*Table1[[#This Row],[DEMAND for the whole year]]*$H$1/(Table1[[#This Row],[Std. Price ($)]]*$K$1))</f>
        <v>139.55805847197669</v>
      </c>
      <c r="V31" s="68">
        <f>Table1[[#This Row],[DEMAND for the whole year]]/U31</f>
        <v>2.1496429750077106</v>
      </c>
      <c r="W31" s="68">
        <f>Table1[[#This Row],[Demand variability (COV)]]*S31</f>
        <v>0.85479452054794514</v>
      </c>
      <c r="X31" s="68">
        <f t="shared" si="12"/>
        <v>7.6931506849315063</v>
      </c>
      <c r="Y31" s="68">
        <f t="shared" si="13"/>
        <v>15.799799838504537</v>
      </c>
      <c r="Z31" s="58">
        <f>(Table1[[#This Row],[Eoq]]/2)*(Table1[[#This Row],[Std. Price ($)]]*$K$1)</f>
        <v>644.8928925023132</v>
      </c>
      <c r="AA31" s="58">
        <f>Table1[[#This Row],[number of times I order]]*$H$1</f>
        <v>644.8928925023132</v>
      </c>
      <c r="AB31" s="58">
        <f>Table1[[#This Row],[Holding cost]]+AA31</f>
        <v>1289.7857850046264</v>
      </c>
      <c r="AC31" s="34">
        <v>1.5</v>
      </c>
      <c r="AD31" s="29">
        <v>0.77</v>
      </c>
      <c r="AE31" s="29">
        <v>1.04</v>
      </c>
      <c r="AF31" s="29">
        <v>81</v>
      </c>
    </row>
    <row r="32" spans="1:32" x14ac:dyDescent="0.15">
      <c r="A32" s="32">
        <v>52607.266498464291</v>
      </c>
      <c r="B32" s="33">
        <v>6.2842592999999995</v>
      </c>
      <c r="C32" s="33">
        <v>135.63776523624503</v>
      </c>
      <c r="D32" s="33">
        <f>C32/Table1[[#This Row],[Std. Price ($)]]</f>
        <v>21.583731472736179</v>
      </c>
      <c r="E32" s="29">
        <v>10</v>
      </c>
      <c r="F32" s="29">
        <f t="shared" si="0"/>
        <v>6</v>
      </c>
      <c r="G32" s="29">
        <f t="shared" si="1"/>
        <v>6</v>
      </c>
      <c r="H32" s="29">
        <f t="shared" si="2"/>
        <v>6</v>
      </c>
      <c r="I32" s="58">
        <f t="shared" si="3"/>
        <v>6</v>
      </c>
      <c r="J32" s="58">
        <f t="shared" si="4"/>
        <v>6</v>
      </c>
      <c r="K32" s="58">
        <f t="shared" si="5"/>
        <v>6</v>
      </c>
      <c r="L32" s="58">
        <f t="shared" si="6"/>
        <v>6</v>
      </c>
      <c r="M32" s="58">
        <f t="shared" si="7"/>
        <v>6</v>
      </c>
      <c r="N32" s="58">
        <f t="shared" si="8"/>
        <v>6</v>
      </c>
      <c r="O32" s="58">
        <f t="shared" si="9"/>
        <v>6</v>
      </c>
      <c r="P32" s="58">
        <f t="shared" si="10"/>
        <v>6</v>
      </c>
      <c r="Q32" s="58">
        <f t="shared" si="11"/>
        <v>6</v>
      </c>
      <c r="R32" s="58">
        <f>SUM(Table1[[#This Row],[Oct]:[September]])</f>
        <v>72</v>
      </c>
      <c r="S32" s="68">
        <f>Table1[[#This Row],[DEMAND for the whole year]]/365</f>
        <v>0.19726027397260273</v>
      </c>
      <c r="T32" s="68">
        <f>Table1[[#This Row],[Lead Time (days)]]*S32</f>
        <v>4.536986301369863</v>
      </c>
      <c r="U32" s="68">
        <f>SQRT(2*Table1[[#This Row],[DEMAND for the whole year]]*$H$1/(Table1[[#This Row],[Std. Price ($)]]*$K$1))</f>
        <v>185.39577268108565</v>
      </c>
      <c r="V32" s="68">
        <f>Table1[[#This Row],[DEMAND for the whole year]]/U32</f>
        <v>0.38835836955059949</v>
      </c>
      <c r="W32" s="68">
        <f>Table1[[#This Row],[Demand variability (COV)]]*S32</f>
        <v>0.44778082191780821</v>
      </c>
      <c r="X32" s="68">
        <f t="shared" si="12"/>
        <v>2.1474813812883036</v>
      </c>
      <c r="Y32" s="68">
        <f t="shared" si="13"/>
        <v>4.4103875474229737</v>
      </c>
      <c r="Z32" s="58">
        <f>(Table1[[#This Row],[Eoq]]/2)*(Table1[[#This Row],[Std. Price ($)]]*$K$1)</f>
        <v>116.50751086517984</v>
      </c>
      <c r="AA32" s="58">
        <f>Table1[[#This Row],[number of times I order]]*$H$1</f>
        <v>116.50751086517985</v>
      </c>
      <c r="AB32" s="58">
        <f>Table1[[#This Row],[Holding cost]]+AA32</f>
        <v>233.01502173035971</v>
      </c>
      <c r="AC32" s="34">
        <v>-0.4</v>
      </c>
      <c r="AD32" s="29">
        <v>0.77</v>
      </c>
      <c r="AE32" s="29">
        <v>2.27</v>
      </c>
      <c r="AF32" s="29">
        <v>23</v>
      </c>
    </row>
    <row r="33" spans="1:32" x14ac:dyDescent="0.15">
      <c r="A33" s="32">
        <v>70964.120089984572</v>
      </c>
      <c r="B33" s="33">
        <v>12.0782211</v>
      </c>
      <c r="C33" s="33">
        <v>833.34338437307429</v>
      </c>
      <c r="D33" s="33">
        <f>C33/Table1[[#This Row],[Std. Price ($)]]</f>
        <v>68.995539779701019</v>
      </c>
      <c r="E33" s="29">
        <v>18</v>
      </c>
      <c r="F33" s="29">
        <f t="shared" si="0"/>
        <v>21.6</v>
      </c>
      <c r="G33" s="29">
        <f t="shared" si="1"/>
        <v>21.6</v>
      </c>
      <c r="H33" s="29">
        <f t="shared" si="2"/>
        <v>21.6</v>
      </c>
      <c r="I33" s="58">
        <f t="shared" si="3"/>
        <v>21.6</v>
      </c>
      <c r="J33" s="58">
        <f t="shared" si="4"/>
        <v>21.6</v>
      </c>
      <c r="K33" s="58">
        <f t="shared" si="5"/>
        <v>21.6</v>
      </c>
      <c r="L33" s="58">
        <f t="shared" si="6"/>
        <v>21.6</v>
      </c>
      <c r="M33" s="58">
        <f t="shared" si="7"/>
        <v>21.6</v>
      </c>
      <c r="N33" s="58">
        <f t="shared" si="8"/>
        <v>21.6</v>
      </c>
      <c r="O33" s="58">
        <f t="shared" si="9"/>
        <v>21.6</v>
      </c>
      <c r="P33" s="58">
        <f t="shared" si="10"/>
        <v>21.6</v>
      </c>
      <c r="Q33" s="58">
        <f t="shared" si="11"/>
        <v>21.6</v>
      </c>
      <c r="R33" s="58">
        <f>SUM(Table1[[#This Row],[Oct]:[September]])</f>
        <v>259.2</v>
      </c>
      <c r="S33" s="68">
        <f>Table1[[#This Row],[DEMAND for the whole year]]/365</f>
        <v>0.71013698630136979</v>
      </c>
      <c r="T33" s="68">
        <f>Table1[[#This Row],[Lead Time (days)]]*S33</f>
        <v>43.318356164383559</v>
      </c>
      <c r="U33" s="68">
        <f>SQRT(2*Table1[[#This Row],[DEMAND for the whole year]]*$H$1/(Table1[[#This Row],[Std. Price ($)]]*$K$1))</f>
        <v>253.73281532349853</v>
      </c>
      <c r="V33" s="68">
        <f>Table1[[#This Row],[DEMAND for the whole year]]/U33</f>
        <v>1.0215470146008945</v>
      </c>
      <c r="W33" s="68">
        <f>Table1[[#This Row],[Demand variability (COV)]]*S33</f>
        <v>0.9089753424657534</v>
      </c>
      <c r="X33" s="68">
        <f t="shared" si="12"/>
        <v>7.0993243739002905</v>
      </c>
      <c r="Y33" s="68">
        <f t="shared" si="13"/>
        <v>14.580229699119664</v>
      </c>
      <c r="Z33" s="58">
        <f>(Table1[[#This Row],[Eoq]]/2)*(Table1[[#This Row],[Std. Price ($)]]*$K$1)</f>
        <v>306.4641043802684</v>
      </c>
      <c r="AA33" s="58">
        <f>Table1[[#This Row],[number of times I order]]*$H$1</f>
        <v>306.46410438026834</v>
      </c>
      <c r="AB33" s="58">
        <f>Table1[[#This Row],[Holding cost]]+AA33</f>
        <v>612.92820876053679</v>
      </c>
      <c r="AC33" s="34">
        <v>0.2</v>
      </c>
      <c r="AD33" s="29">
        <v>0.77</v>
      </c>
      <c r="AE33" s="29">
        <v>1.28</v>
      </c>
      <c r="AF33" s="29">
        <v>61</v>
      </c>
    </row>
    <row r="34" spans="1:32" x14ac:dyDescent="0.15">
      <c r="A34" s="32">
        <v>57014.258973457079</v>
      </c>
      <c r="B34" s="33">
        <v>23.983010699999998</v>
      </c>
      <c r="C34" s="33">
        <v>97.357364295358138</v>
      </c>
      <c r="D34" s="33">
        <f>C34/Table1[[#This Row],[Std. Price ($)]]</f>
        <v>4.0594304657237279</v>
      </c>
      <c r="E34" s="29">
        <v>10</v>
      </c>
      <c r="F34" s="29">
        <f t="shared" si="0"/>
        <v>16</v>
      </c>
      <c r="G34" s="29">
        <f t="shared" si="1"/>
        <v>16</v>
      </c>
      <c r="H34" s="29">
        <f t="shared" si="2"/>
        <v>16</v>
      </c>
      <c r="I34" s="58">
        <f t="shared" si="3"/>
        <v>16</v>
      </c>
      <c r="J34" s="58">
        <f t="shared" si="4"/>
        <v>16</v>
      </c>
      <c r="K34" s="58">
        <f t="shared" si="5"/>
        <v>16</v>
      </c>
      <c r="L34" s="58">
        <f t="shared" si="6"/>
        <v>16</v>
      </c>
      <c r="M34" s="58">
        <f t="shared" si="7"/>
        <v>16</v>
      </c>
      <c r="N34" s="58">
        <f t="shared" si="8"/>
        <v>16</v>
      </c>
      <c r="O34" s="58">
        <f t="shared" si="9"/>
        <v>16</v>
      </c>
      <c r="P34" s="58">
        <f t="shared" si="10"/>
        <v>16</v>
      </c>
      <c r="Q34" s="58">
        <f t="shared" si="11"/>
        <v>16</v>
      </c>
      <c r="R34" s="58">
        <f>SUM(Table1[[#This Row],[Oct]:[September]])</f>
        <v>192</v>
      </c>
      <c r="S34" s="68">
        <f>Table1[[#This Row],[DEMAND for the whole year]]/365</f>
        <v>0.52602739726027392</v>
      </c>
      <c r="T34" s="68">
        <f>Table1[[#This Row],[Lead Time (days)]]*S34</f>
        <v>5.786301369863013</v>
      </c>
      <c r="U34" s="68">
        <f>SQRT(2*Table1[[#This Row],[DEMAND for the whole year]]*$H$1/(Table1[[#This Row],[Std. Price ($)]]*$K$1))</f>
        <v>154.97419570700328</v>
      </c>
      <c r="V34" s="68">
        <f>Table1[[#This Row],[DEMAND for the whole year]]/U34</f>
        <v>1.2389159312883178</v>
      </c>
      <c r="W34" s="68">
        <f>Table1[[#This Row],[Demand variability (COV)]]*S34</f>
        <v>0.4681643835616438</v>
      </c>
      <c r="X34" s="68">
        <f t="shared" si="12"/>
        <v>1.5527256004820018</v>
      </c>
      <c r="Y34" s="68">
        <f t="shared" si="13"/>
        <v>3.188908510500053</v>
      </c>
      <c r="Z34" s="58">
        <f>(Table1[[#This Row],[Eoq]]/2)*(Table1[[#This Row],[Std. Price ($)]]*$K$1)</f>
        <v>371.67477938649535</v>
      </c>
      <c r="AA34" s="58">
        <f>Table1[[#This Row],[number of times I order]]*$H$1</f>
        <v>371.67477938649535</v>
      </c>
      <c r="AB34" s="58">
        <f>Table1[[#This Row],[Holding cost]]+AA34</f>
        <v>743.34955877299069</v>
      </c>
      <c r="AC34" s="34">
        <v>0.6</v>
      </c>
      <c r="AD34" s="29">
        <v>0.77</v>
      </c>
      <c r="AE34" s="29">
        <v>0.89</v>
      </c>
      <c r="AF34" s="29">
        <v>11</v>
      </c>
    </row>
    <row r="35" spans="1:32" x14ac:dyDescent="0.15">
      <c r="A35" s="32">
        <v>42854.326203967183</v>
      </c>
      <c r="B35" s="33">
        <v>11.8356084</v>
      </c>
      <c r="C35" s="33">
        <v>381.01984679822368</v>
      </c>
      <c r="D35" s="33">
        <f>C35/Table1[[#This Row],[Std. Price ($)]]</f>
        <v>32.192670957094499</v>
      </c>
      <c r="E35" s="29">
        <v>10</v>
      </c>
      <c r="F35" s="29">
        <f t="shared" si="0"/>
        <v>16</v>
      </c>
      <c r="G35" s="29">
        <f t="shared" si="1"/>
        <v>16</v>
      </c>
      <c r="H35" s="29">
        <f t="shared" si="2"/>
        <v>16</v>
      </c>
      <c r="I35" s="58">
        <f t="shared" si="3"/>
        <v>16</v>
      </c>
      <c r="J35" s="58">
        <f t="shared" si="4"/>
        <v>16</v>
      </c>
      <c r="K35" s="58">
        <f t="shared" si="5"/>
        <v>16</v>
      </c>
      <c r="L35" s="58">
        <f t="shared" si="6"/>
        <v>16</v>
      </c>
      <c r="M35" s="58">
        <f t="shared" si="7"/>
        <v>16</v>
      </c>
      <c r="N35" s="58">
        <f t="shared" si="8"/>
        <v>16</v>
      </c>
      <c r="O35" s="58">
        <f t="shared" si="9"/>
        <v>16</v>
      </c>
      <c r="P35" s="58">
        <f t="shared" si="10"/>
        <v>16</v>
      </c>
      <c r="Q35" s="58">
        <f t="shared" si="11"/>
        <v>16</v>
      </c>
      <c r="R35" s="58">
        <f>SUM(Table1[[#This Row],[Oct]:[September]])</f>
        <v>192</v>
      </c>
      <c r="S35" s="68">
        <f>Table1[[#This Row],[DEMAND for the whole year]]/365</f>
        <v>0.52602739726027392</v>
      </c>
      <c r="T35" s="68">
        <f>Table1[[#This Row],[Lead Time (days)]]*S35</f>
        <v>42.608219178082187</v>
      </c>
      <c r="U35" s="68">
        <f>SQRT(2*Table1[[#This Row],[DEMAND for the whole year]]*$H$1/(Table1[[#This Row],[Std. Price ($)]]*$K$1))</f>
        <v>220.60530301755418</v>
      </c>
      <c r="V35" s="68">
        <f>Table1[[#This Row],[DEMAND for the whole year]]/U35</f>
        <v>0.87033265915970304</v>
      </c>
      <c r="W35" s="68">
        <f>Table1[[#This Row],[Demand variability (COV)]]*S35</f>
        <v>0.48394520547945202</v>
      </c>
      <c r="X35" s="68">
        <f t="shared" si="12"/>
        <v>4.3555068493150682</v>
      </c>
      <c r="Y35" s="68">
        <f t="shared" si="13"/>
        <v>8.9451174470302615</v>
      </c>
      <c r="Z35" s="58">
        <f>(Table1[[#This Row],[Eoq]]/2)*(Table1[[#This Row],[Std. Price ($)]]*$K$1)</f>
        <v>261.09979774791094</v>
      </c>
      <c r="AA35" s="58">
        <f>Table1[[#This Row],[number of times I order]]*$H$1</f>
        <v>261.09979774791088</v>
      </c>
      <c r="AB35" s="58">
        <f>Table1[[#This Row],[Holding cost]]+AA35</f>
        <v>522.19959549582177</v>
      </c>
      <c r="AC35" s="34">
        <v>0.6</v>
      </c>
      <c r="AD35" s="29">
        <v>0.77</v>
      </c>
      <c r="AE35" s="29">
        <v>0.92</v>
      </c>
      <c r="AF35" s="29">
        <v>81</v>
      </c>
    </row>
    <row r="36" spans="1:32" x14ac:dyDescent="0.15">
      <c r="A36" s="32">
        <v>55647.424503145085</v>
      </c>
      <c r="B36" s="33">
        <v>21.839901600000001</v>
      </c>
      <c r="C36" s="33">
        <v>587.77033702960853</v>
      </c>
      <c r="D36" s="33">
        <f>C36/Table1[[#This Row],[Std. Price ($)]]</f>
        <v>26.912682474247433</v>
      </c>
      <c r="E36" s="29">
        <v>10</v>
      </c>
      <c r="F36" s="29">
        <f t="shared" si="0"/>
        <v>14</v>
      </c>
      <c r="G36" s="29">
        <f t="shared" si="1"/>
        <v>14</v>
      </c>
      <c r="H36" s="29">
        <f t="shared" si="2"/>
        <v>14</v>
      </c>
      <c r="I36" s="58">
        <f t="shared" si="3"/>
        <v>14</v>
      </c>
      <c r="J36" s="58">
        <f t="shared" si="4"/>
        <v>14</v>
      </c>
      <c r="K36" s="58">
        <f t="shared" si="5"/>
        <v>14</v>
      </c>
      <c r="L36" s="58">
        <f t="shared" si="6"/>
        <v>14</v>
      </c>
      <c r="M36" s="58">
        <f t="shared" si="7"/>
        <v>14</v>
      </c>
      <c r="N36" s="58">
        <f t="shared" si="8"/>
        <v>14</v>
      </c>
      <c r="O36" s="58">
        <f t="shared" si="9"/>
        <v>14</v>
      </c>
      <c r="P36" s="58">
        <f t="shared" si="10"/>
        <v>14</v>
      </c>
      <c r="Q36" s="58">
        <f t="shared" si="11"/>
        <v>14</v>
      </c>
      <c r="R36" s="58">
        <f>SUM(Table1[[#This Row],[Oct]:[September]])</f>
        <v>168</v>
      </c>
      <c r="S36" s="68">
        <f>Table1[[#This Row],[DEMAND for the whole year]]/365</f>
        <v>0.46027397260273972</v>
      </c>
      <c r="T36" s="68">
        <f>Table1[[#This Row],[Lead Time (days)]]*S36</f>
        <v>28.536986301369861</v>
      </c>
      <c r="U36" s="68">
        <f>SQRT(2*Table1[[#This Row],[DEMAND for the whole year]]*$H$1/(Table1[[#This Row],[Std. Price ($)]]*$K$1))</f>
        <v>151.91124728058043</v>
      </c>
      <c r="V36" s="68">
        <f>Table1[[#This Row],[DEMAND for the whole year]]/U36</f>
        <v>1.1059088975137148</v>
      </c>
      <c r="W36" s="68">
        <f>Table1[[#This Row],[Demand variability (COV)]]*S36</f>
        <v>0.48789041095890412</v>
      </c>
      <c r="X36" s="68">
        <f t="shared" si="12"/>
        <v>3.8416529375452693</v>
      </c>
      <c r="Y36" s="68">
        <f t="shared" si="13"/>
        <v>7.8897905355091362</v>
      </c>
      <c r="Z36" s="58">
        <f>(Table1[[#This Row],[Eoq]]/2)*(Table1[[#This Row],[Std. Price ($)]]*$K$1)</f>
        <v>331.77266925411442</v>
      </c>
      <c r="AA36" s="58">
        <f>Table1[[#This Row],[number of times I order]]*$H$1</f>
        <v>331.77266925411442</v>
      </c>
      <c r="AB36" s="58">
        <f>Table1[[#This Row],[Holding cost]]+AA36</f>
        <v>663.54533850822884</v>
      </c>
      <c r="AC36" s="34">
        <v>0.4</v>
      </c>
      <c r="AD36" s="29">
        <v>0.77</v>
      </c>
      <c r="AE36" s="29">
        <v>1.06</v>
      </c>
      <c r="AF36" s="29">
        <v>62</v>
      </c>
    </row>
    <row r="37" spans="1:32" x14ac:dyDescent="0.15">
      <c r="A37" s="32">
        <v>72009.698592499291</v>
      </c>
      <c r="B37" s="33">
        <v>23.023713900000001</v>
      </c>
      <c r="C37" s="33">
        <v>273.76121703429982</v>
      </c>
      <c r="D37" s="33">
        <f>C37/Table1[[#This Row],[Std. Price ($)]]</f>
        <v>11.89040214030369</v>
      </c>
      <c r="E37" s="29">
        <v>10</v>
      </c>
      <c r="F37" s="29">
        <f t="shared" si="0"/>
        <v>14</v>
      </c>
      <c r="G37" s="29">
        <f t="shared" si="1"/>
        <v>14</v>
      </c>
      <c r="H37" s="29">
        <f t="shared" si="2"/>
        <v>14</v>
      </c>
      <c r="I37" s="58">
        <f t="shared" si="3"/>
        <v>14</v>
      </c>
      <c r="J37" s="58">
        <f t="shared" si="4"/>
        <v>14</v>
      </c>
      <c r="K37" s="58">
        <f t="shared" si="5"/>
        <v>14</v>
      </c>
      <c r="L37" s="58">
        <f t="shared" si="6"/>
        <v>14</v>
      </c>
      <c r="M37" s="58">
        <f t="shared" si="7"/>
        <v>14</v>
      </c>
      <c r="N37" s="58">
        <f t="shared" si="8"/>
        <v>14</v>
      </c>
      <c r="O37" s="58">
        <f t="shared" si="9"/>
        <v>14</v>
      </c>
      <c r="P37" s="58">
        <f t="shared" si="10"/>
        <v>14</v>
      </c>
      <c r="Q37" s="58">
        <f t="shared" si="11"/>
        <v>14</v>
      </c>
      <c r="R37" s="58">
        <f>SUM(Table1[[#This Row],[Oct]:[September]])</f>
        <v>168</v>
      </c>
      <c r="S37" s="68">
        <f>Table1[[#This Row],[DEMAND for the whole year]]/365</f>
        <v>0.46027397260273972</v>
      </c>
      <c r="T37" s="68">
        <f>Table1[[#This Row],[Lead Time (days)]]*S37</f>
        <v>9.6657534246575345</v>
      </c>
      <c r="U37" s="68">
        <f>SQRT(2*Table1[[#This Row],[DEMAND for the whole year]]*$H$1/(Table1[[#This Row],[Std. Price ($)]]*$K$1))</f>
        <v>147.95429545455522</v>
      </c>
      <c r="V37" s="68">
        <f>Table1[[#This Row],[DEMAND for the whole year]]/U37</f>
        <v>1.1354857896072501</v>
      </c>
      <c r="W37" s="68">
        <f>Table1[[#This Row],[Demand variability (COV)]]*S37</f>
        <v>0.64898630136986302</v>
      </c>
      <c r="X37" s="68">
        <f t="shared" si="12"/>
        <v>2.9740288510168202</v>
      </c>
      <c r="Y37" s="68">
        <f t="shared" si="13"/>
        <v>6.1079085129634043</v>
      </c>
      <c r="Z37" s="58">
        <f>(Table1[[#This Row],[Eoq]]/2)*(Table1[[#This Row],[Std. Price ($)]]*$K$1)</f>
        <v>340.64573688217502</v>
      </c>
      <c r="AA37" s="58">
        <f>Table1[[#This Row],[number of times I order]]*$H$1</f>
        <v>340.64573688217502</v>
      </c>
      <c r="AB37" s="58">
        <f>Table1[[#This Row],[Holding cost]]+AA37</f>
        <v>681.29147376435003</v>
      </c>
      <c r="AC37" s="34">
        <v>0.4</v>
      </c>
      <c r="AD37" s="29">
        <v>0.75</v>
      </c>
      <c r="AE37" s="29">
        <v>1.41</v>
      </c>
      <c r="AF37" s="29">
        <v>21</v>
      </c>
    </row>
    <row r="38" spans="1:32" x14ac:dyDescent="0.15">
      <c r="A38" s="32">
        <v>12950.882455361512</v>
      </c>
      <c r="B38" s="33">
        <v>7.0735005000000006</v>
      </c>
      <c r="C38" s="33">
        <v>239.1445530038034</v>
      </c>
      <c r="D38" s="33">
        <f>C38/Table1[[#This Row],[Std. Price ($)]]</f>
        <v>33.808515741789144</v>
      </c>
      <c r="E38" s="29">
        <v>10</v>
      </c>
      <c r="F38" s="29">
        <f t="shared" si="0"/>
        <v>16</v>
      </c>
      <c r="G38" s="29">
        <f t="shared" si="1"/>
        <v>16</v>
      </c>
      <c r="H38" s="29">
        <f t="shared" si="2"/>
        <v>16</v>
      </c>
      <c r="I38" s="58">
        <f t="shared" si="3"/>
        <v>16</v>
      </c>
      <c r="J38" s="58">
        <f t="shared" si="4"/>
        <v>16</v>
      </c>
      <c r="K38" s="58">
        <f t="shared" si="5"/>
        <v>16</v>
      </c>
      <c r="L38" s="58">
        <f t="shared" si="6"/>
        <v>16</v>
      </c>
      <c r="M38" s="58">
        <f t="shared" si="7"/>
        <v>16</v>
      </c>
      <c r="N38" s="58">
        <f t="shared" si="8"/>
        <v>16</v>
      </c>
      <c r="O38" s="58">
        <f t="shared" si="9"/>
        <v>16</v>
      </c>
      <c r="P38" s="58">
        <f t="shared" si="10"/>
        <v>16</v>
      </c>
      <c r="Q38" s="58">
        <f t="shared" si="11"/>
        <v>16</v>
      </c>
      <c r="R38" s="58">
        <f>SUM(Table1[[#This Row],[Oct]:[September]])</f>
        <v>192</v>
      </c>
      <c r="S38" s="68">
        <f>Table1[[#This Row],[DEMAND for the whole year]]/365</f>
        <v>0.52602739726027392</v>
      </c>
      <c r="T38" s="68">
        <f>Table1[[#This Row],[Lead Time (days)]]*S38</f>
        <v>21.56712328767123</v>
      </c>
      <c r="U38" s="68">
        <f>SQRT(2*Table1[[#This Row],[DEMAND for the whole year]]*$H$1/(Table1[[#This Row],[Std. Price ($)]]*$K$1))</f>
        <v>285.36062493530926</v>
      </c>
      <c r="V38" s="68">
        <f>Table1[[#This Row],[DEMAND for the whole year]]/U38</f>
        <v>0.67283284105340757</v>
      </c>
      <c r="W38" s="68">
        <f>Table1[[#This Row],[Demand variability (COV)]]*S38</f>
        <v>1.0467945205479452</v>
      </c>
      <c r="X38" s="68">
        <f t="shared" si="12"/>
        <v>6.7027553661324459</v>
      </c>
      <c r="Y38" s="68">
        <f t="shared" si="13"/>
        <v>13.765776531426111</v>
      </c>
      <c r="Z38" s="58">
        <f>(Table1[[#This Row],[Eoq]]/2)*(Table1[[#This Row],[Std. Price ($)]]*$K$1)</f>
        <v>201.84985231602226</v>
      </c>
      <c r="AA38" s="58">
        <f>Table1[[#This Row],[number of times I order]]*$H$1</f>
        <v>201.84985231602226</v>
      </c>
      <c r="AB38" s="58">
        <f>Table1[[#This Row],[Holding cost]]+AA38</f>
        <v>403.69970463204453</v>
      </c>
      <c r="AC38" s="34">
        <v>0.6</v>
      </c>
      <c r="AD38" s="29">
        <v>0.77</v>
      </c>
      <c r="AE38" s="29">
        <v>1.99</v>
      </c>
      <c r="AF38" s="29">
        <v>41</v>
      </c>
    </row>
    <row r="39" spans="1:32" x14ac:dyDescent="0.15">
      <c r="A39" s="32">
        <v>12391.621345426229</v>
      </c>
      <c r="B39" s="33">
        <v>13.416117</v>
      </c>
      <c r="C39" s="33">
        <v>212.74118803416701</v>
      </c>
      <c r="D39" s="33">
        <f>C39/Table1[[#This Row],[Std. Price ($)]]</f>
        <v>15.857135714765086</v>
      </c>
      <c r="E39" s="29">
        <v>18</v>
      </c>
      <c r="F39" s="29">
        <f t="shared" si="0"/>
        <v>28.799999999999997</v>
      </c>
      <c r="G39" s="29">
        <f t="shared" si="1"/>
        <v>28.799999999999997</v>
      </c>
      <c r="H39" s="29">
        <f t="shared" si="2"/>
        <v>28.799999999999997</v>
      </c>
      <c r="I39" s="58">
        <f t="shared" si="3"/>
        <v>28.799999999999997</v>
      </c>
      <c r="J39" s="58">
        <f t="shared" si="4"/>
        <v>28.799999999999997</v>
      </c>
      <c r="K39" s="58">
        <f t="shared" si="5"/>
        <v>28.799999999999997</v>
      </c>
      <c r="L39" s="58">
        <f t="shared" si="6"/>
        <v>28.799999999999997</v>
      </c>
      <c r="M39" s="58">
        <f t="shared" si="7"/>
        <v>28.799999999999997</v>
      </c>
      <c r="N39" s="58">
        <f t="shared" si="8"/>
        <v>28.799999999999997</v>
      </c>
      <c r="O39" s="58">
        <f t="shared" si="9"/>
        <v>28.799999999999997</v>
      </c>
      <c r="P39" s="58">
        <f t="shared" si="10"/>
        <v>28.799999999999997</v>
      </c>
      <c r="Q39" s="58">
        <f t="shared" si="11"/>
        <v>28.799999999999997</v>
      </c>
      <c r="R39" s="58">
        <f>SUM(Table1[[#This Row],[Oct]:[September]])</f>
        <v>345.60000000000008</v>
      </c>
      <c r="S39" s="68">
        <f>Table1[[#This Row],[DEMAND for the whole year]]/365</f>
        <v>0.94684931506849335</v>
      </c>
      <c r="T39" s="68">
        <f>Table1[[#This Row],[Lead Time (days)]]*S39</f>
        <v>19.883835616438361</v>
      </c>
      <c r="U39" s="68">
        <f>SQRT(2*Table1[[#This Row],[DEMAND for the whole year]]*$H$1/(Table1[[#This Row],[Std. Price ($)]]*$K$1))</f>
        <v>277.99313790291336</v>
      </c>
      <c r="V39" s="68">
        <f>Table1[[#This Row],[DEMAND for the whole year]]/U39</f>
        <v>1.2431961544342069</v>
      </c>
      <c r="W39" s="68">
        <f>Table1[[#This Row],[Demand variability (COV)]]*S39</f>
        <v>0.93738082191780836</v>
      </c>
      <c r="X39" s="68">
        <f t="shared" si="12"/>
        <v>4.2956185714382773</v>
      </c>
      <c r="Y39" s="68">
        <f t="shared" si="13"/>
        <v>8.8221219615811854</v>
      </c>
      <c r="Z39" s="58">
        <f>(Table1[[#This Row],[Eoq]]/2)*(Table1[[#This Row],[Std. Price ($)]]*$K$1)</f>
        <v>372.95884633026208</v>
      </c>
      <c r="AA39" s="58">
        <f>Table1[[#This Row],[number of times I order]]*$H$1</f>
        <v>372.95884633026208</v>
      </c>
      <c r="AB39" s="58">
        <f>Table1[[#This Row],[Holding cost]]+AA39</f>
        <v>745.91769266052415</v>
      </c>
      <c r="AC39" s="34">
        <v>0.6</v>
      </c>
      <c r="AD39" s="29">
        <v>0.77</v>
      </c>
      <c r="AE39" s="29">
        <v>0.99</v>
      </c>
      <c r="AF39" s="29">
        <v>21</v>
      </c>
    </row>
    <row r="40" spans="1:32" x14ac:dyDescent="0.15">
      <c r="A40" s="32">
        <v>28494.960962650162</v>
      </c>
      <c r="B40" s="33">
        <v>23.475104399999999</v>
      </c>
      <c r="C40" s="33">
        <v>12240</v>
      </c>
      <c r="D40" s="33">
        <f>C40/Table1[[#This Row],[Std. Price ($)]]</f>
        <v>521.40343196940159</v>
      </c>
      <c r="E40" s="29">
        <v>10</v>
      </c>
      <c r="F40" s="29">
        <f t="shared" si="0"/>
        <v>4</v>
      </c>
      <c r="G40" s="29">
        <f t="shared" si="1"/>
        <v>4</v>
      </c>
      <c r="H40" s="29">
        <f t="shared" si="2"/>
        <v>4</v>
      </c>
      <c r="I40" s="58">
        <f t="shared" si="3"/>
        <v>4</v>
      </c>
      <c r="J40" s="58">
        <f t="shared" si="4"/>
        <v>4</v>
      </c>
      <c r="K40" s="58">
        <f t="shared" si="5"/>
        <v>4</v>
      </c>
      <c r="L40" s="58">
        <f t="shared" si="6"/>
        <v>4</v>
      </c>
      <c r="M40" s="58">
        <f t="shared" si="7"/>
        <v>4</v>
      </c>
      <c r="N40" s="58">
        <f t="shared" si="8"/>
        <v>4</v>
      </c>
      <c r="O40" s="58">
        <f t="shared" si="9"/>
        <v>4</v>
      </c>
      <c r="P40" s="58">
        <f t="shared" si="10"/>
        <v>4</v>
      </c>
      <c r="Q40" s="58">
        <f t="shared" si="11"/>
        <v>4</v>
      </c>
      <c r="R40" s="58">
        <f>SUM(Table1[[#This Row],[Oct]:[September]])</f>
        <v>48</v>
      </c>
      <c r="S40" s="68">
        <f>Table1[[#This Row],[DEMAND for the whole year]]/365</f>
        <v>0.13150684931506848</v>
      </c>
      <c r="T40" s="68">
        <f>Table1[[#This Row],[Lead Time (days)]]*S40</f>
        <v>2.7616438356164381</v>
      </c>
      <c r="U40" s="68">
        <f>SQRT(2*Table1[[#This Row],[DEMAND for the whole year]]*$H$1/(Table1[[#This Row],[Std. Price ($)]]*$K$1))</f>
        <v>78.320865822393898</v>
      </c>
      <c r="V40" s="68">
        <f>Table1[[#This Row],[DEMAND for the whole year]]/U40</f>
        <v>0.61286350062636308</v>
      </c>
      <c r="W40" s="68">
        <f>Table1[[#This Row],[Demand variability (COV)]]*S40</f>
        <v>0.19331506849315067</v>
      </c>
      <c r="X40" s="68">
        <f t="shared" si="12"/>
        <v>0.88588093434543569</v>
      </c>
      <c r="Y40" s="68">
        <f t="shared" si="13"/>
        <v>1.8193770038614392</v>
      </c>
      <c r="Z40" s="58">
        <f>(Table1[[#This Row],[Eoq]]/2)*(Table1[[#This Row],[Std. Price ($)]]*$K$1)</f>
        <v>183.85905018790888</v>
      </c>
      <c r="AA40" s="58">
        <f>Table1[[#This Row],[number of times I order]]*$H$1</f>
        <v>183.85905018790893</v>
      </c>
      <c r="AB40" s="58">
        <f>Table1[[#This Row],[Holding cost]]+AA40</f>
        <v>367.71810037581781</v>
      </c>
      <c r="AC40" s="34">
        <v>-0.6</v>
      </c>
      <c r="AD40" s="29">
        <v>0.77</v>
      </c>
      <c r="AE40" s="29">
        <v>1.47</v>
      </c>
      <c r="AF40" s="29">
        <v>21</v>
      </c>
    </row>
    <row r="41" spans="1:32" x14ac:dyDescent="0.15">
      <c r="A41" s="32">
        <v>13316.331424275684</v>
      </c>
      <c r="B41" s="33">
        <v>25.6429899</v>
      </c>
      <c r="C41" s="33">
        <v>105.88315580414672</v>
      </c>
      <c r="D41" s="33">
        <f>C41/Table1[[#This Row],[Std. Price ($)]]</f>
        <v>4.1291267600642279</v>
      </c>
      <c r="E41" s="29">
        <v>10</v>
      </c>
      <c r="F41" s="29">
        <f t="shared" si="0"/>
        <v>12</v>
      </c>
      <c r="G41" s="29">
        <f t="shared" si="1"/>
        <v>12</v>
      </c>
      <c r="H41" s="29">
        <f t="shared" si="2"/>
        <v>12</v>
      </c>
      <c r="I41" s="58">
        <f t="shared" si="3"/>
        <v>12</v>
      </c>
      <c r="J41" s="58">
        <f t="shared" si="4"/>
        <v>12</v>
      </c>
      <c r="K41" s="58">
        <f t="shared" si="5"/>
        <v>12</v>
      </c>
      <c r="L41" s="58">
        <f t="shared" si="6"/>
        <v>12</v>
      </c>
      <c r="M41" s="58">
        <f t="shared" si="7"/>
        <v>12</v>
      </c>
      <c r="N41" s="58">
        <f t="shared" si="8"/>
        <v>12</v>
      </c>
      <c r="O41" s="58">
        <f t="shared" si="9"/>
        <v>12</v>
      </c>
      <c r="P41" s="58">
        <f t="shared" si="10"/>
        <v>12</v>
      </c>
      <c r="Q41" s="58">
        <f t="shared" si="11"/>
        <v>12</v>
      </c>
      <c r="R41" s="58">
        <f>SUM(Table1[[#This Row],[Oct]:[September]])</f>
        <v>144</v>
      </c>
      <c r="S41" s="68">
        <f>Table1[[#This Row],[DEMAND for the whole year]]/365</f>
        <v>0.39452054794520547</v>
      </c>
      <c r="T41" s="68">
        <f>Table1[[#This Row],[Lead Time (days)]]*S41</f>
        <v>4.3397260273972602</v>
      </c>
      <c r="U41" s="68">
        <f>SQRT(2*Table1[[#This Row],[DEMAND for the whole year]]*$H$1/(Table1[[#This Row],[Std. Price ($)]]*$K$1))</f>
        <v>129.79487447234587</v>
      </c>
      <c r="V41" s="68">
        <f>Table1[[#This Row],[DEMAND for the whole year]]/U41</f>
        <v>1.1094428850553777</v>
      </c>
      <c r="W41" s="68">
        <f>Table1[[#This Row],[Demand variability (COV)]]*S41</f>
        <v>0.35901369863013699</v>
      </c>
      <c r="X41" s="68">
        <f t="shared" si="12"/>
        <v>1.1907137329538948</v>
      </c>
      <c r="Y41" s="68">
        <f t="shared" si="13"/>
        <v>2.4454270319284119</v>
      </c>
      <c r="Z41" s="58">
        <f>(Table1[[#This Row],[Eoq]]/2)*(Table1[[#This Row],[Std. Price ($)]]*$K$1)</f>
        <v>332.83286551661331</v>
      </c>
      <c r="AA41" s="58">
        <f>Table1[[#This Row],[number of times I order]]*$H$1</f>
        <v>332.83286551661331</v>
      </c>
      <c r="AB41" s="58">
        <f>Table1[[#This Row],[Holding cost]]+AA41</f>
        <v>665.66573103322662</v>
      </c>
      <c r="AC41" s="34">
        <v>0.2</v>
      </c>
      <c r="AD41" s="29">
        <v>0.77</v>
      </c>
      <c r="AE41" s="29">
        <v>0.91</v>
      </c>
      <c r="AF41" s="29">
        <v>11</v>
      </c>
    </row>
    <row r="42" spans="1:32" x14ac:dyDescent="0.15">
      <c r="A42" s="32">
        <v>9715.7292054904301</v>
      </c>
      <c r="B42" s="33">
        <v>20.9975205</v>
      </c>
      <c r="C42" s="33">
        <v>74.402889458783577</v>
      </c>
      <c r="D42" s="33">
        <f>C42/Table1[[#This Row],[Std. Price ($)]]</f>
        <v>3.5434131119807013</v>
      </c>
      <c r="E42" s="29">
        <v>10</v>
      </c>
      <c r="F42" s="29">
        <f t="shared" si="0"/>
        <v>9</v>
      </c>
      <c r="G42" s="29">
        <f t="shared" si="1"/>
        <v>9</v>
      </c>
      <c r="H42" s="29">
        <f t="shared" si="2"/>
        <v>9</v>
      </c>
      <c r="I42" s="58">
        <f t="shared" si="3"/>
        <v>9</v>
      </c>
      <c r="J42" s="58">
        <f t="shared" si="4"/>
        <v>9</v>
      </c>
      <c r="K42" s="58">
        <f t="shared" si="5"/>
        <v>9</v>
      </c>
      <c r="L42" s="58">
        <f t="shared" si="6"/>
        <v>9</v>
      </c>
      <c r="M42" s="58">
        <f t="shared" si="7"/>
        <v>9</v>
      </c>
      <c r="N42" s="58">
        <f t="shared" si="8"/>
        <v>9</v>
      </c>
      <c r="O42" s="58">
        <f t="shared" si="9"/>
        <v>9</v>
      </c>
      <c r="P42" s="58">
        <f t="shared" si="10"/>
        <v>9</v>
      </c>
      <c r="Q42" s="58">
        <f t="shared" si="11"/>
        <v>9</v>
      </c>
      <c r="R42" s="58">
        <f>SUM(Table1[[#This Row],[Oct]:[September]])</f>
        <v>108</v>
      </c>
      <c r="S42" s="68">
        <f>Table1[[#This Row],[DEMAND for the whole year]]/365</f>
        <v>0.29589041095890412</v>
      </c>
      <c r="T42" s="68">
        <f>Table1[[#This Row],[Lead Time (days)]]*S42</f>
        <v>3.2547945205479452</v>
      </c>
      <c r="U42" s="68">
        <f>SQRT(2*Table1[[#This Row],[DEMAND for the whole year]]*$H$1/(Table1[[#This Row],[Std. Price ($)]]*$K$1))</f>
        <v>124.21913426342095</v>
      </c>
      <c r="V42" s="68">
        <f>Table1[[#This Row],[DEMAND for the whole year]]/U42</f>
        <v>0.86943127272947807</v>
      </c>
      <c r="W42" s="68">
        <f>Table1[[#This Row],[Demand variability (COV)]]*S42</f>
        <v>0.22191780821917809</v>
      </c>
      <c r="X42" s="68">
        <f t="shared" si="12"/>
        <v>0.73601810416106139</v>
      </c>
      <c r="Y42" s="68">
        <f t="shared" si="13"/>
        <v>1.5115963796260787</v>
      </c>
      <c r="Z42" s="58">
        <f>(Table1[[#This Row],[Eoq]]/2)*(Table1[[#This Row],[Std. Price ($)]]*$K$1)</f>
        <v>260.82938181884339</v>
      </c>
      <c r="AA42" s="58">
        <f>Table1[[#This Row],[number of times I order]]*$H$1</f>
        <v>260.82938181884344</v>
      </c>
      <c r="AB42" s="58">
        <f>Table1[[#This Row],[Holding cost]]+AA42</f>
        <v>521.65876363768689</v>
      </c>
      <c r="AC42" s="34">
        <v>-0.1</v>
      </c>
      <c r="AD42" s="29">
        <v>0.75</v>
      </c>
      <c r="AE42" s="29">
        <v>0.75</v>
      </c>
      <c r="AF42" s="29">
        <v>11</v>
      </c>
    </row>
    <row r="43" spans="1:32" x14ac:dyDescent="0.15">
      <c r="A43" s="32">
        <v>92172.872152101176</v>
      </c>
      <c r="B43" s="33">
        <v>14.803562399999999</v>
      </c>
      <c r="C43" s="33">
        <v>1095.4970661068262</v>
      </c>
      <c r="D43" s="33">
        <f>C43/Table1[[#This Row],[Std. Price ($)]]</f>
        <v>74.002259490379572</v>
      </c>
      <c r="E43" s="29">
        <v>42</v>
      </c>
      <c r="F43" s="29">
        <f t="shared" si="0"/>
        <v>37.799999999999997</v>
      </c>
      <c r="G43" s="29">
        <f t="shared" si="1"/>
        <v>37.799999999999997</v>
      </c>
      <c r="H43" s="29">
        <f t="shared" si="2"/>
        <v>37.799999999999997</v>
      </c>
      <c r="I43" s="58">
        <f t="shared" si="3"/>
        <v>37.799999999999997</v>
      </c>
      <c r="J43" s="58">
        <f t="shared" si="4"/>
        <v>37.799999999999997</v>
      </c>
      <c r="K43" s="58">
        <f t="shared" si="5"/>
        <v>37.799999999999997</v>
      </c>
      <c r="L43" s="58">
        <f t="shared" si="6"/>
        <v>37.799999999999997</v>
      </c>
      <c r="M43" s="58">
        <f t="shared" si="7"/>
        <v>37.799999999999997</v>
      </c>
      <c r="N43" s="58">
        <f t="shared" si="8"/>
        <v>37.799999999999997</v>
      </c>
      <c r="O43" s="58">
        <f t="shared" si="9"/>
        <v>37.799999999999997</v>
      </c>
      <c r="P43" s="58">
        <f t="shared" si="10"/>
        <v>37.799999999999997</v>
      </c>
      <c r="Q43" s="58">
        <f t="shared" si="11"/>
        <v>37.799999999999997</v>
      </c>
      <c r="R43" s="58">
        <f>SUM(Table1[[#This Row],[Oct]:[September]])</f>
        <v>453.60000000000008</v>
      </c>
      <c r="S43" s="68">
        <f>Table1[[#This Row],[DEMAND for the whole year]]/365</f>
        <v>1.2427397260273976</v>
      </c>
      <c r="T43" s="68">
        <f>Table1[[#This Row],[Lead Time (days)]]*S43</f>
        <v>54.68054794520549</v>
      </c>
      <c r="U43" s="68">
        <f>SQRT(2*Table1[[#This Row],[DEMAND for the whole year]]*$H$1/(Table1[[#This Row],[Std. Price ($)]]*$K$1))</f>
        <v>303.18941214052523</v>
      </c>
      <c r="V43" s="68">
        <f>Table1[[#This Row],[DEMAND for the whole year]]/U43</f>
        <v>1.4960944605471944</v>
      </c>
      <c r="W43" s="68">
        <f>Table1[[#This Row],[Demand variability (COV)]]*S43</f>
        <v>0.96933698630137011</v>
      </c>
      <c r="X43" s="68">
        <f t="shared" si="12"/>
        <v>6.4298541579510333</v>
      </c>
      <c r="Y43" s="68">
        <f t="shared" si="13"/>
        <v>13.205305972413427</v>
      </c>
      <c r="Z43" s="58">
        <f>(Table1[[#This Row],[Eoq]]/2)*(Table1[[#This Row],[Std. Price ($)]]*$K$1)</f>
        <v>448.82833816415825</v>
      </c>
      <c r="AA43" s="58">
        <f>Table1[[#This Row],[number of times I order]]*$H$1</f>
        <v>448.82833816415831</v>
      </c>
      <c r="AB43" s="58">
        <f>Table1[[#This Row],[Holding cost]]+AA43</f>
        <v>897.65667632831651</v>
      </c>
      <c r="AC43" s="34">
        <v>-0.1</v>
      </c>
      <c r="AD43" s="29">
        <v>0.77</v>
      </c>
      <c r="AE43" s="29">
        <v>0.78</v>
      </c>
      <c r="AF43" s="29">
        <v>44</v>
      </c>
    </row>
    <row r="44" spans="1:32" x14ac:dyDescent="0.15">
      <c r="A44" s="32">
        <v>48429.39229175105</v>
      </c>
      <c r="B44" s="33">
        <v>5.9462006999999995</v>
      </c>
      <c r="C44" s="33">
        <v>3800</v>
      </c>
      <c r="D44" s="33">
        <f>C44/Table1[[#This Row],[Std. Price ($)]]</f>
        <v>639.06352841403429</v>
      </c>
      <c r="E44" s="29">
        <v>34</v>
      </c>
      <c r="F44" s="29">
        <f t="shared" si="0"/>
        <v>13.600000000000001</v>
      </c>
      <c r="G44" s="29">
        <f t="shared" si="1"/>
        <v>13.600000000000001</v>
      </c>
      <c r="H44" s="29">
        <f t="shared" si="2"/>
        <v>13.600000000000001</v>
      </c>
      <c r="I44" s="58">
        <f t="shared" si="3"/>
        <v>13.600000000000001</v>
      </c>
      <c r="J44" s="58">
        <f t="shared" si="4"/>
        <v>13.600000000000001</v>
      </c>
      <c r="K44" s="58">
        <f t="shared" si="5"/>
        <v>13.600000000000001</v>
      </c>
      <c r="L44" s="58">
        <f t="shared" si="6"/>
        <v>13.600000000000001</v>
      </c>
      <c r="M44" s="58">
        <f t="shared" si="7"/>
        <v>13.600000000000001</v>
      </c>
      <c r="N44" s="58">
        <f t="shared" si="8"/>
        <v>13.600000000000001</v>
      </c>
      <c r="O44" s="58">
        <f t="shared" si="9"/>
        <v>13.600000000000001</v>
      </c>
      <c r="P44" s="58">
        <f t="shared" si="10"/>
        <v>13.600000000000001</v>
      </c>
      <c r="Q44" s="58">
        <f t="shared" si="11"/>
        <v>13.600000000000001</v>
      </c>
      <c r="R44" s="58">
        <f>SUM(Table1[[#This Row],[Oct]:[September]])</f>
        <v>163.19999999999996</v>
      </c>
      <c r="S44" s="68">
        <f>Table1[[#This Row],[DEMAND for the whole year]]/365</f>
        <v>0.44712328767123277</v>
      </c>
      <c r="T44" s="68">
        <f>Table1[[#This Row],[Lead Time (days)]]*S44</f>
        <v>36.66410958904109</v>
      </c>
      <c r="U44" s="68">
        <f>SQRT(2*Table1[[#This Row],[DEMAND for the whole year]]*$H$1/(Table1[[#This Row],[Std. Price ($)]]*$K$1))</f>
        <v>286.94649396318835</v>
      </c>
      <c r="V44" s="68">
        <f>Table1[[#This Row],[DEMAND for the whole year]]/U44</f>
        <v>0.56874714775548529</v>
      </c>
      <c r="W44" s="68">
        <f>Table1[[#This Row],[Demand variability (COV)]]*S44</f>
        <v>0.38452602739726016</v>
      </c>
      <c r="X44" s="68">
        <f t="shared" si="12"/>
        <v>3.4820312737201711</v>
      </c>
      <c r="Y44" s="68">
        <f t="shared" si="13"/>
        <v>7.1512179351887371</v>
      </c>
      <c r="Z44" s="58">
        <f>(Table1[[#This Row],[Eoq]]/2)*(Table1[[#This Row],[Std. Price ($)]]*$K$1)</f>
        <v>170.62414432664562</v>
      </c>
      <c r="AA44" s="58">
        <f>Table1[[#This Row],[number of times I order]]*$H$1</f>
        <v>170.62414432664559</v>
      </c>
      <c r="AB44" s="58">
        <f>Table1[[#This Row],[Holding cost]]+AA44</f>
        <v>341.24828865329118</v>
      </c>
      <c r="AC44" s="34">
        <v>-0.6</v>
      </c>
      <c r="AD44" s="29">
        <v>0.77</v>
      </c>
      <c r="AE44" s="29">
        <v>0.86</v>
      </c>
      <c r="AF44" s="29">
        <v>82</v>
      </c>
    </row>
    <row r="45" spans="1:32" x14ac:dyDescent="0.15">
      <c r="A45" s="32">
        <v>67144.682333246892</v>
      </c>
      <c r="B45" s="33">
        <v>18.792473700000002</v>
      </c>
      <c r="C45" s="33">
        <v>194.02673740796331</v>
      </c>
      <c r="D45" s="33">
        <f>C45/Table1[[#This Row],[Std. Price ($)]]</f>
        <v>10.324704480387981</v>
      </c>
      <c r="E45" s="29">
        <v>10</v>
      </c>
      <c r="F45" s="29">
        <f t="shared" si="0"/>
        <v>25</v>
      </c>
      <c r="G45" s="29">
        <f t="shared" si="1"/>
        <v>25</v>
      </c>
      <c r="H45" s="29">
        <f t="shared" si="2"/>
        <v>25</v>
      </c>
      <c r="I45" s="58">
        <f t="shared" si="3"/>
        <v>25</v>
      </c>
      <c r="J45" s="58">
        <f t="shared" si="4"/>
        <v>25</v>
      </c>
      <c r="K45" s="58">
        <f t="shared" si="5"/>
        <v>25</v>
      </c>
      <c r="L45" s="58">
        <f t="shared" si="6"/>
        <v>25</v>
      </c>
      <c r="M45" s="58">
        <f t="shared" si="7"/>
        <v>25</v>
      </c>
      <c r="N45" s="58">
        <f t="shared" si="8"/>
        <v>25</v>
      </c>
      <c r="O45" s="58">
        <f t="shared" si="9"/>
        <v>25</v>
      </c>
      <c r="P45" s="58">
        <f t="shared" si="10"/>
        <v>25</v>
      </c>
      <c r="Q45" s="58">
        <f t="shared" si="11"/>
        <v>25</v>
      </c>
      <c r="R45" s="58">
        <f>SUM(Table1[[#This Row],[Oct]:[September]])</f>
        <v>300</v>
      </c>
      <c r="S45" s="68">
        <f>Table1[[#This Row],[DEMAND for the whole year]]/365</f>
        <v>0.82191780821917804</v>
      </c>
      <c r="T45" s="68">
        <f>Table1[[#This Row],[Lead Time (days)]]*S45</f>
        <v>25.479452054794518</v>
      </c>
      <c r="U45" s="68">
        <f>SQRT(2*Table1[[#This Row],[DEMAND for the whole year]]*$H$1/(Table1[[#This Row],[Std. Price ($)]]*$K$1))</f>
        <v>218.84129655875154</v>
      </c>
      <c r="V45" s="68">
        <f>Table1[[#This Row],[DEMAND for the whole year]]/U45</f>
        <v>1.3708564366847464</v>
      </c>
      <c r="W45" s="68">
        <f>Table1[[#This Row],[Demand variability (COV)]]*S45</f>
        <v>0.64109589041095894</v>
      </c>
      <c r="X45" s="68">
        <f t="shared" si="12"/>
        <v>3.5694708517869183</v>
      </c>
      <c r="Y45" s="68">
        <f t="shared" si="13"/>
        <v>7.3307968733894251</v>
      </c>
      <c r="Z45" s="58">
        <f>(Table1[[#This Row],[Eoq]]/2)*(Table1[[#This Row],[Std. Price ($)]]*$K$1)</f>
        <v>411.25693100542395</v>
      </c>
      <c r="AA45" s="58">
        <f>Table1[[#This Row],[number of times I order]]*$H$1</f>
        <v>411.25693100542395</v>
      </c>
      <c r="AB45" s="58">
        <f>Table1[[#This Row],[Holding cost]]+AA45</f>
        <v>822.5138620108479</v>
      </c>
      <c r="AC45" s="34">
        <v>1.5</v>
      </c>
      <c r="AD45" s="29">
        <v>0.77</v>
      </c>
      <c r="AE45" s="29">
        <v>0.78</v>
      </c>
      <c r="AF45" s="29">
        <v>31</v>
      </c>
    </row>
    <row r="46" spans="1:32" x14ac:dyDescent="0.15">
      <c r="A46" s="32">
        <v>22940.711258558742</v>
      </c>
      <c r="B46" s="33">
        <v>26.014629299999999</v>
      </c>
      <c r="C46" s="33">
        <v>979.40993105082362</v>
      </c>
      <c r="D46" s="33">
        <f>C46/Table1[[#This Row],[Std. Price ($)]]</f>
        <v>37.648429264791545</v>
      </c>
      <c r="E46" s="29">
        <v>10</v>
      </c>
      <c r="F46" s="29">
        <f t="shared" si="0"/>
        <v>15</v>
      </c>
      <c r="G46" s="29">
        <f t="shared" si="1"/>
        <v>15</v>
      </c>
      <c r="H46" s="29">
        <f t="shared" si="2"/>
        <v>15</v>
      </c>
      <c r="I46" s="58">
        <f t="shared" si="3"/>
        <v>15</v>
      </c>
      <c r="J46" s="58">
        <f t="shared" si="4"/>
        <v>15</v>
      </c>
      <c r="K46" s="58">
        <f t="shared" si="5"/>
        <v>15</v>
      </c>
      <c r="L46" s="58">
        <f t="shared" si="6"/>
        <v>15</v>
      </c>
      <c r="M46" s="58">
        <f t="shared" si="7"/>
        <v>15</v>
      </c>
      <c r="N46" s="58">
        <f t="shared" si="8"/>
        <v>15</v>
      </c>
      <c r="O46" s="58">
        <f t="shared" si="9"/>
        <v>15</v>
      </c>
      <c r="P46" s="58">
        <f t="shared" si="10"/>
        <v>15</v>
      </c>
      <c r="Q46" s="58">
        <f t="shared" si="11"/>
        <v>15</v>
      </c>
      <c r="R46" s="58">
        <f>SUM(Table1[[#This Row],[Oct]:[September]])</f>
        <v>180</v>
      </c>
      <c r="S46" s="68">
        <f>Table1[[#This Row],[DEMAND for the whole year]]/365</f>
        <v>0.49315068493150682</v>
      </c>
      <c r="T46" s="68">
        <f>Table1[[#This Row],[Lead Time (days)]]*S46</f>
        <v>30.575342465753423</v>
      </c>
      <c r="U46" s="68">
        <f>SQRT(2*Table1[[#This Row],[DEMAND for the whole year]]*$H$1/(Table1[[#This Row],[Std. Price ($)]]*$K$1))</f>
        <v>144.07481117007734</v>
      </c>
      <c r="V46" s="68">
        <f>Table1[[#This Row],[DEMAND for the whole year]]/U46</f>
        <v>1.249350934685687</v>
      </c>
      <c r="W46" s="68">
        <f>Table1[[#This Row],[Demand variability (COV)]]*S46</f>
        <v>0.63123287671232875</v>
      </c>
      <c r="X46" s="68">
        <f t="shared" si="12"/>
        <v>4.9703326415680031</v>
      </c>
      <c r="Y46" s="68">
        <f t="shared" si="13"/>
        <v>10.207815248098074</v>
      </c>
      <c r="Z46" s="58">
        <f>(Table1[[#This Row],[Eoq]]/2)*(Table1[[#This Row],[Std. Price ($)]]*$K$1)</f>
        <v>374.80528040570618</v>
      </c>
      <c r="AA46" s="58">
        <f>Table1[[#This Row],[number of times I order]]*$H$1</f>
        <v>374.80528040570613</v>
      </c>
      <c r="AB46" s="58">
        <f>Table1[[#This Row],[Holding cost]]+AA46</f>
        <v>749.61056081141237</v>
      </c>
      <c r="AC46" s="34">
        <v>0.5</v>
      </c>
      <c r="AD46" s="29">
        <v>0.77</v>
      </c>
      <c r="AE46" s="29">
        <v>1.28</v>
      </c>
      <c r="AF46" s="29">
        <v>62</v>
      </c>
    </row>
    <row r="47" spans="1:32" x14ac:dyDescent="0.15">
      <c r="A47" s="32">
        <v>91258.556531604889</v>
      </c>
      <c r="B47" s="33">
        <v>14.765371499999999</v>
      </c>
      <c r="C47" s="33">
        <v>862.55821731848823</v>
      </c>
      <c r="D47" s="33">
        <f>C47/Table1[[#This Row],[Std. Price ($)]]</f>
        <v>58.417644101842498</v>
      </c>
      <c r="E47" s="29">
        <v>18</v>
      </c>
      <c r="F47" s="29">
        <f t="shared" si="0"/>
        <v>27</v>
      </c>
      <c r="G47" s="29">
        <f t="shared" si="1"/>
        <v>27</v>
      </c>
      <c r="H47" s="29">
        <f t="shared" si="2"/>
        <v>27</v>
      </c>
      <c r="I47" s="58">
        <f t="shared" si="3"/>
        <v>27</v>
      </c>
      <c r="J47" s="58">
        <f t="shared" si="4"/>
        <v>27</v>
      </c>
      <c r="K47" s="58">
        <f t="shared" si="5"/>
        <v>27</v>
      </c>
      <c r="L47" s="58">
        <f t="shared" si="6"/>
        <v>27</v>
      </c>
      <c r="M47" s="58">
        <f t="shared" si="7"/>
        <v>27</v>
      </c>
      <c r="N47" s="58">
        <f t="shared" si="8"/>
        <v>27</v>
      </c>
      <c r="O47" s="58">
        <f t="shared" si="9"/>
        <v>27</v>
      </c>
      <c r="P47" s="58">
        <f t="shared" si="10"/>
        <v>27</v>
      </c>
      <c r="Q47" s="58">
        <f t="shared" si="11"/>
        <v>27</v>
      </c>
      <c r="R47" s="58">
        <f>SUM(Table1[[#This Row],[Oct]:[September]])</f>
        <v>324</v>
      </c>
      <c r="S47" s="68">
        <f>Table1[[#This Row],[DEMAND for the whole year]]/365</f>
        <v>0.88767123287671235</v>
      </c>
      <c r="T47" s="68">
        <f>Table1[[#This Row],[Lead Time (days)]]*S47</f>
        <v>55.035616438356165</v>
      </c>
      <c r="U47" s="68">
        <f>SQRT(2*Table1[[#This Row],[DEMAND for the whole year]]*$H$1/(Table1[[#This Row],[Std. Price ($)]]*$K$1))</f>
        <v>256.57299470054778</v>
      </c>
      <c r="V47" s="68">
        <f>Table1[[#This Row],[DEMAND for the whole year]]/U47</f>
        <v>1.2627985278737064</v>
      </c>
      <c r="W47" s="68">
        <f>Table1[[#This Row],[Demand variability (COV)]]*S47</f>
        <v>0.94093150684931515</v>
      </c>
      <c r="X47" s="68">
        <f t="shared" si="12"/>
        <v>7.4089020938373062</v>
      </c>
      <c r="Y47" s="68">
        <f t="shared" si="13"/>
        <v>15.216024604196193</v>
      </c>
      <c r="Z47" s="58">
        <f>(Table1[[#This Row],[Eoq]]/2)*(Table1[[#This Row],[Std. Price ($)]]*$K$1)</f>
        <v>378.83955836211192</v>
      </c>
      <c r="AA47" s="58">
        <f>Table1[[#This Row],[number of times I order]]*$H$1</f>
        <v>378.83955836211192</v>
      </c>
      <c r="AB47" s="58">
        <f>Table1[[#This Row],[Holding cost]]+AA47</f>
        <v>757.67911672422383</v>
      </c>
      <c r="AC47" s="34">
        <v>0.5</v>
      </c>
      <c r="AD47" s="29">
        <v>0.77</v>
      </c>
      <c r="AE47" s="29">
        <v>1.06</v>
      </c>
      <c r="AF47" s="29">
        <v>62</v>
      </c>
    </row>
    <row r="48" spans="1:32" x14ac:dyDescent="0.15">
      <c r="A48" s="32">
        <v>84273.510192652131</v>
      </c>
      <c r="B48" s="33">
        <v>8.2379648999999997</v>
      </c>
      <c r="C48" s="33">
        <v>215.69723653317837</v>
      </c>
      <c r="D48" s="33">
        <f>C48/Table1[[#This Row],[Std. Price ($)]]</f>
        <v>26.183315800869504</v>
      </c>
      <c r="E48" s="29">
        <v>18</v>
      </c>
      <c r="F48" s="29">
        <f t="shared" si="0"/>
        <v>32.4</v>
      </c>
      <c r="G48" s="29">
        <f t="shared" si="1"/>
        <v>32.4</v>
      </c>
      <c r="H48" s="29">
        <f t="shared" si="2"/>
        <v>32.4</v>
      </c>
      <c r="I48" s="58">
        <f t="shared" si="3"/>
        <v>32.4</v>
      </c>
      <c r="J48" s="58">
        <f t="shared" si="4"/>
        <v>32.4</v>
      </c>
      <c r="K48" s="58">
        <f t="shared" si="5"/>
        <v>32.4</v>
      </c>
      <c r="L48" s="58">
        <f t="shared" si="6"/>
        <v>32.4</v>
      </c>
      <c r="M48" s="58">
        <f t="shared" si="7"/>
        <v>32.4</v>
      </c>
      <c r="N48" s="58">
        <f t="shared" si="8"/>
        <v>32.4</v>
      </c>
      <c r="O48" s="58">
        <f t="shared" si="9"/>
        <v>32.4</v>
      </c>
      <c r="P48" s="58">
        <f t="shared" si="10"/>
        <v>32.4</v>
      </c>
      <c r="Q48" s="58">
        <f t="shared" si="11"/>
        <v>32.4</v>
      </c>
      <c r="R48" s="58">
        <f>SUM(Table1[[#This Row],[Oct]:[September]])</f>
        <v>388.7999999999999</v>
      </c>
      <c r="S48" s="68">
        <f>Table1[[#This Row],[DEMAND for the whole year]]/365</f>
        <v>1.0652054794520545</v>
      </c>
      <c r="T48" s="68">
        <f>Table1[[#This Row],[Lead Time (days)]]*S48</f>
        <v>22.369315068493144</v>
      </c>
      <c r="U48" s="68">
        <f>SQRT(2*Table1[[#This Row],[DEMAND for the whole year]]*$H$1/(Table1[[#This Row],[Std. Price ($)]]*$K$1))</f>
        <v>376.28229734073824</v>
      </c>
      <c r="V48" s="68">
        <f>Table1[[#This Row],[DEMAND for the whole year]]/U48</f>
        <v>1.0332667859947884</v>
      </c>
      <c r="W48" s="68">
        <f>Table1[[#This Row],[Demand variability (COV)]]*S48</f>
        <v>1.7895452054794514</v>
      </c>
      <c r="X48" s="68">
        <f t="shared" si="12"/>
        <v>8.2007263636548888</v>
      </c>
      <c r="Y48" s="68">
        <f t="shared" si="13"/>
        <v>16.842232835745893</v>
      </c>
      <c r="Z48" s="58">
        <f>(Table1[[#This Row],[Eoq]]/2)*(Table1[[#This Row],[Std. Price ($)]]*$K$1)</f>
        <v>309.98003579843652</v>
      </c>
      <c r="AA48" s="58">
        <f>Table1[[#This Row],[number of times I order]]*$H$1</f>
        <v>309.98003579843652</v>
      </c>
      <c r="AB48" s="58">
        <f>Table1[[#This Row],[Holding cost]]+AA48</f>
        <v>619.96007159687304</v>
      </c>
      <c r="AC48" s="34">
        <v>0.8</v>
      </c>
      <c r="AD48" s="29">
        <v>1</v>
      </c>
      <c r="AE48" s="29">
        <v>1.68</v>
      </c>
      <c r="AF48" s="29">
        <v>21</v>
      </c>
    </row>
    <row r="49" spans="1:32" x14ac:dyDescent="0.15">
      <c r="A49" s="32">
        <v>75297.951502509546</v>
      </c>
      <c r="B49" s="33">
        <v>10.8518157</v>
      </c>
      <c r="C49" s="33">
        <v>742.36093241674655</v>
      </c>
      <c r="D49" s="33">
        <f>C49/Table1[[#This Row],[Std. Price ($)]]</f>
        <v>68.408914502367253</v>
      </c>
      <c r="E49" s="29">
        <v>18</v>
      </c>
      <c r="F49" s="29">
        <f t="shared" si="0"/>
        <v>14.4</v>
      </c>
      <c r="G49" s="29">
        <f t="shared" si="1"/>
        <v>14.4</v>
      </c>
      <c r="H49" s="29">
        <f t="shared" si="2"/>
        <v>14.4</v>
      </c>
      <c r="I49" s="58">
        <f t="shared" si="3"/>
        <v>14.4</v>
      </c>
      <c r="J49" s="58">
        <f t="shared" si="4"/>
        <v>14.4</v>
      </c>
      <c r="K49" s="58">
        <f t="shared" si="5"/>
        <v>14.4</v>
      </c>
      <c r="L49" s="58">
        <f t="shared" si="6"/>
        <v>14.4</v>
      </c>
      <c r="M49" s="58">
        <f t="shared" si="7"/>
        <v>14.4</v>
      </c>
      <c r="N49" s="58">
        <f t="shared" si="8"/>
        <v>14.4</v>
      </c>
      <c r="O49" s="58">
        <f t="shared" si="9"/>
        <v>14.4</v>
      </c>
      <c r="P49" s="58">
        <f t="shared" si="10"/>
        <v>14.4</v>
      </c>
      <c r="Q49" s="58">
        <f t="shared" si="11"/>
        <v>14.4</v>
      </c>
      <c r="R49" s="58">
        <f>SUM(Table1[[#This Row],[Oct]:[September]])</f>
        <v>172.80000000000004</v>
      </c>
      <c r="S49" s="68">
        <f>Table1[[#This Row],[DEMAND for the whole year]]/365</f>
        <v>0.47342465753424667</v>
      </c>
      <c r="T49" s="68">
        <f>Table1[[#This Row],[Lead Time (days)]]*S49</f>
        <v>19.410410958904112</v>
      </c>
      <c r="U49" s="68">
        <f>SQRT(2*Table1[[#This Row],[DEMAND for the whole year]]*$H$1/(Table1[[#This Row],[Std. Price ($)]]*$K$1))</f>
        <v>218.56533944749722</v>
      </c>
      <c r="V49" s="68">
        <f>Table1[[#This Row],[DEMAND for the whole year]]/U49</f>
        <v>0.79061026069739326</v>
      </c>
      <c r="W49" s="68">
        <f>Table1[[#This Row],[Demand variability (COV)]]*S49</f>
        <v>0.92317808219178099</v>
      </c>
      <c r="X49" s="68">
        <f t="shared" si="12"/>
        <v>5.9112239535489675</v>
      </c>
      <c r="Y49" s="68">
        <f t="shared" si="13"/>
        <v>12.140169755101924</v>
      </c>
      <c r="Z49" s="58">
        <f>(Table1[[#This Row],[Eoq]]/2)*(Table1[[#This Row],[Std. Price ($)]]*$K$1)</f>
        <v>237.18307820921797</v>
      </c>
      <c r="AA49" s="58">
        <f>Table1[[#This Row],[number of times I order]]*$H$1</f>
        <v>237.18307820921797</v>
      </c>
      <c r="AB49" s="58">
        <f>Table1[[#This Row],[Holding cost]]+AA49</f>
        <v>474.36615641843593</v>
      </c>
      <c r="AC49" s="34">
        <v>-0.2</v>
      </c>
      <c r="AD49" s="29">
        <v>1</v>
      </c>
      <c r="AE49" s="29">
        <v>1.95</v>
      </c>
      <c r="AF49" s="29">
        <v>41</v>
      </c>
    </row>
    <row r="50" spans="1:32" x14ac:dyDescent="0.15">
      <c r="A50" s="32">
        <v>33972.888701308715</v>
      </c>
      <c r="B50" s="33">
        <v>50.433900000000001</v>
      </c>
      <c r="C50" s="33">
        <v>1146.0129631500001</v>
      </c>
      <c r="D50" s="33">
        <f>C50/Table1[[#This Row],[Std. Price ($)]]</f>
        <v>22.723068474775896</v>
      </c>
      <c r="E50" s="29">
        <v>10</v>
      </c>
      <c r="F50" s="29">
        <f t="shared" si="0"/>
        <v>6</v>
      </c>
      <c r="G50" s="29">
        <f t="shared" si="1"/>
        <v>6</v>
      </c>
      <c r="H50" s="29">
        <f t="shared" si="2"/>
        <v>6</v>
      </c>
      <c r="I50" s="58">
        <f t="shared" si="3"/>
        <v>6</v>
      </c>
      <c r="J50" s="58">
        <f t="shared" si="4"/>
        <v>6</v>
      </c>
      <c r="K50" s="58">
        <f t="shared" si="5"/>
        <v>6</v>
      </c>
      <c r="L50" s="58">
        <f t="shared" si="6"/>
        <v>6</v>
      </c>
      <c r="M50" s="58">
        <f t="shared" si="7"/>
        <v>6</v>
      </c>
      <c r="N50" s="58">
        <f t="shared" si="8"/>
        <v>6</v>
      </c>
      <c r="O50" s="58">
        <f t="shared" si="9"/>
        <v>6</v>
      </c>
      <c r="P50" s="58">
        <f t="shared" si="10"/>
        <v>6</v>
      </c>
      <c r="Q50" s="58">
        <f t="shared" si="11"/>
        <v>6</v>
      </c>
      <c r="R50" s="58">
        <f>SUM(Table1[[#This Row],[Oct]:[September]])</f>
        <v>72</v>
      </c>
      <c r="S50" s="68">
        <f>Table1[[#This Row],[DEMAND for the whole year]]/365</f>
        <v>0.19726027397260273</v>
      </c>
      <c r="T50" s="68">
        <f>Table1[[#This Row],[Lead Time (days)]]*S50</f>
        <v>14.005479452054795</v>
      </c>
      <c r="U50" s="68">
        <f>SQRT(2*Table1[[#This Row],[DEMAND for the whole year]]*$H$1/(Table1[[#This Row],[Std. Price ($)]]*$K$1))</f>
        <v>65.443361544752079</v>
      </c>
      <c r="V50" s="68">
        <f>Table1[[#This Row],[DEMAND for the whole year]]/U50</f>
        <v>1.1001879839372906</v>
      </c>
      <c r="W50" s="68">
        <f>Table1[[#This Row],[Demand variability (COV)]]*S50</f>
        <v>0.19726027397260273</v>
      </c>
      <c r="X50" s="68">
        <f t="shared" si="12"/>
        <v>1.6621446127909529</v>
      </c>
      <c r="Y50" s="68">
        <f t="shared" si="13"/>
        <v>3.4136276878319713</v>
      </c>
      <c r="Z50" s="58">
        <f>(Table1[[#This Row],[Eoq]]/2)*(Table1[[#This Row],[Std. Price ($)]]*$K$1)</f>
        <v>330.05639518118721</v>
      </c>
      <c r="AA50" s="58">
        <f>Table1[[#This Row],[number of times I order]]*$H$1</f>
        <v>330.05639518118716</v>
      </c>
      <c r="AB50" s="58">
        <f>Table1[[#This Row],[Holding cost]]+AA50</f>
        <v>660.11279036237443</v>
      </c>
      <c r="AC50" s="34">
        <v>-0.4</v>
      </c>
      <c r="AD50" s="29">
        <v>1</v>
      </c>
      <c r="AE50" s="29">
        <v>1</v>
      </c>
      <c r="AF50" s="29">
        <v>71</v>
      </c>
    </row>
    <row r="51" spans="1:32" x14ac:dyDescent="0.15">
      <c r="A51" s="32">
        <v>66345.500149352578</v>
      </c>
      <c r="B51" s="33">
        <v>8.1713742000000007</v>
      </c>
      <c r="C51" s="33">
        <v>214.62013457227201</v>
      </c>
      <c r="D51" s="33">
        <f>C51/Table1[[#This Row],[Std. Price ($)]]</f>
        <v>26.264876545767784</v>
      </c>
      <c r="E51" s="29">
        <v>18</v>
      </c>
      <c r="F51" s="29">
        <f t="shared" si="0"/>
        <v>32.4</v>
      </c>
      <c r="G51" s="29">
        <f t="shared" si="1"/>
        <v>32.4</v>
      </c>
      <c r="H51" s="29">
        <f t="shared" si="2"/>
        <v>32.4</v>
      </c>
      <c r="I51" s="58">
        <f t="shared" si="3"/>
        <v>32.4</v>
      </c>
      <c r="J51" s="58">
        <f t="shared" si="4"/>
        <v>32.4</v>
      </c>
      <c r="K51" s="58">
        <f t="shared" si="5"/>
        <v>32.4</v>
      </c>
      <c r="L51" s="58">
        <f t="shared" si="6"/>
        <v>32.4</v>
      </c>
      <c r="M51" s="58">
        <f t="shared" si="7"/>
        <v>32.4</v>
      </c>
      <c r="N51" s="58">
        <f t="shared" si="8"/>
        <v>32.4</v>
      </c>
      <c r="O51" s="58">
        <f t="shared" si="9"/>
        <v>32.4</v>
      </c>
      <c r="P51" s="58">
        <f t="shared" si="10"/>
        <v>32.4</v>
      </c>
      <c r="Q51" s="58">
        <f t="shared" si="11"/>
        <v>32.4</v>
      </c>
      <c r="R51" s="58">
        <f>SUM(Table1[[#This Row],[Oct]:[September]])</f>
        <v>388.7999999999999</v>
      </c>
      <c r="S51" s="68">
        <f>Table1[[#This Row],[DEMAND for the whole year]]/365</f>
        <v>1.0652054794520545</v>
      </c>
      <c r="T51" s="68">
        <f>Table1[[#This Row],[Lead Time (days)]]*S51</f>
        <v>43.673424657534234</v>
      </c>
      <c r="U51" s="68">
        <f>SQRT(2*Table1[[#This Row],[DEMAND for the whole year]]*$H$1/(Table1[[#This Row],[Std. Price ($)]]*$K$1))</f>
        <v>377.81239858685672</v>
      </c>
      <c r="V51" s="68">
        <f>Table1[[#This Row],[DEMAND for the whole year]]/U51</f>
        <v>1.0290821620842525</v>
      </c>
      <c r="W51" s="68">
        <f>Table1[[#This Row],[Demand variability (COV)]]*S51</f>
        <v>0.85216438356164359</v>
      </c>
      <c r="X51" s="68">
        <f t="shared" si="12"/>
        <v>5.456514418660583</v>
      </c>
      <c r="Y51" s="68">
        <f t="shared" si="13"/>
        <v>11.206310543171002</v>
      </c>
      <c r="Z51" s="58">
        <f>(Table1[[#This Row],[Eoq]]/2)*(Table1[[#This Row],[Std. Price ($)]]*$K$1)</f>
        <v>308.72464862527579</v>
      </c>
      <c r="AA51" s="58">
        <f>Table1[[#This Row],[number of times I order]]*$H$1</f>
        <v>308.72464862527573</v>
      </c>
      <c r="AB51" s="58">
        <f>Table1[[#This Row],[Holding cost]]+AA51</f>
        <v>617.44929725055158</v>
      </c>
      <c r="AC51" s="34">
        <v>0.8</v>
      </c>
      <c r="AD51" s="29">
        <v>1</v>
      </c>
      <c r="AE51" s="29">
        <v>0.8</v>
      </c>
      <c r="AF51" s="29">
        <v>41</v>
      </c>
    </row>
    <row r="52" spans="1:32" x14ac:dyDescent="0.15">
      <c r="A52" s="32">
        <v>44320.835308585338</v>
      </c>
      <c r="B52" s="33">
        <v>5.8950408000000003</v>
      </c>
      <c r="C52" s="33">
        <v>186.4623035163504</v>
      </c>
      <c r="D52" s="33">
        <f>C52/Table1[[#This Row],[Std. Price ($)]]</f>
        <v>31.630366920675154</v>
      </c>
      <c r="E52" s="29">
        <v>18</v>
      </c>
      <c r="F52" s="29">
        <f t="shared" si="0"/>
        <v>45</v>
      </c>
      <c r="G52" s="29">
        <f t="shared" si="1"/>
        <v>45</v>
      </c>
      <c r="H52" s="29">
        <f t="shared" si="2"/>
        <v>45</v>
      </c>
      <c r="I52" s="58">
        <f t="shared" si="3"/>
        <v>45</v>
      </c>
      <c r="J52" s="58">
        <f t="shared" si="4"/>
        <v>45</v>
      </c>
      <c r="K52" s="58">
        <f t="shared" si="5"/>
        <v>45</v>
      </c>
      <c r="L52" s="58">
        <f t="shared" si="6"/>
        <v>45</v>
      </c>
      <c r="M52" s="58">
        <f t="shared" si="7"/>
        <v>45</v>
      </c>
      <c r="N52" s="58">
        <f t="shared" si="8"/>
        <v>45</v>
      </c>
      <c r="O52" s="58">
        <f t="shared" si="9"/>
        <v>45</v>
      </c>
      <c r="P52" s="58">
        <f t="shared" si="10"/>
        <v>45</v>
      </c>
      <c r="Q52" s="58">
        <f t="shared" si="11"/>
        <v>45</v>
      </c>
      <c r="R52" s="58">
        <f>SUM(Table1[[#This Row],[Oct]:[September]])</f>
        <v>540</v>
      </c>
      <c r="S52" s="68">
        <f>Table1[[#This Row],[DEMAND for the whole year]]/365</f>
        <v>1.4794520547945205</v>
      </c>
      <c r="T52" s="68">
        <f>Table1[[#This Row],[Lead Time (days)]]*S52</f>
        <v>60.657534246575338</v>
      </c>
      <c r="U52" s="68">
        <f>SQRT(2*Table1[[#This Row],[DEMAND for the whole year]]*$H$1/(Table1[[#This Row],[Std. Price ($)]]*$K$1))</f>
        <v>524.22061990295992</v>
      </c>
      <c r="V52" s="68">
        <f>Table1[[#This Row],[DEMAND for the whole year]]/U52</f>
        <v>1.0301006475097469</v>
      </c>
      <c r="W52" s="68">
        <f>Table1[[#This Row],[Demand variability (COV)]]*S52</f>
        <v>1.3906849315068492</v>
      </c>
      <c r="X52" s="68">
        <f t="shared" si="12"/>
        <v>8.9047283915641469</v>
      </c>
      <c r="Y52" s="68">
        <f t="shared" si="13"/>
        <v>18.288076233647125</v>
      </c>
      <c r="Z52" s="58">
        <f>(Table1[[#This Row],[Eoq]]/2)*(Table1[[#This Row],[Std. Price ($)]]*$K$1)</f>
        <v>309.0301942529241</v>
      </c>
      <c r="AA52" s="58">
        <f>Table1[[#This Row],[number of times I order]]*$H$1</f>
        <v>309.0301942529241</v>
      </c>
      <c r="AB52" s="58">
        <f>Table1[[#This Row],[Holding cost]]+AA52</f>
        <v>618.06038850584821</v>
      </c>
      <c r="AC52" s="34">
        <v>1.5</v>
      </c>
      <c r="AD52" s="29">
        <v>1</v>
      </c>
      <c r="AE52" s="29">
        <v>0.94</v>
      </c>
      <c r="AF52" s="29">
        <v>41</v>
      </c>
    </row>
    <row r="53" spans="1:32" x14ac:dyDescent="0.15">
      <c r="A53" s="32">
        <v>5368.4487535381795</v>
      </c>
      <c r="B53" s="33">
        <v>5.2347140999999997</v>
      </c>
      <c r="C53" s="33">
        <v>34.373623234221334</v>
      </c>
      <c r="D53" s="33">
        <f>C53/Table1[[#This Row],[Std. Price ($)]]</f>
        <v>6.5664757573334018</v>
      </c>
      <c r="E53" s="29">
        <v>10</v>
      </c>
      <c r="F53" s="29">
        <f t="shared" si="0"/>
        <v>15</v>
      </c>
      <c r="G53" s="29">
        <f t="shared" si="1"/>
        <v>15</v>
      </c>
      <c r="H53" s="29">
        <f t="shared" si="2"/>
        <v>15</v>
      </c>
      <c r="I53" s="58">
        <f t="shared" si="3"/>
        <v>15</v>
      </c>
      <c r="J53" s="58">
        <f t="shared" si="4"/>
        <v>15</v>
      </c>
      <c r="K53" s="58">
        <f t="shared" si="5"/>
        <v>15</v>
      </c>
      <c r="L53" s="58">
        <f t="shared" si="6"/>
        <v>15</v>
      </c>
      <c r="M53" s="58">
        <f t="shared" si="7"/>
        <v>15</v>
      </c>
      <c r="N53" s="58">
        <f t="shared" si="8"/>
        <v>15</v>
      </c>
      <c r="O53" s="58">
        <f t="shared" si="9"/>
        <v>15</v>
      </c>
      <c r="P53" s="58">
        <f t="shared" si="10"/>
        <v>15</v>
      </c>
      <c r="Q53" s="58">
        <f t="shared" si="11"/>
        <v>15</v>
      </c>
      <c r="R53" s="58">
        <f>SUM(Table1[[#This Row],[Oct]:[September]])</f>
        <v>180</v>
      </c>
      <c r="S53" s="68">
        <f>Table1[[#This Row],[DEMAND for the whole year]]/365</f>
        <v>0.49315068493150682</v>
      </c>
      <c r="T53" s="68">
        <f>Table1[[#This Row],[Lead Time (days)]]*S53</f>
        <v>7.8904109589041092</v>
      </c>
      <c r="U53" s="68">
        <f>SQRT(2*Table1[[#This Row],[DEMAND for the whole year]]*$H$1/(Table1[[#This Row],[Std. Price ($)]]*$K$1))</f>
        <v>321.18140703214152</v>
      </c>
      <c r="V53" s="68">
        <f>Table1[[#This Row],[DEMAND for the whole year]]/U53</f>
        <v>0.56043094668299676</v>
      </c>
      <c r="W53" s="68">
        <f>Table1[[#This Row],[Demand variability (COV)]]*S53</f>
        <v>0.42904109589041095</v>
      </c>
      <c r="X53" s="68">
        <f t="shared" si="12"/>
        <v>1.7161643835616438</v>
      </c>
      <c r="Y53" s="68">
        <f t="shared" si="13"/>
        <v>3.5245707332048584</v>
      </c>
      <c r="Z53" s="58">
        <f>(Table1[[#This Row],[Eoq]]/2)*(Table1[[#This Row],[Std. Price ($)]]*$K$1)</f>
        <v>168.12928400489903</v>
      </c>
      <c r="AA53" s="58">
        <f>Table1[[#This Row],[number of times I order]]*$H$1</f>
        <v>168.12928400489903</v>
      </c>
      <c r="AB53" s="58">
        <f>Table1[[#This Row],[Holding cost]]+AA53</f>
        <v>336.25856800979807</v>
      </c>
      <c r="AC53" s="34">
        <v>0.5</v>
      </c>
      <c r="AD53" s="29">
        <v>1</v>
      </c>
      <c r="AE53" s="29">
        <v>0.87</v>
      </c>
      <c r="AF53" s="29">
        <v>16</v>
      </c>
    </row>
    <row r="54" spans="1:32" x14ac:dyDescent="0.15">
      <c r="A54" s="32">
        <v>9503.4366664486497</v>
      </c>
      <c r="B54" s="33">
        <v>5.9926317000000004</v>
      </c>
      <c r="C54" s="33">
        <v>162.80381444812727</v>
      </c>
      <c r="D54" s="33">
        <f>C54/Table1[[#This Row],[Std. Price ($)]]</f>
        <v>27.167331916648116</v>
      </c>
      <c r="E54" s="29">
        <v>26</v>
      </c>
      <c r="F54" s="29">
        <f t="shared" si="0"/>
        <v>57.2</v>
      </c>
      <c r="G54" s="29">
        <f t="shared" si="1"/>
        <v>57.2</v>
      </c>
      <c r="H54" s="29">
        <f t="shared" si="2"/>
        <v>57.2</v>
      </c>
      <c r="I54" s="58">
        <f t="shared" si="3"/>
        <v>57.2</v>
      </c>
      <c r="J54" s="58">
        <f t="shared" si="4"/>
        <v>57.2</v>
      </c>
      <c r="K54" s="58">
        <f t="shared" si="5"/>
        <v>57.2</v>
      </c>
      <c r="L54" s="58">
        <f t="shared" si="6"/>
        <v>57.2</v>
      </c>
      <c r="M54" s="58">
        <f t="shared" si="7"/>
        <v>57.2</v>
      </c>
      <c r="N54" s="58">
        <f t="shared" si="8"/>
        <v>57.2</v>
      </c>
      <c r="O54" s="58">
        <f t="shared" si="9"/>
        <v>57.2</v>
      </c>
      <c r="P54" s="58">
        <f t="shared" si="10"/>
        <v>57.2</v>
      </c>
      <c r="Q54" s="58">
        <f t="shared" si="11"/>
        <v>57.2</v>
      </c>
      <c r="R54" s="58">
        <f>SUM(Table1[[#This Row],[Oct]:[September]])</f>
        <v>686.40000000000009</v>
      </c>
      <c r="S54" s="68">
        <f>Table1[[#This Row],[DEMAND for the whole year]]/365</f>
        <v>1.8805479452054796</v>
      </c>
      <c r="T54" s="68">
        <f>Table1[[#This Row],[Lead Time (days)]]*S54</f>
        <v>43.252602739726029</v>
      </c>
      <c r="U54" s="68">
        <f>SQRT(2*Table1[[#This Row],[DEMAND for the whole year]]*$H$1/(Table1[[#This Row],[Std. Price ($)]]*$K$1))</f>
        <v>586.19278823493983</v>
      </c>
      <c r="V54" s="68">
        <f>Table1[[#This Row],[DEMAND for the whole year]]/U54</f>
        <v>1.1709458283626961</v>
      </c>
      <c r="W54" s="68">
        <f>Table1[[#This Row],[Demand variability (COV)]]*S54</f>
        <v>1.8993534246575345</v>
      </c>
      <c r="X54" s="68">
        <f t="shared" si="12"/>
        <v>9.1089790278845744</v>
      </c>
      <c r="Y54" s="68">
        <f t="shared" si="13"/>
        <v>18.707555755486059</v>
      </c>
      <c r="Z54" s="58">
        <f>(Table1[[#This Row],[Eoq]]/2)*(Table1[[#This Row],[Std. Price ($)]]*$K$1)</f>
        <v>351.2837485088088</v>
      </c>
      <c r="AA54" s="58">
        <f>Table1[[#This Row],[number of times I order]]*$H$1</f>
        <v>351.28374850880886</v>
      </c>
      <c r="AB54" s="58">
        <f>Table1[[#This Row],[Holding cost]]+AA54</f>
        <v>702.5674970176176</v>
      </c>
      <c r="AC54" s="34">
        <v>1.2</v>
      </c>
      <c r="AD54" s="29">
        <v>1</v>
      </c>
      <c r="AE54" s="29">
        <v>1.01</v>
      </c>
      <c r="AF54" s="29">
        <v>23</v>
      </c>
    </row>
    <row r="55" spans="1:32" x14ac:dyDescent="0.15">
      <c r="A55" s="32">
        <v>10035.774732539849</v>
      </c>
      <c r="B55" s="33">
        <v>7.3064474999999991</v>
      </c>
      <c r="C55" s="33">
        <v>780</v>
      </c>
      <c r="D55" s="33">
        <f>C55/Table1[[#This Row],[Std. Price ($)]]</f>
        <v>106.75502698130659</v>
      </c>
      <c r="E55" s="29">
        <v>34</v>
      </c>
      <c r="F55" s="29">
        <f t="shared" si="0"/>
        <v>10.200000000000003</v>
      </c>
      <c r="G55" s="29">
        <f t="shared" si="1"/>
        <v>10.200000000000003</v>
      </c>
      <c r="H55" s="29">
        <f t="shared" si="2"/>
        <v>10.200000000000003</v>
      </c>
      <c r="I55" s="58">
        <f t="shared" si="3"/>
        <v>10.200000000000003</v>
      </c>
      <c r="J55" s="58">
        <f t="shared" si="4"/>
        <v>10.200000000000003</v>
      </c>
      <c r="K55" s="58">
        <f t="shared" si="5"/>
        <v>10.200000000000003</v>
      </c>
      <c r="L55" s="58">
        <f t="shared" si="6"/>
        <v>10.200000000000003</v>
      </c>
      <c r="M55" s="58">
        <f t="shared" si="7"/>
        <v>10.200000000000003</v>
      </c>
      <c r="N55" s="58">
        <f t="shared" si="8"/>
        <v>10.200000000000003</v>
      </c>
      <c r="O55" s="58">
        <f t="shared" si="9"/>
        <v>10.200000000000003</v>
      </c>
      <c r="P55" s="58">
        <f t="shared" si="10"/>
        <v>10.200000000000003</v>
      </c>
      <c r="Q55" s="58">
        <f t="shared" si="11"/>
        <v>10.200000000000003</v>
      </c>
      <c r="R55" s="58">
        <f>SUM(Table1[[#This Row],[Oct]:[September]])</f>
        <v>122.40000000000003</v>
      </c>
      <c r="S55" s="68">
        <f>Table1[[#This Row],[DEMAND for the whole year]]/365</f>
        <v>0.33534246575342475</v>
      </c>
      <c r="T55" s="68">
        <f>Table1[[#This Row],[Lead Time (days)]]*S55</f>
        <v>20.455890410958908</v>
      </c>
      <c r="U55" s="68">
        <f>SQRT(2*Table1[[#This Row],[DEMAND for the whole year]]*$H$1/(Table1[[#This Row],[Std. Price ($)]]*$K$1))</f>
        <v>224.18069036546876</v>
      </c>
      <c r="V55" s="68">
        <f>Table1[[#This Row],[DEMAND for the whole year]]/U55</f>
        <v>0.54598814822301789</v>
      </c>
      <c r="W55" s="68">
        <f>Table1[[#This Row],[Demand variability (COV)]]*S55</f>
        <v>0.24480000000000005</v>
      </c>
      <c r="X55" s="68">
        <f t="shared" si="12"/>
        <v>1.9119491206619492</v>
      </c>
      <c r="Y55" s="68">
        <f t="shared" si="13"/>
        <v>3.9266634237429483</v>
      </c>
      <c r="Z55" s="58">
        <f>(Table1[[#This Row],[Eoq]]/2)*(Table1[[#This Row],[Std. Price ($)]]*$K$1)</f>
        <v>163.79644446690531</v>
      </c>
      <c r="AA55" s="58">
        <f>Table1[[#This Row],[number of times I order]]*$H$1</f>
        <v>163.79644446690537</v>
      </c>
      <c r="AB55" s="58">
        <f>Table1[[#This Row],[Holding cost]]+AA55</f>
        <v>327.59288893381068</v>
      </c>
      <c r="AC55" s="34">
        <v>-0.7</v>
      </c>
      <c r="AD55" s="29">
        <v>0.75</v>
      </c>
      <c r="AE55" s="29">
        <v>0.73</v>
      </c>
      <c r="AF55" s="29">
        <v>61</v>
      </c>
    </row>
    <row r="56" spans="1:32" x14ac:dyDescent="0.15">
      <c r="A56" s="32">
        <v>30898.511409038932</v>
      </c>
      <c r="B56" s="33">
        <v>94.708224599999994</v>
      </c>
      <c r="C56" s="33">
        <v>419.58322393096273</v>
      </c>
      <c r="D56" s="33">
        <f>C56/Table1[[#This Row],[Std. Price ($)]]</f>
        <v>4.4302722989800696</v>
      </c>
      <c r="E56" s="29">
        <v>10</v>
      </c>
      <c r="F56" s="29">
        <f t="shared" si="0"/>
        <v>14</v>
      </c>
      <c r="G56" s="29">
        <f t="shared" si="1"/>
        <v>14</v>
      </c>
      <c r="H56" s="29">
        <f t="shared" si="2"/>
        <v>14</v>
      </c>
      <c r="I56" s="58">
        <f t="shared" si="3"/>
        <v>14</v>
      </c>
      <c r="J56" s="58">
        <f t="shared" si="4"/>
        <v>14</v>
      </c>
      <c r="K56" s="58">
        <f t="shared" si="5"/>
        <v>14</v>
      </c>
      <c r="L56" s="58">
        <f t="shared" si="6"/>
        <v>14</v>
      </c>
      <c r="M56" s="58">
        <f t="shared" si="7"/>
        <v>14</v>
      </c>
      <c r="N56" s="58">
        <f t="shared" si="8"/>
        <v>14</v>
      </c>
      <c r="O56" s="58">
        <f t="shared" si="9"/>
        <v>14</v>
      </c>
      <c r="P56" s="58">
        <f t="shared" si="10"/>
        <v>14</v>
      </c>
      <c r="Q56" s="58">
        <f t="shared" si="11"/>
        <v>14</v>
      </c>
      <c r="R56" s="58">
        <f>SUM(Table1[[#This Row],[Oct]:[September]])</f>
        <v>168</v>
      </c>
      <c r="S56" s="68">
        <f>Table1[[#This Row],[DEMAND for the whole year]]/365</f>
        <v>0.46027397260273972</v>
      </c>
      <c r="T56" s="68">
        <f>Table1[[#This Row],[Lead Time (days)]]*S56</f>
        <v>5.0630136986301366</v>
      </c>
      <c r="U56" s="68">
        <f>SQRT(2*Table1[[#This Row],[DEMAND for the whole year]]*$H$1/(Table1[[#This Row],[Std. Price ($)]]*$K$1))</f>
        <v>72.949348986096993</v>
      </c>
      <c r="V56" s="68">
        <f>Table1[[#This Row],[DEMAND for the whole year]]/U56</f>
        <v>2.3029677760663523</v>
      </c>
      <c r="W56" s="68">
        <f>Table1[[#This Row],[Demand variability (COV)]]*S56</f>
        <v>0.47868493150684932</v>
      </c>
      <c r="X56" s="68">
        <f t="shared" si="12"/>
        <v>1.5876183106051931</v>
      </c>
      <c r="Y56" s="68">
        <f t="shared" si="13"/>
        <v>3.2605693759045491</v>
      </c>
      <c r="Z56" s="58">
        <f>(Table1[[#This Row],[Eoq]]/2)*(Table1[[#This Row],[Std. Price ($)]]*$K$1)</f>
        <v>690.89033281990555</v>
      </c>
      <c r="AA56" s="58">
        <f>Table1[[#This Row],[number of times I order]]*$H$1</f>
        <v>690.89033281990567</v>
      </c>
      <c r="AB56" s="58">
        <f>Table1[[#This Row],[Holding cost]]+AA56</f>
        <v>1381.7806656398111</v>
      </c>
      <c r="AC56" s="34">
        <v>0.4</v>
      </c>
      <c r="AD56" s="29">
        <v>1</v>
      </c>
      <c r="AE56" s="29">
        <v>1.04</v>
      </c>
      <c r="AF56" s="29">
        <v>11</v>
      </c>
    </row>
    <row r="57" spans="1:32" x14ac:dyDescent="0.15">
      <c r="A57" s="32">
        <v>64784.44353949264</v>
      </c>
      <c r="B57" s="33">
        <v>8.1688166999999989</v>
      </c>
      <c r="C57" s="33">
        <v>350</v>
      </c>
      <c r="D57" s="33">
        <f>C57/Table1[[#This Row],[Std. Price ($)]]</f>
        <v>42.845862853061696</v>
      </c>
      <c r="E57" s="29">
        <v>10</v>
      </c>
      <c r="F57" s="29">
        <f t="shared" si="0"/>
        <v>3</v>
      </c>
      <c r="G57" s="29">
        <f t="shared" si="1"/>
        <v>3</v>
      </c>
      <c r="H57" s="29">
        <f t="shared" si="2"/>
        <v>3</v>
      </c>
      <c r="I57" s="58">
        <f t="shared" si="3"/>
        <v>3</v>
      </c>
      <c r="J57" s="58">
        <f t="shared" si="4"/>
        <v>3</v>
      </c>
      <c r="K57" s="58">
        <f t="shared" si="5"/>
        <v>3</v>
      </c>
      <c r="L57" s="58">
        <f t="shared" si="6"/>
        <v>3</v>
      </c>
      <c r="M57" s="58">
        <f t="shared" si="7"/>
        <v>3</v>
      </c>
      <c r="N57" s="58">
        <f t="shared" si="8"/>
        <v>3</v>
      </c>
      <c r="O57" s="58">
        <f t="shared" si="9"/>
        <v>3</v>
      </c>
      <c r="P57" s="58">
        <f t="shared" si="10"/>
        <v>3</v>
      </c>
      <c r="Q57" s="58">
        <f t="shared" si="11"/>
        <v>3</v>
      </c>
      <c r="R57" s="58">
        <f>SUM(Table1[[#This Row],[Oct]:[September]])</f>
        <v>36</v>
      </c>
      <c r="S57" s="68">
        <f>Table1[[#This Row],[DEMAND for the whole year]]/365</f>
        <v>9.8630136986301367E-2</v>
      </c>
      <c r="T57" s="68">
        <f>Table1[[#This Row],[Lead Time (days)]]*S57</f>
        <v>1.0849315068493151</v>
      </c>
      <c r="U57" s="68">
        <f>SQRT(2*Table1[[#This Row],[DEMAND for the whole year]]*$H$1/(Table1[[#This Row],[Std. Price ($)]]*$K$1))</f>
        <v>114.98264699051224</v>
      </c>
      <c r="V57" s="68">
        <f>Table1[[#This Row],[DEMAND for the whole year]]/U57</f>
        <v>0.31309072231543367</v>
      </c>
      <c r="W57" s="68">
        <f>Table1[[#This Row],[Demand variability (COV)]]*S57</f>
        <v>7.8904109589041094E-2</v>
      </c>
      <c r="X57" s="68">
        <f t="shared" si="12"/>
        <v>0.26169532592393291</v>
      </c>
      <c r="Y57" s="68">
        <f t="shared" si="13"/>
        <v>0.5374564905337168</v>
      </c>
      <c r="Z57" s="58">
        <f>(Table1[[#This Row],[Eoq]]/2)*(Table1[[#This Row],[Std. Price ($)]]*$K$1)</f>
        <v>93.927216694630104</v>
      </c>
      <c r="AA57" s="58">
        <f>Table1[[#This Row],[number of times I order]]*$H$1</f>
        <v>93.927216694630104</v>
      </c>
      <c r="AB57" s="58">
        <f>Table1[[#This Row],[Holding cost]]+AA57</f>
        <v>187.85443338926021</v>
      </c>
      <c r="AC57" s="34">
        <v>-0.7</v>
      </c>
      <c r="AD57" s="29">
        <v>0.81</v>
      </c>
      <c r="AE57" s="29">
        <v>0.8</v>
      </c>
      <c r="AF57" s="29">
        <v>11</v>
      </c>
    </row>
    <row r="58" spans="1:32" x14ac:dyDescent="0.15">
      <c r="A58" s="32">
        <v>40510.062802339817</v>
      </c>
      <c r="B58" s="33">
        <v>5.0072780999999997</v>
      </c>
      <c r="C58" s="33">
        <v>81.04074027847966</v>
      </c>
      <c r="D58" s="33">
        <f>C58/Table1[[#This Row],[Std. Price ($)]]</f>
        <v>16.184589443610026</v>
      </c>
      <c r="E58" s="29">
        <v>10</v>
      </c>
      <c r="F58" s="29">
        <f t="shared" si="0"/>
        <v>22</v>
      </c>
      <c r="G58" s="29">
        <f t="shared" si="1"/>
        <v>22</v>
      </c>
      <c r="H58" s="29">
        <f t="shared" si="2"/>
        <v>22</v>
      </c>
      <c r="I58" s="58">
        <f t="shared" si="3"/>
        <v>22</v>
      </c>
      <c r="J58" s="58">
        <f t="shared" si="4"/>
        <v>22</v>
      </c>
      <c r="K58" s="58">
        <f t="shared" si="5"/>
        <v>22</v>
      </c>
      <c r="L58" s="58">
        <f t="shared" si="6"/>
        <v>22</v>
      </c>
      <c r="M58" s="58">
        <f t="shared" si="7"/>
        <v>22</v>
      </c>
      <c r="N58" s="58">
        <f t="shared" si="8"/>
        <v>22</v>
      </c>
      <c r="O58" s="58">
        <f t="shared" si="9"/>
        <v>22</v>
      </c>
      <c r="P58" s="58">
        <f t="shared" si="10"/>
        <v>22</v>
      </c>
      <c r="Q58" s="58">
        <f t="shared" si="11"/>
        <v>22</v>
      </c>
      <c r="R58" s="58">
        <f>SUM(Table1[[#This Row],[Oct]:[September]])</f>
        <v>264</v>
      </c>
      <c r="S58" s="68">
        <f>Table1[[#This Row],[DEMAND for the whole year]]/365</f>
        <v>0.72328767123287674</v>
      </c>
      <c r="T58" s="68">
        <f>Table1[[#This Row],[Lead Time (days)]]*S58</f>
        <v>29.654794520547945</v>
      </c>
      <c r="U58" s="68">
        <f>SQRT(2*Table1[[#This Row],[DEMAND for the whole year]]*$H$1/(Table1[[#This Row],[Std. Price ($)]]*$K$1))</f>
        <v>397.70562596822447</v>
      </c>
      <c r="V58" s="68">
        <f>Table1[[#This Row],[DEMAND for the whole year]]/U58</f>
        <v>0.66380755705249395</v>
      </c>
      <c r="W58" s="68">
        <f>Table1[[#This Row],[Demand variability (COV)]]*S58</f>
        <v>0.59309589041095889</v>
      </c>
      <c r="X58" s="68">
        <f t="shared" si="12"/>
        <v>3.7976666710122275</v>
      </c>
      <c r="Y58" s="68">
        <f t="shared" si="13"/>
        <v>7.7994537885341408</v>
      </c>
      <c r="Z58" s="58">
        <f>(Table1[[#This Row],[Eoq]]/2)*(Table1[[#This Row],[Std. Price ($)]]*$K$1)</f>
        <v>199.14226711574815</v>
      </c>
      <c r="AA58" s="58">
        <f>Table1[[#This Row],[number of times I order]]*$H$1</f>
        <v>199.14226711574818</v>
      </c>
      <c r="AB58" s="58">
        <f>Table1[[#This Row],[Holding cost]]+AA58</f>
        <v>398.28453423149631</v>
      </c>
      <c r="AC58" s="34">
        <v>1.2</v>
      </c>
      <c r="AD58" s="29">
        <v>1</v>
      </c>
      <c r="AE58" s="29">
        <v>0.82</v>
      </c>
      <c r="AF58" s="29">
        <v>41</v>
      </c>
    </row>
    <row r="59" spans="1:32" x14ac:dyDescent="0.15">
      <c r="A59" s="32">
        <v>66763.511866722838</v>
      </c>
      <c r="B59" s="33">
        <v>5.4342750000000004</v>
      </c>
      <c r="C59" s="33">
        <v>152.70103853400005</v>
      </c>
      <c r="D59" s="33">
        <f>C59/Table1[[#This Row],[Std. Price ($)]]</f>
        <v>28.099615594352521</v>
      </c>
      <c r="E59" s="29">
        <v>18</v>
      </c>
      <c r="F59" s="29">
        <f t="shared" si="0"/>
        <v>39.599999999999994</v>
      </c>
      <c r="G59" s="29">
        <f t="shared" si="1"/>
        <v>39.599999999999994</v>
      </c>
      <c r="H59" s="29">
        <f t="shared" si="2"/>
        <v>39.599999999999994</v>
      </c>
      <c r="I59" s="58">
        <f t="shared" si="3"/>
        <v>39.599999999999994</v>
      </c>
      <c r="J59" s="58">
        <f t="shared" si="4"/>
        <v>39.599999999999994</v>
      </c>
      <c r="K59" s="58">
        <f t="shared" si="5"/>
        <v>39.599999999999994</v>
      </c>
      <c r="L59" s="58">
        <f t="shared" si="6"/>
        <v>39.599999999999994</v>
      </c>
      <c r="M59" s="58">
        <f t="shared" si="7"/>
        <v>39.599999999999994</v>
      </c>
      <c r="N59" s="58">
        <f t="shared" si="8"/>
        <v>39.599999999999994</v>
      </c>
      <c r="O59" s="58">
        <f t="shared" si="9"/>
        <v>39.599999999999994</v>
      </c>
      <c r="P59" s="58">
        <f t="shared" si="10"/>
        <v>39.599999999999994</v>
      </c>
      <c r="Q59" s="58">
        <f t="shared" si="11"/>
        <v>39.599999999999994</v>
      </c>
      <c r="R59" s="58">
        <f>SUM(Table1[[#This Row],[Oct]:[September]])</f>
        <v>475.20000000000005</v>
      </c>
      <c r="S59" s="68">
        <f>Table1[[#This Row],[DEMAND for the whole year]]/365</f>
        <v>1.3019178082191782</v>
      </c>
      <c r="T59" s="68">
        <f>Table1[[#This Row],[Lead Time (days)]]*S59</f>
        <v>53.37863013698631</v>
      </c>
      <c r="U59" s="68">
        <f>SQRT(2*Table1[[#This Row],[DEMAND for the whole year]]*$H$1/(Table1[[#This Row],[Std. Price ($)]]*$K$1))</f>
        <v>512.18639388395923</v>
      </c>
      <c r="V59" s="68">
        <f>Table1[[#This Row],[DEMAND for the whole year]]/U59</f>
        <v>0.927787238541251</v>
      </c>
      <c r="W59" s="68">
        <f>Table1[[#This Row],[Demand variability (COV)]]*S59</f>
        <v>1.0415342465753425</v>
      </c>
      <c r="X59" s="68">
        <f t="shared" si="12"/>
        <v>6.6690731783629369</v>
      </c>
      <c r="Y59" s="68">
        <f t="shared" si="13"/>
        <v>13.696601774986785</v>
      </c>
      <c r="Z59" s="58">
        <f>(Table1[[#This Row],[Eoq]]/2)*(Table1[[#This Row],[Std. Price ($)]]*$K$1)</f>
        <v>278.33617156237528</v>
      </c>
      <c r="AA59" s="58">
        <f>Table1[[#This Row],[number of times I order]]*$H$1</f>
        <v>278.33617156237528</v>
      </c>
      <c r="AB59" s="58">
        <f>Table1[[#This Row],[Holding cost]]+AA59</f>
        <v>556.67234312475057</v>
      </c>
      <c r="AC59" s="34">
        <v>1.2</v>
      </c>
      <c r="AD59" s="29">
        <v>1</v>
      </c>
      <c r="AE59" s="29">
        <v>0.8</v>
      </c>
      <c r="AF59" s="29">
        <v>41</v>
      </c>
    </row>
    <row r="60" spans="1:32" x14ac:dyDescent="0.15">
      <c r="A60" s="32">
        <v>79836.621885177214</v>
      </c>
      <c r="B60" s="33">
        <v>6.4482198000000004</v>
      </c>
      <c r="C60" s="33">
        <v>11000</v>
      </c>
      <c r="D60" s="33">
        <f>C60/Table1[[#This Row],[Std. Price ($)]]</f>
        <v>1705.8971842119897</v>
      </c>
      <c r="E60" s="29">
        <v>10</v>
      </c>
      <c r="F60" s="29">
        <f t="shared" si="0"/>
        <v>25</v>
      </c>
      <c r="G60" s="29">
        <f t="shared" si="1"/>
        <v>25</v>
      </c>
      <c r="H60" s="29">
        <f t="shared" si="2"/>
        <v>25</v>
      </c>
      <c r="I60" s="58">
        <f t="shared" si="3"/>
        <v>25</v>
      </c>
      <c r="J60" s="58">
        <f t="shared" si="4"/>
        <v>25</v>
      </c>
      <c r="K60" s="58">
        <f t="shared" si="5"/>
        <v>25</v>
      </c>
      <c r="L60" s="58">
        <f t="shared" si="6"/>
        <v>25</v>
      </c>
      <c r="M60" s="58">
        <f t="shared" si="7"/>
        <v>25</v>
      </c>
      <c r="N60" s="58">
        <f t="shared" si="8"/>
        <v>25</v>
      </c>
      <c r="O60" s="58">
        <f t="shared" si="9"/>
        <v>25</v>
      </c>
      <c r="P60" s="58">
        <f t="shared" si="10"/>
        <v>25</v>
      </c>
      <c r="Q60" s="58">
        <f t="shared" si="11"/>
        <v>25</v>
      </c>
      <c r="R60" s="58">
        <f>SUM(Table1[[#This Row],[Oct]:[September]])</f>
        <v>300</v>
      </c>
      <c r="S60" s="68">
        <f>Table1[[#This Row],[DEMAND for the whole year]]/365</f>
        <v>0.82191780821917804</v>
      </c>
      <c r="T60" s="68">
        <f>Table1[[#This Row],[Lead Time (days)]]*S60</f>
        <v>144.65753424657532</v>
      </c>
      <c r="U60" s="68">
        <f>SQRT(2*Table1[[#This Row],[DEMAND for the whole year]]*$H$1/(Table1[[#This Row],[Std. Price ($)]]*$K$1))</f>
        <v>373.5952435202849</v>
      </c>
      <c r="V60" s="68">
        <f>Table1[[#This Row],[DEMAND for the whole year]]/U60</f>
        <v>0.80300808215110764</v>
      </c>
      <c r="W60" s="68">
        <f>Table1[[#This Row],[Demand variability (COV)]]*S60</f>
        <v>1.3150684931506849</v>
      </c>
      <c r="X60" s="68">
        <f t="shared" si="12"/>
        <v>17.446355061595526</v>
      </c>
      <c r="Y60" s="68">
        <f t="shared" si="13"/>
        <v>35.830432702247784</v>
      </c>
      <c r="Z60" s="58">
        <f>(Table1[[#This Row],[Eoq]]/2)*(Table1[[#This Row],[Std. Price ($)]]*$K$1)</f>
        <v>240.90242464533233</v>
      </c>
      <c r="AA60" s="58">
        <f>Table1[[#This Row],[number of times I order]]*$H$1</f>
        <v>240.9024246453323</v>
      </c>
      <c r="AB60" s="58">
        <f>Table1[[#This Row],[Holding cost]]+AA60</f>
        <v>481.80484929066461</v>
      </c>
      <c r="AC60" s="34">
        <v>1.5</v>
      </c>
      <c r="AD60" s="29">
        <v>0.85</v>
      </c>
      <c r="AE60" s="29">
        <v>1.6</v>
      </c>
      <c r="AF60" s="29">
        <v>176</v>
      </c>
    </row>
    <row r="61" spans="1:32" x14ac:dyDescent="0.15">
      <c r="A61" s="32">
        <v>42003.695676307019</v>
      </c>
      <c r="B61" s="33">
        <v>5.3376576</v>
      </c>
      <c r="C61" s="33">
        <v>1250</v>
      </c>
      <c r="D61" s="33">
        <f>C61/Table1[[#This Row],[Std. Price ($)]]</f>
        <v>234.18512270251281</v>
      </c>
      <c r="E61" s="29">
        <v>10</v>
      </c>
      <c r="F61" s="29">
        <f t="shared" si="0"/>
        <v>4</v>
      </c>
      <c r="G61" s="29">
        <f t="shared" si="1"/>
        <v>4</v>
      </c>
      <c r="H61" s="29">
        <f t="shared" si="2"/>
        <v>4</v>
      </c>
      <c r="I61" s="58">
        <f t="shared" si="3"/>
        <v>4</v>
      </c>
      <c r="J61" s="58">
        <f t="shared" si="4"/>
        <v>4</v>
      </c>
      <c r="K61" s="58">
        <f t="shared" si="5"/>
        <v>4</v>
      </c>
      <c r="L61" s="58">
        <f t="shared" si="6"/>
        <v>4</v>
      </c>
      <c r="M61" s="58">
        <f t="shared" si="7"/>
        <v>4</v>
      </c>
      <c r="N61" s="58">
        <f t="shared" si="8"/>
        <v>4</v>
      </c>
      <c r="O61" s="58">
        <f t="shared" si="9"/>
        <v>4</v>
      </c>
      <c r="P61" s="58">
        <f t="shared" si="10"/>
        <v>4</v>
      </c>
      <c r="Q61" s="58">
        <f t="shared" si="11"/>
        <v>4</v>
      </c>
      <c r="R61" s="58">
        <f>SUM(Table1[[#This Row],[Oct]:[September]])</f>
        <v>48</v>
      </c>
      <c r="S61" s="68">
        <f>Table1[[#This Row],[DEMAND for the whole year]]/365</f>
        <v>0.13150684931506848</v>
      </c>
      <c r="T61" s="68">
        <f>Table1[[#This Row],[Lead Time (days)]]*S61</f>
        <v>8.0219178082191771</v>
      </c>
      <c r="U61" s="68">
        <f>SQRT(2*Table1[[#This Row],[DEMAND for the whole year]]*$H$1/(Table1[[#This Row],[Std. Price ($)]]*$K$1))</f>
        <v>164.25019371473957</v>
      </c>
      <c r="V61" s="68">
        <f>Table1[[#This Row],[DEMAND for the whole year]]/U61</f>
        <v>0.29223709826098399</v>
      </c>
      <c r="W61" s="68">
        <f>Table1[[#This Row],[Demand variability (COV)]]*S61</f>
        <v>0.1130958904109589</v>
      </c>
      <c r="X61" s="68">
        <f t="shared" si="12"/>
        <v>0.88330714142856614</v>
      </c>
      <c r="Y61" s="68">
        <f t="shared" si="13"/>
        <v>1.8140910794622265</v>
      </c>
      <c r="Z61" s="58">
        <f>(Table1[[#This Row],[Eoq]]/2)*(Table1[[#This Row],[Std. Price ($)]]*$K$1)</f>
        <v>87.671129478295185</v>
      </c>
      <c r="AA61" s="58">
        <f>Table1[[#This Row],[number of times I order]]*$H$1</f>
        <v>87.6711294782952</v>
      </c>
      <c r="AB61" s="58">
        <f>Table1[[#This Row],[Holding cost]]+AA61</f>
        <v>175.3422589565904</v>
      </c>
      <c r="AC61" s="34">
        <v>-0.6</v>
      </c>
      <c r="AD61" s="29">
        <v>1</v>
      </c>
      <c r="AE61" s="29">
        <v>0.86</v>
      </c>
      <c r="AF61" s="29">
        <v>61</v>
      </c>
    </row>
    <row r="62" spans="1:32" x14ac:dyDescent="0.15">
      <c r="A62" s="32">
        <v>32369.281619072353</v>
      </c>
      <c r="B62" s="33">
        <v>9.7158765000000002</v>
      </c>
      <c r="C62" s="33">
        <v>137.46502042446252</v>
      </c>
      <c r="D62" s="33">
        <f>C62/Table1[[#This Row],[Std. Price ($)]]</f>
        <v>14.148494006121066</v>
      </c>
      <c r="E62" s="29">
        <v>10</v>
      </c>
      <c r="F62" s="29">
        <f t="shared" si="0"/>
        <v>12</v>
      </c>
      <c r="G62" s="29">
        <f t="shared" si="1"/>
        <v>12</v>
      </c>
      <c r="H62" s="29">
        <f t="shared" si="2"/>
        <v>12</v>
      </c>
      <c r="I62" s="58">
        <f t="shared" si="3"/>
        <v>12</v>
      </c>
      <c r="J62" s="58">
        <f t="shared" si="4"/>
        <v>12</v>
      </c>
      <c r="K62" s="58">
        <f t="shared" si="5"/>
        <v>12</v>
      </c>
      <c r="L62" s="58">
        <f t="shared" si="6"/>
        <v>12</v>
      </c>
      <c r="M62" s="58">
        <f t="shared" si="7"/>
        <v>12</v>
      </c>
      <c r="N62" s="58">
        <f t="shared" si="8"/>
        <v>12</v>
      </c>
      <c r="O62" s="58">
        <f t="shared" si="9"/>
        <v>12</v>
      </c>
      <c r="P62" s="58">
        <f t="shared" si="10"/>
        <v>12</v>
      </c>
      <c r="Q62" s="58">
        <f t="shared" si="11"/>
        <v>12</v>
      </c>
      <c r="R62" s="58">
        <f>SUM(Table1[[#This Row],[Oct]:[September]])</f>
        <v>144</v>
      </c>
      <c r="S62" s="68">
        <f>Table1[[#This Row],[DEMAND for the whole year]]/365</f>
        <v>0.39452054794520547</v>
      </c>
      <c r="T62" s="68">
        <f>Table1[[#This Row],[Lead Time (days)]]*S62</f>
        <v>8.2849315068493148</v>
      </c>
      <c r="U62" s="68">
        <f>SQRT(2*Table1[[#This Row],[DEMAND for the whole year]]*$H$1/(Table1[[#This Row],[Std. Price ($)]]*$K$1))</f>
        <v>210.86324250999729</v>
      </c>
      <c r="V62" s="68">
        <f>Table1[[#This Row],[DEMAND for the whole year]]/U62</f>
        <v>0.6829070742055614</v>
      </c>
      <c r="W62" s="68">
        <f>Table1[[#This Row],[Demand variability (COV)]]*S62</f>
        <v>0.65095890410958901</v>
      </c>
      <c r="X62" s="68">
        <f t="shared" si="12"/>
        <v>2.9830684523876916</v>
      </c>
      <c r="Y62" s="68">
        <f t="shared" si="13"/>
        <v>6.1264735844313769</v>
      </c>
      <c r="Z62" s="58">
        <f>(Table1[[#This Row],[Eoq]]/2)*(Table1[[#This Row],[Std. Price ($)]]*$K$1)</f>
        <v>204.87212226166838</v>
      </c>
      <c r="AA62" s="58">
        <f>Table1[[#This Row],[number of times I order]]*$H$1</f>
        <v>204.87212226166841</v>
      </c>
      <c r="AB62" s="58">
        <f>Table1[[#This Row],[Holding cost]]+AA62</f>
        <v>409.74424452333676</v>
      </c>
      <c r="AC62" s="34">
        <v>0.2</v>
      </c>
      <c r="AD62" s="29">
        <v>1</v>
      </c>
      <c r="AE62" s="29">
        <v>1.65</v>
      </c>
      <c r="AF62" s="29">
        <v>21</v>
      </c>
    </row>
    <row r="63" spans="1:32" x14ac:dyDescent="0.15">
      <c r="A63" s="32">
        <v>54570.822912430885</v>
      </c>
      <c r="B63" s="33">
        <v>8.1317181000000005</v>
      </c>
      <c r="C63" s="33">
        <v>2450</v>
      </c>
      <c r="D63" s="33">
        <f>C63/Table1[[#This Row],[Std. Price ($)]]</f>
        <v>301.28934253143871</v>
      </c>
      <c r="E63" s="29">
        <v>10</v>
      </c>
      <c r="F63" s="29">
        <f t="shared" si="0"/>
        <v>4</v>
      </c>
      <c r="G63" s="29">
        <f t="shared" si="1"/>
        <v>4</v>
      </c>
      <c r="H63" s="29">
        <f t="shared" si="2"/>
        <v>4</v>
      </c>
      <c r="I63" s="58">
        <f t="shared" si="3"/>
        <v>4</v>
      </c>
      <c r="J63" s="58">
        <f t="shared" si="4"/>
        <v>4</v>
      </c>
      <c r="K63" s="58">
        <f t="shared" si="5"/>
        <v>4</v>
      </c>
      <c r="L63" s="58">
        <f t="shared" si="6"/>
        <v>4</v>
      </c>
      <c r="M63" s="58">
        <f t="shared" si="7"/>
        <v>4</v>
      </c>
      <c r="N63" s="58">
        <f t="shared" si="8"/>
        <v>4</v>
      </c>
      <c r="O63" s="58">
        <f t="shared" si="9"/>
        <v>4</v>
      </c>
      <c r="P63" s="58">
        <f t="shared" si="10"/>
        <v>4</v>
      </c>
      <c r="Q63" s="58">
        <f t="shared" si="11"/>
        <v>4</v>
      </c>
      <c r="R63" s="58">
        <f>SUM(Table1[[#This Row],[Oct]:[September]])</f>
        <v>48</v>
      </c>
      <c r="S63" s="68">
        <f>Table1[[#This Row],[DEMAND for the whole year]]/365</f>
        <v>0.13150684931506848</v>
      </c>
      <c r="T63" s="68">
        <f>Table1[[#This Row],[Lead Time (days)]]*S63</f>
        <v>8.6794520547945204</v>
      </c>
      <c r="U63" s="68">
        <f>SQRT(2*Table1[[#This Row],[DEMAND for the whole year]]*$H$1/(Table1[[#This Row],[Std. Price ($)]]*$K$1))</f>
        <v>133.07304319935582</v>
      </c>
      <c r="V63" s="68">
        <f>Table1[[#This Row],[DEMAND for the whole year]]/U63</f>
        <v>0.3607041580020946</v>
      </c>
      <c r="W63" s="68">
        <f>Table1[[#This Row],[Demand variability (COV)]]*S63</f>
        <v>0.13676712328767121</v>
      </c>
      <c r="X63" s="68">
        <f t="shared" si="12"/>
        <v>1.1111013620806223</v>
      </c>
      <c r="Y63" s="68">
        <f t="shared" si="13"/>
        <v>2.2819232119746116</v>
      </c>
      <c r="Z63" s="58">
        <f>(Table1[[#This Row],[Eoq]]/2)*(Table1[[#This Row],[Std. Price ($)]]*$K$1)</f>
        <v>108.21124740062837</v>
      </c>
      <c r="AA63" s="58">
        <f>Table1[[#This Row],[number of times I order]]*$H$1</f>
        <v>108.21124740062838</v>
      </c>
      <c r="AB63" s="58">
        <f>Table1[[#This Row],[Holding cost]]+AA63</f>
        <v>216.42249480125673</v>
      </c>
      <c r="AC63" s="34">
        <v>-0.6</v>
      </c>
      <c r="AD63" s="29">
        <v>0.81</v>
      </c>
      <c r="AE63" s="29">
        <v>1.04</v>
      </c>
      <c r="AF63" s="29">
        <v>66</v>
      </c>
    </row>
    <row r="64" spans="1:32" x14ac:dyDescent="0.15">
      <c r="A64" s="32">
        <v>87416.072395658877</v>
      </c>
      <c r="B64" s="33">
        <v>7.6735130999999992</v>
      </c>
      <c r="C64" s="33">
        <v>680</v>
      </c>
      <c r="D64" s="33">
        <f>C64/Table1[[#This Row],[Std. Price ($)]]</f>
        <v>88.616516468838768</v>
      </c>
      <c r="E64" s="29">
        <v>10</v>
      </c>
      <c r="F64" s="29">
        <f t="shared" si="0"/>
        <v>6</v>
      </c>
      <c r="G64" s="29">
        <f t="shared" si="1"/>
        <v>6</v>
      </c>
      <c r="H64" s="29">
        <f t="shared" si="2"/>
        <v>6</v>
      </c>
      <c r="I64" s="58">
        <f t="shared" si="3"/>
        <v>6</v>
      </c>
      <c r="J64" s="58">
        <f t="shared" si="4"/>
        <v>6</v>
      </c>
      <c r="K64" s="58">
        <f t="shared" si="5"/>
        <v>6</v>
      </c>
      <c r="L64" s="58">
        <f t="shared" si="6"/>
        <v>6</v>
      </c>
      <c r="M64" s="58">
        <f t="shared" si="7"/>
        <v>6</v>
      </c>
      <c r="N64" s="58">
        <f t="shared" si="8"/>
        <v>6</v>
      </c>
      <c r="O64" s="58">
        <f t="shared" si="9"/>
        <v>6</v>
      </c>
      <c r="P64" s="58">
        <f t="shared" si="10"/>
        <v>6</v>
      </c>
      <c r="Q64" s="58">
        <f t="shared" si="11"/>
        <v>6</v>
      </c>
      <c r="R64" s="58">
        <f>SUM(Table1[[#This Row],[Oct]:[September]])</f>
        <v>72</v>
      </c>
      <c r="S64" s="68">
        <f>Table1[[#This Row],[DEMAND for the whole year]]/365</f>
        <v>0.19726027397260273</v>
      </c>
      <c r="T64" s="68">
        <f>Table1[[#This Row],[Lead Time (days)]]*S64</f>
        <v>2.1698630136986301</v>
      </c>
      <c r="U64" s="68">
        <f>SQRT(2*Table1[[#This Row],[DEMAND for the whole year]]*$H$1/(Table1[[#This Row],[Std. Price ($)]]*$K$1))</f>
        <v>167.77596913596861</v>
      </c>
      <c r="V64" s="68">
        <f>Table1[[#This Row],[DEMAND for the whole year]]/U64</f>
        <v>0.42914369901001692</v>
      </c>
      <c r="W64" s="68">
        <f>Table1[[#This Row],[Demand variability (COV)]]*S64</f>
        <v>0.38465753424657534</v>
      </c>
      <c r="X64" s="68">
        <f t="shared" si="12"/>
        <v>1.275764713879173</v>
      </c>
      <c r="Y64" s="68">
        <f t="shared" si="13"/>
        <v>2.6201003913518699</v>
      </c>
      <c r="Z64" s="58">
        <f>(Table1[[#This Row],[Eoq]]/2)*(Table1[[#This Row],[Std. Price ($)]]*$K$1)</f>
        <v>128.74310970300508</v>
      </c>
      <c r="AA64" s="58">
        <f>Table1[[#This Row],[number of times I order]]*$H$1</f>
        <v>128.74310970300508</v>
      </c>
      <c r="AB64" s="58">
        <f>Table1[[#This Row],[Holding cost]]+AA64</f>
        <v>257.48621940601015</v>
      </c>
      <c r="AC64" s="34">
        <v>-0.4</v>
      </c>
      <c r="AD64" s="29">
        <v>1</v>
      </c>
      <c r="AE64" s="29">
        <v>1.95</v>
      </c>
      <c r="AF64" s="29">
        <v>11</v>
      </c>
    </row>
    <row r="65" spans="1:32" x14ac:dyDescent="0.15">
      <c r="A65" s="32">
        <v>35550.826262362069</v>
      </c>
      <c r="B65" s="33">
        <v>11.3686089</v>
      </c>
      <c r="C65" s="33">
        <v>480.47437916230513</v>
      </c>
      <c r="D65" s="33">
        <f>C65/Table1[[#This Row],[Std. Price ($)]]</f>
        <v>42.263251677371464</v>
      </c>
      <c r="E65" s="29">
        <v>18</v>
      </c>
      <c r="F65" s="29">
        <f t="shared" si="0"/>
        <v>14.4</v>
      </c>
      <c r="G65" s="29">
        <f t="shared" si="1"/>
        <v>14.4</v>
      </c>
      <c r="H65" s="29">
        <f t="shared" si="2"/>
        <v>14.4</v>
      </c>
      <c r="I65" s="58">
        <f t="shared" si="3"/>
        <v>14.4</v>
      </c>
      <c r="J65" s="58">
        <f t="shared" si="4"/>
        <v>14.4</v>
      </c>
      <c r="K65" s="58">
        <f t="shared" si="5"/>
        <v>14.4</v>
      </c>
      <c r="L65" s="58">
        <f t="shared" si="6"/>
        <v>14.4</v>
      </c>
      <c r="M65" s="58">
        <f t="shared" si="7"/>
        <v>14.4</v>
      </c>
      <c r="N65" s="58">
        <f t="shared" si="8"/>
        <v>14.4</v>
      </c>
      <c r="O65" s="58">
        <f t="shared" si="9"/>
        <v>14.4</v>
      </c>
      <c r="P65" s="58">
        <f t="shared" si="10"/>
        <v>14.4</v>
      </c>
      <c r="Q65" s="58">
        <f t="shared" si="11"/>
        <v>14.4</v>
      </c>
      <c r="R65" s="58">
        <f>SUM(Table1[[#This Row],[Oct]:[September]])</f>
        <v>172.80000000000004</v>
      </c>
      <c r="S65" s="68">
        <f>Table1[[#This Row],[DEMAND for the whole year]]/365</f>
        <v>0.47342465753424667</v>
      </c>
      <c r="T65" s="68">
        <f>Table1[[#This Row],[Lead Time (days)]]*S65</f>
        <v>14.202739726027399</v>
      </c>
      <c r="U65" s="68">
        <f>SQRT(2*Table1[[#This Row],[DEMAND for the whole year]]*$H$1/(Table1[[#This Row],[Std. Price ($)]]*$K$1))</f>
        <v>213.53980082360124</v>
      </c>
      <c r="V65" s="68">
        <f>Table1[[#This Row],[DEMAND for the whole year]]/U65</f>
        <v>0.80921682671580686</v>
      </c>
      <c r="W65" s="68">
        <f>Table1[[#This Row],[Demand variability (COV)]]*S65</f>
        <v>0.92317808219178099</v>
      </c>
      <c r="X65" s="68">
        <f t="shared" si="12"/>
        <v>5.0564546021079675</v>
      </c>
      <c r="Y65" s="68">
        <f t="shared" si="13"/>
        <v>10.384688130738501</v>
      </c>
      <c r="Z65" s="58">
        <f>(Table1[[#This Row],[Eoq]]/2)*(Table1[[#This Row],[Std. Price ($)]]*$K$1)</f>
        <v>242.76504801474206</v>
      </c>
      <c r="AA65" s="58">
        <f>Table1[[#This Row],[number of times I order]]*$H$1</f>
        <v>242.76504801474206</v>
      </c>
      <c r="AB65" s="58">
        <f>Table1[[#This Row],[Holding cost]]+AA65</f>
        <v>485.53009602948413</v>
      </c>
      <c r="AC65" s="34">
        <v>-0.2</v>
      </c>
      <c r="AD65" s="29">
        <v>1</v>
      </c>
      <c r="AE65" s="29">
        <v>1.95</v>
      </c>
      <c r="AF65" s="29">
        <v>30</v>
      </c>
    </row>
    <row r="66" spans="1:32" x14ac:dyDescent="0.15">
      <c r="A66" s="32">
        <v>58772.385511943859</v>
      </c>
      <c r="B66" s="33">
        <v>12.803963700000001</v>
      </c>
      <c r="C66" s="33">
        <v>69.196554268526668</v>
      </c>
      <c r="D66" s="33">
        <f>C66/Table1[[#This Row],[Std. Price ($)]]</f>
        <v>5.4043072824805547</v>
      </c>
      <c r="E66" s="29">
        <v>10</v>
      </c>
      <c r="F66" s="29">
        <f t="shared" si="0"/>
        <v>18</v>
      </c>
      <c r="G66" s="29">
        <f t="shared" si="1"/>
        <v>18</v>
      </c>
      <c r="H66" s="29">
        <f t="shared" si="2"/>
        <v>18</v>
      </c>
      <c r="I66" s="58">
        <f t="shared" si="3"/>
        <v>18</v>
      </c>
      <c r="J66" s="58">
        <f t="shared" si="4"/>
        <v>18</v>
      </c>
      <c r="K66" s="58">
        <f t="shared" si="5"/>
        <v>18</v>
      </c>
      <c r="L66" s="58">
        <f t="shared" si="6"/>
        <v>18</v>
      </c>
      <c r="M66" s="58">
        <f t="shared" si="7"/>
        <v>18</v>
      </c>
      <c r="N66" s="58">
        <f t="shared" si="8"/>
        <v>18</v>
      </c>
      <c r="O66" s="58">
        <f t="shared" si="9"/>
        <v>18</v>
      </c>
      <c r="P66" s="58">
        <f t="shared" si="10"/>
        <v>18</v>
      </c>
      <c r="Q66" s="58">
        <f t="shared" si="11"/>
        <v>18</v>
      </c>
      <c r="R66" s="58">
        <f>SUM(Table1[[#This Row],[Oct]:[September]])</f>
        <v>216</v>
      </c>
      <c r="S66" s="68">
        <f>Table1[[#This Row],[DEMAND for the whole year]]/365</f>
        <v>0.59178082191780823</v>
      </c>
      <c r="T66" s="68">
        <f>Table1[[#This Row],[Lead Time (days)]]*S66</f>
        <v>6.5095890410958903</v>
      </c>
      <c r="U66" s="68">
        <f>SQRT(2*Table1[[#This Row],[DEMAND for the whole year]]*$H$1/(Table1[[#This Row],[Std. Price ($)]]*$K$1))</f>
        <v>224.96517088175472</v>
      </c>
      <c r="V66" s="68">
        <f>Table1[[#This Row],[DEMAND for the whole year]]/U66</f>
        <v>0.96014862724476158</v>
      </c>
      <c r="W66" s="68">
        <f>Table1[[#This Row],[Demand variability (COV)]]*S66</f>
        <v>0.7101369863013699</v>
      </c>
      <c r="X66" s="68">
        <f t="shared" si="12"/>
        <v>2.3552579333153965</v>
      </c>
      <c r="Y66" s="68">
        <f t="shared" si="13"/>
        <v>4.8371084148034518</v>
      </c>
      <c r="Z66" s="58">
        <f>(Table1[[#This Row],[Eoq]]/2)*(Table1[[#This Row],[Std. Price ($)]]*$K$1)</f>
        <v>288.04458817342845</v>
      </c>
      <c r="AA66" s="58">
        <f>Table1[[#This Row],[number of times I order]]*$H$1</f>
        <v>288.04458817342845</v>
      </c>
      <c r="AB66" s="58">
        <f>Table1[[#This Row],[Holding cost]]+AA66</f>
        <v>576.0891763468569</v>
      </c>
      <c r="AC66" s="34">
        <v>0.8</v>
      </c>
      <c r="AD66" s="29">
        <v>1</v>
      </c>
      <c r="AE66" s="29">
        <v>1.2</v>
      </c>
      <c r="AF66" s="29">
        <v>11</v>
      </c>
    </row>
    <row r="67" spans="1:32" x14ac:dyDescent="0.15">
      <c r="A67" s="32">
        <v>7436.8073142564326</v>
      </c>
      <c r="B67" s="33">
        <v>6.4020000000000001</v>
      </c>
      <c r="C67" s="33">
        <v>242.31584953261736</v>
      </c>
      <c r="D67" s="33">
        <f>C67/Table1[[#This Row],[Std. Price ($)]]</f>
        <v>37.850023357172347</v>
      </c>
      <c r="E67" s="29">
        <v>10</v>
      </c>
      <c r="F67" s="29">
        <f t="shared" ref="F67:F130" si="14">E67+$AC67*E67</f>
        <v>25</v>
      </c>
      <c r="G67" s="29">
        <f t="shared" ref="G67:G130" si="15">$F67</f>
        <v>25</v>
      </c>
      <c r="H67" s="29">
        <f t="shared" ref="H67:H130" si="16">$F67</f>
        <v>25</v>
      </c>
      <c r="I67" s="58">
        <f t="shared" ref="I67:I130" si="17">$F67</f>
        <v>25</v>
      </c>
      <c r="J67" s="58">
        <f t="shared" ref="J67:J130" si="18">$F67</f>
        <v>25</v>
      </c>
      <c r="K67" s="58">
        <f t="shared" ref="K67:K130" si="19">$F67</f>
        <v>25</v>
      </c>
      <c r="L67" s="58">
        <f t="shared" ref="L67:L130" si="20">$F67</f>
        <v>25</v>
      </c>
      <c r="M67" s="58">
        <f t="shared" ref="M67:M130" si="21">$F67</f>
        <v>25</v>
      </c>
      <c r="N67" s="58">
        <f t="shared" ref="N67:N130" si="22">$F67</f>
        <v>25</v>
      </c>
      <c r="O67" s="58">
        <f t="shared" ref="O67:O130" si="23">$F67</f>
        <v>25</v>
      </c>
      <c r="P67" s="58">
        <f t="shared" ref="P67:P130" si="24">$F67</f>
        <v>25</v>
      </c>
      <c r="Q67" s="58">
        <f t="shared" ref="Q67:Q130" si="25">$F67</f>
        <v>25</v>
      </c>
      <c r="R67" s="58">
        <f>SUM(Table1[[#This Row],[Oct]:[September]])</f>
        <v>300</v>
      </c>
      <c r="S67" s="68">
        <f>Table1[[#This Row],[DEMAND for the whole year]]/365</f>
        <v>0.82191780821917804</v>
      </c>
      <c r="T67" s="68">
        <f>Table1[[#This Row],[Lead Time (days)]]*S67</f>
        <v>50.136986301369859</v>
      </c>
      <c r="U67" s="68">
        <f>SQRT(2*Table1[[#This Row],[DEMAND for the whole year]]*$H$1/(Table1[[#This Row],[Std. Price ($)]]*$K$1))</f>
        <v>374.9414199793348</v>
      </c>
      <c r="V67" s="68">
        <f>Table1[[#This Row],[DEMAND for the whole year]]/U67</f>
        <v>0.80012499023590067</v>
      </c>
      <c r="W67" s="68">
        <f>Table1[[#This Row],[Demand variability (COV)]]*S67</f>
        <v>1.1917808219178081</v>
      </c>
      <c r="X67" s="68">
        <f t="shared" si="12"/>
        <v>9.3081057781353262</v>
      </c>
      <c r="Y67" s="68">
        <f t="shared" si="13"/>
        <v>19.116512101891196</v>
      </c>
      <c r="Z67" s="58">
        <f>(Table1[[#This Row],[Eoq]]/2)*(Table1[[#This Row],[Std. Price ($)]]*$K$1)</f>
        <v>240.03749707077017</v>
      </c>
      <c r="AA67" s="58">
        <f>Table1[[#This Row],[number of times I order]]*$H$1</f>
        <v>240.0374970707702</v>
      </c>
      <c r="AB67" s="58">
        <f>Table1[[#This Row],[Holding cost]]+AA67</f>
        <v>480.0749941415404</v>
      </c>
      <c r="AC67" s="34">
        <v>1.5</v>
      </c>
      <c r="AD67" s="29">
        <v>0.88</v>
      </c>
      <c r="AE67" s="29">
        <v>1.45</v>
      </c>
      <c r="AF67" s="29">
        <v>61</v>
      </c>
    </row>
    <row r="68" spans="1:32" x14ac:dyDescent="0.15">
      <c r="A68" s="32">
        <v>42197.03079931195</v>
      </c>
      <c r="B68" s="33">
        <v>5.3771553000000001</v>
      </c>
      <c r="C68" s="33">
        <v>115.54666002249998</v>
      </c>
      <c r="D68" s="33">
        <f>C68/Table1[[#This Row],[Std. Price ($)]]</f>
        <v>21.488436464258339</v>
      </c>
      <c r="E68" s="29">
        <v>10</v>
      </c>
      <c r="F68" s="29">
        <f t="shared" si="14"/>
        <v>25</v>
      </c>
      <c r="G68" s="29">
        <f t="shared" si="15"/>
        <v>25</v>
      </c>
      <c r="H68" s="29">
        <f t="shared" si="16"/>
        <v>25</v>
      </c>
      <c r="I68" s="58">
        <f t="shared" si="17"/>
        <v>25</v>
      </c>
      <c r="J68" s="58">
        <f t="shared" si="18"/>
        <v>25</v>
      </c>
      <c r="K68" s="58">
        <f t="shared" si="19"/>
        <v>25</v>
      </c>
      <c r="L68" s="58">
        <f t="shared" si="20"/>
        <v>25</v>
      </c>
      <c r="M68" s="58">
        <f t="shared" si="21"/>
        <v>25</v>
      </c>
      <c r="N68" s="58">
        <f t="shared" si="22"/>
        <v>25</v>
      </c>
      <c r="O68" s="58">
        <f t="shared" si="23"/>
        <v>25</v>
      </c>
      <c r="P68" s="58">
        <f t="shared" si="24"/>
        <v>25</v>
      </c>
      <c r="Q68" s="58">
        <f t="shared" si="25"/>
        <v>25</v>
      </c>
      <c r="R68" s="58">
        <f>SUM(Table1[[#This Row],[Oct]:[September]])</f>
        <v>300</v>
      </c>
      <c r="S68" s="68">
        <f>Table1[[#This Row],[DEMAND for the whole year]]/365</f>
        <v>0.82191780821917804</v>
      </c>
      <c r="T68" s="68">
        <f>Table1[[#This Row],[Lead Time (days)]]*S68</f>
        <v>23.835616438356162</v>
      </c>
      <c r="U68" s="68">
        <f>SQRT(2*Table1[[#This Row],[DEMAND for the whole year]]*$H$1/(Table1[[#This Row],[Std. Price ($)]]*$K$1))</f>
        <v>409.11458728285555</v>
      </c>
      <c r="V68" s="68">
        <f>Table1[[#This Row],[DEMAND for the whole year]]/U68</f>
        <v>0.73329089043843998</v>
      </c>
      <c r="W68" s="68">
        <f>Table1[[#This Row],[Demand variability (COV)]]*S68</f>
        <v>1.4136986301369863</v>
      </c>
      <c r="X68" s="68">
        <f t="shared" ref="X68:X131" si="26">SQRT(AF68)*W68</f>
        <v>7.6130001109079561</v>
      </c>
      <c r="Y68" s="68">
        <f t="shared" ref="Y68:Y131" si="27">NORMSINV($Y$1)*X68</f>
        <v>15.635190684417156</v>
      </c>
      <c r="Z68" s="58">
        <f>(Table1[[#This Row],[Eoq]]/2)*(Table1[[#This Row],[Std. Price ($)]]*$K$1)</f>
        <v>219.98726713153195</v>
      </c>
      <c r="AA68" s="58">
        <f>Table1[[#This Row],[number of times I order]]*$H$1</f>
        <v>219.98726713153201</v>
      </c>
      <c r="AB68" s="58">
        <f>Table1[[#This Row],[Holding cost]]+AA68</f>
        <v>439.97453426306396</v>
      </c>
      <c r="AC68" s="34">
        <v>1.5</v>
      </c>
      <c r="AD68" s="29">
        <v>0.75</v>
      </c>
      <c r="AE68" s="29">
        <v>1.72</v>
      </c>
      <c r="AF68" s="29">
        <v>29</v>
      </c>
    </row>
    <row r="69" spans="1:32" x14ac:dyDescent="0.15">
      <c r="A69" s="32">
        <v>65905.883814739136</v>
      </c>
      <c r="B69" s="33">
        <v>5.4384626999999996</v>
      </c>
      <c r="C69" s="33">
        <v>57.049940750199482</v>
      </c>
      <c r="D69" s="33">
        <f>C69/Table1[[#This Row],[Std. Price ($)]]</f>
        <v>10.49008587485568</v>
      </c>
      <c r="E69" s="29">
        <v>10</v>
      </c>
      <c r="F69" s="29">
        <f t="shared" si="14"/>
        <v>14</v>
      </c>
      <c r="G69" s="29">
        <f t="shared" si="15"/>
        <v>14</v>
      </c>
      <c r="H69" s="29">
        <f t="shared" si="16"/>
        <v>14</v>
      </c>
      <c r="I69" s="58">
        <f t="shared" si="17"/>
        <v>14</v>
      </c>
      <c r="J69" s="58">
        <f t="shared" si="18"/>
        <v>14</v>
      </c>
      <c r="K69" s="58">
        <f t="shared" si="19"/>
        <v>14</v>
      </c>
      <c r="L69" s="58">
        <f t="shared" si="20"/>
        <v>14</v>
      </c>
      <c r="M69" s="58">
        <f t="shared" si="21"/>
        <v>14</v>
      </c>
      <c r="N69" s="58">
        <f t="shared" si="22"/>
        <v>14</v>
      </c>
      <c r="O69" s="58">
        <f t="shared" si="23"/>
        <v>14</v>
      </c>
      <c r="P69" s="58">
        <f t="shared" si="24"/>
        <v>14</v>
      </c>
      <c r="Q69" s="58">
        <f t="shared" si="25"/>
        <v>14</v>
      </c>
      <c r="R69" s="58">
        <f>SUM(Table1[[#This Row],[Oct]:[September]])</f>
        <v>168</v>
      </c>
      <c r="S69" s="68">
        <f>Table1[[#This Row],[DEMAND for the whole year]]/365</f>
        <v>0.46027397260273972</v>
      </c>
      <c r="T69" s="68">
        <f>Table1[[#This Row],[Lead Time (days)]]*S69</f>
        <v>7.3643835616438356</v>
      </c>
      <c r="U69" s="68">
        <f>SQRT(2*Table1[[#This Row],[DEMAND for the whole year]]*$H$1/(Table1[[#This Row],[Std. Price ($)]]*$K$1))</f>
        <v>304.42281046879424</v>
      </c>
      <c r="V69" s="68">
        <f>Table1[[#This Row],[DEMAND for the whole year]]/U69</f>
        <v>0.5518640332545689</v>
      </c>
      <c r="W69" s="68">
        <f>Table1[[#This Row],[Demand variability (COV)]]*S69</f>
        <v>0.69041095890410964</v>
      </c>
      <c r="X69" s="68">
        <f t="shared" si="26"/>
        <v>2.7616438356164386</v>
      </c>
      <c r="Y69" s="68">
        <f t="shared" si="27"/>
        <v>5.6717230189503471</v>
      </c>
      <c r="Z69" s="58">
        <f>(Table1[[#This Row],[Eoq]]/2)*(Table1[[#This Row],[Std. Price ($)]]*$K$1)</f>
        <v>165.55920997637068</v>
      </c>
      <c r="AA69" s="58">
        <f>Table1[[#This Row],[number of times I order]]*$H$1</f>
        <v>165.55920997637068</v>
      </c>
      <c r="AB69" s="58">
        <f>Table1[[#This Row],[Holding cost]]+AA69</f>
        <v>331.11841995274136</v>
      </c>
      <c r="AC69" s="34">
        <v>0.4</v>
      </c>
      <c r="AD69" s="29">
        <v>0.77</v>
      </c>
      <c r="AE69" s="29">
        <v>1.5</v>
      </c>
      <c r="AF69" s="29">
        <v>16</v>
      </c>
    </row>
    <row r="70" spans="1:32" x14ac:dyDescent="0.15">
      <c r="A70" s="32">
        <v>36205.111284001337</v>
      </c>
      <c r="B70" s="33">
        <v>29.849600000000002</v>
      </c>
      <c r="C70" s="33">
        <v>1016.4301731838484</v>
      </c>
      <c r="D70" s="33">
        <f>C70/Table1[[#This Row],[Std. Price ($)]]</f>
        <v>34.051718387645003</v>
      </c>
      <c r="E70" s="29">
        <v>58</v>
      </c>
      <c r="F70" s="29">
        <f t="shared" si="14"/>
        <v>34.799999999999997</v>
      </c>
      <c r="G70" s="29">
        <f t="shared" si="15"/>
        <v>34.799999999999997</v>
      </c>
      <c r="H70" s="29">
        <f t="shared" si="16"/>
        <v>34.799999999999997</v>
      </c>
      <c r="I70" s="58">
        <f t="shared" si="17"/>
        <v>34.799999999999997</v>
      </c>
      <c r="J70" s="58">
        <f t="shared" si="18"/>
        <v>34.799999999999997</v>
      </c>
      <c r="K70" s="58">
        <f t="shared" si="19"/>
        <v>34.799999999999997</v>
      </c>
      <c r="L70" s="58">
        <f t="shared" si="20"/>
        <v>34.799999999999997</v>
      </c>
      <c r="M70" s="58">
        <f t="shared" si="21"/>
        <v>34.799999999999997</v>
      </c>
      <c r="N70" s="58">
        <f t="shared" si="22"/>
        <v>34.799999999999997</v>
      </c>
      <c r="O70" s="58">
        <f t="shared" si="23"/>
        <v>34.799999999999997</v>
      </c>
      <c r="P70" s="58">
        <f t="shared" si="24"/>
        <v>34.799999999999997</v>
      </c>
      <c r="Q70" s="58">
        <f t="shared" si="25"/>
        <v>34.799999999999997</v>
      </c>
      <c r="R70" s="58">
        <f>SUM(Table1[[#This Row],[Oct]:[September]])</f>
        <v>417.60000000000008</v>
      </c>
      <c r="S70" s="68">
        <f>Table1[[#This Row],[DEMAND for the whole year]]/365</f>
        <v>1.1441095890410962</v>
      </c>
      <c r="T70" s="68">
        <f>Table1[[#This Row],[Lead Time (days)]]*S70</f>
        <v>12.585205479452057</v>
      </c>
      <c r="U70" s="68">
        <f>SQRT(2*Table1[[#This Row],[DEMAND for the whole year]]*$H$1/(Table1[[#This Row],[Std. Price ($)]]*$K$1))</f>
        <v>204.86681445223843</v>
      </c>
      <c r="V70" s="68">
        <f>Table1[[#This Row],[DEMAND for the whole year]]/U70</f>
        <v>2.0383974882245126</v>
      </c>
      <c r="W70" s="68">
        <f>Table1[[#This Row],[Demand variability (COV)]]*S70</f>
        <v>1.2814027397260279</v>
      </c>
      <c r="X70" s="68">
        <f t="shared" si="26"/>
        <v>4.2499320930046727</v>
      </c>
      <c r="Y70" s="68">
        <f t="shared" si="27"/>
        <v>8.7282934062675661</v>
      </c>
      <c r="Z70" s="58">
        <f>(Table1[[#This Row],[Eoq]]/2)*(Table1[[#This Row],[Std. Price ($)]]*$K$1)</f>
        <v>611.5192464673537</v>
      </c>
      <c r="AA70" s="58">
        <f>Table1[[#This Row],[number of times I order]]*$H$1</f>
        <v>611.51924646735381</v>
      </c>
      <c r="AB70" s="58">
        <f>Table1[[#This Row],[Holding cost]]+AA70</f>
        <v>1223.0384929347074</v>
      </c>
      <c r="AC70" s="34">
        <v>-0.4</v>
      </c>
      <c r="AD70" s="29">
        <v>0.77</v>
      </c>
      <c r="AE70" s="29">
        <v>1.1200000000000001</v>
      </c>
      <c r="AF70" s="29">
        <v>11</v>
      </c>
    </row>
    <row r="71" spans="1:32" x14ac:dyDescent="0.15">
      <c r="A71" s="32">
        <v>92629.190022500523</v>
      </c>
      <c r="B71" s="33">
        <v>9.8304512000000006</v>
      </c>
      <c r="C71" s="33">
        <v>1266.9498710602393</v>
      </c>
      <c r="D71" s="33">
        <f>C71/Table1[[#This Row],[Std. Price ($)]]</f>
        <v>128.88013431776551</v>
      </c>
      <c r="E71" s="29">
        <v>268</v>
      </c>
      <c r="F71" s="29">
        <f t="shared" si="14"/>
        <v>107.20000000000002</v>
      </c>
      <c r="G71" s="29">
        <f t="shared" si="15"/>
        <v>107.20000000000002</v>
      </c>
      <c r="H71" s="29">
        <f t="shared" si="16"/>
        <v>107.20000000000002</v>
      </c>
      <c r="I71" s="58">
        <f t="shared" si="17"/>
        <v>107.20000000000002</v>
      </c>
      <c r="J71" s="58">
        <f t="shared" si="18"/>
        <v>107.20000000000002</v>
      </c>
      <c r="K71" s="58">
        <f t="shared" si="19"/>
        <v>107.20000000000002</v>
      </c>
      <c r="L71" s="58">
        <f t="shared" si="20"/>
        <v>107.20000000000002</v>
      </c>
      <c r="M71" s="58">
        <f t="shared" si="21"/>
        <v>107.20000000000002</v>
      </c>
      <c r="N71" s="58">
        <f t="shared" si="22"/>
        <v>107.20000000000002</v>
      </c>
      <c r="O71" s="58">
        <f t="shared" si="23"/>
        <v>107.20000000000002</v>
      </c>
      <c r="P71" s="58">
        <f t="shared" si="24"/>
        <v>107.20000000000002</v>
      </c>
      <c r="Q71" s="58">
        <f t="shared" si="25"/>
        <v>107.20000000000002</v>
      </c>
      <c r="R71" s="58">
        <f>SUM(Table1[[#This Row],[Oct]:[September]])</f>
        <v>1286.4000000000003</v>
      </c>
      <c r="S71" s="68">
        <f>Table1[[#This Row],[DEMAND for the whole year]]/365</f>
        <v>3.5243835616438366</v>
      </c>
      <c r="T71" s="68">
        <f>Table1[[#This Row],[Lead Time (days)]]*S71</f>
        <v>56.390136986301385</v>
      </c>
      <c r="U71" s="68">
        <f>SQRT(2*Table1[[#This Row],[DEMAND for the whole year]]*$H$1/(Table1[[#This Row],[Std. Price ($)]]*$K$1))</f>
        <v>626.5589200808771</v>
      </c>
      <c r="V71" s="68">
        <f>Table1[[#This Row],[DEMAND for the whole year]]/U71</f>
        <v>2.0531189625932544</v>
      </c>
      <c r="W71" s="68">
        <f>Table1[[#This Row],[Demand variability (COV)]]*S71</f>
        <v>2.8899945205479458</v>
      </c>
      <c r="X71" s="68">
        <f t="shared" si="26"/>
        <v>11.559978082191783</v>
      </c>
      <c r="Y71" s="68">
        <f t="shared" si="27"/>
        <v>23.741292393229113</v>
      </c>
      <c r="Z71" s="58">
        <f>(Table1[[#This Row],[Eoq]]/2)*(Table1[[#This Row],[Std. Price ($)]]*$K$1)</f>
        <v>615.93568877797634</v>
      </c>
      <c r="AA71" s="58">
        <f>Table1[[#This Row],[number of times I order]]*$H$1</f>
        <v>615.93568877797634</v>
      </c>
      <c r="AB71" s="58">
        <f>Table1[[#This Row],[Holding cost]]+AA71</f>
        <v>1231.8713775559527</v>
      </c>
      <c r="AC71" s="34">
        <v>-0.6</v>
      </c>
      <c r="AD71" s="29">
        <v>0.77</v>
      </c>
      <c r="AE71" s="29">
        <v>0.82</v>
      </c>
      <c r="AF71" s="29">
        <v>16</v>
      </c>
    </row>
    <row r="72" spans="1:32" x14ac:dyDescent="0.15">
      <c r="A72" s="32">
        <v>14400.806892806084</v>
      </c>
      <c r="B72" s="33">
        <v>8.0211071999999994</v>
      </c>
      <c r="C72" s="33">
        <v>458.55718434731619</v>
      </c>
      <c r="D72" s="33">
        <f>C72/Table1[[#This Row],[Std. Price ($)]]</f>
        <v>57.168813844965968</v>
      </c>
      <c r="E72" s="29">
        <v>138</v>
      </c>
      <c r="F72" s="29">
        <f t="shared" si="14"/>
        <v>303.60000000000002</v>
      </c>
      <c r="G72" s="29">
        <f t="shared" si="15"/>
        <v>303.60000000000002</v>
      </c>
      <c r="H72" s="29">
        <f t="shared" si="16"/>
        <v>303.60000000000002</v>
      </c>
      <c r="I72" s="58">
        <f t="shared" si="17"/>
        <v>303.60000000000002</v>
      </c>
      <c r="J72" s="58">
        <f t="shared" si="18"/>
        <v>303.60000000000002</v>
      </c>
      <c r="K72" s="58">
        <f t="shared" si="19"/>
        <v>303.60000000000002</v>
      </c>
      <c r="L72" s="58">
        <f t="shared" si="20"/>
        <v>303.60000000000002</v>
      </c>
      <c r="M72" s="58">
        <f t="shared" si="21"/>
        <v>303.60000000000002</v>
      </c>
      <c r="N72" s="58">
        <f t="shared" si="22"/>
        <v>303.60000000000002</v>
      </c>
      <c r="O72" s="58">
        <f t="shared" si="23"/>
        <v>303.60000000000002</v>
      </c>
      <c r="P72" s="58">
        <f t="shared" si="24"/>
        <v>303.60000000000002</v>
      </c>
      <c r="Q72" s="58">
        <f t="shared" si="25"/>
        <v>303.60000000000002</v>
      </c>
      <c r="R72" s="58">
        <f>SUM(Table1[[#This Row],[Oct]:[September]])</f>
        <v>3643.1999999999994</v>
      </c>
      <c r="S72" s="68">
        <f>Table1[[#This Row],[DEMAND for the whole year]]/365</f>
        <v>9.9813698630136969</v>
      </c>
      <c r="T72" s="68">
        <f>Table1[[#This Row],[Lead Time (days)]]*S72</f>
        <v>109.79506849315067</v>
      </c>
      <c r="U72" s="68">
        <f>SQRT(2*Table1[[#This Row],[DEMAND for the whole year]]*$H$1/(Table1[[#This Row],[Std. Price ($)]]*$K$1))</f>
        <v>1167.3066877317783</v>
      </c>
      <c r="V72" s="68">
        <f>Table1[[#This Row],[DEMAND for the whole year]]/U72</f>
        <v>3.1210306925245059</v>
      </c>
      <c r="W72" s="68">
        <f>Table1[[#This Row],[Demand variability (COV)]]*S72</f>
        <v>8.1847232876712308</v>
      </c>
      <c r="X72" s="68">
        <f t="shared" si="26"/>
        <v>27.145656158089555</v>
      </c>
      <c r="Y72" s="68">
        <f t="shared" si="27"/>
        <v>55.750361763062436</v>
      </c>
      <c r="Z72" s="58">
        <f>(Table1[[#This Row],[Eoq]]/2)*(Table1[[#This Row],[Std. Price ($)]]*$K$1)</f>
        <v>936.30920775735183</v>
      </c>
      <c r="AA72" s="58">
        <f>Table1[[#This Row],[number of times I order]]*$H$1</f>
        <v>936.30920775735183</v>
      </c>
      <c r="AB72" s="58">
        <f>Table1[[#This Row],[Holding cost]]+AA72</f>
        <v>1872.6184155147037</v>
      </c>
      <c r="AC72" s="34">
        <v>1.2</v>
      </c>
      <c r="AD72" s="29">
        <v>0.77</v>
      </c>
      <c r="AE72" s="29">
        <v>0.82</v>
      </c>
      <c r="AF72" s="29">
        <v>11</v>
      </c>
    </row>
    <row r="73" spans="1:32" x14ac:dyDescent="0.15">
      <c r="A73" s="32">
        <v>20418.927318283662</v>
      </c>
      <c r="B73" s="33">
        <v>41.027366399999998</v>
      </c>
      <c r="C73" s="33">
        <v>1492.006203976098</v>
      </c>
      <c r="D73" s="33">
        <f>C73/Table1[[#This Row],[Std. Price ($)]]</f>
        <v>36.366121808298622</v>
      </c>
      <c r="E73" s="29">
        <v>18</v>
      </c>
      <c r="F73" s="29">
        <f t="shared" si="14"/>
        <v>10.8</v>
      </c>
      <c r="G73" s="29">
        <f t="shared" si="15"/>
        <v>10.8</v>
      </c>
      <c r="H73" s="29">
        <f t="shared" si="16"/>
        <v>10.8</v>
      </c>
      <c r="I73" s="58">
        <f t="shared" si="17"/>
        <v>10.8</v>
      </c>
      <c r="J73" s="58">
        <f t="shared" si="18"/>
        <v>10.8</v>
      </c>
      <c r="K73" s="58">
        <f t="shared" si="19"/>
        <v>10.8</v>
      </c>
      <c r="L73" s="58">
        <f t="shared" si="20"/>
        <v>10.8</v>
      </c>
      <c r="M73" s="58">
        <f t="shared" si="21"/>
        <v>10.8</v>
      </c>
      <c r="N73" s="58">
        <f t="shared" si="22"/>
        <v>10.8</v>
      </c>
      <c r="O73" s="58">
        <f t="shared" si="23"/>
        <v>10.8</v>
      </c>
      <c r="P73" s="58">
        <f t="shared" si="24"/>
        <v>10.8</v>
      </c>
      <c r="Q73" s="58">
        <f t="shared" si="25"/>
        <v>10.8</v>
      </c>
      <c r="R73" s="58">
        <f>SUM(Table1[[#This Row],[Oct]:[September]])</f>
        <v>129.6</v>
      </c>
      <c r="S73" s="68">
        <f>Table1[[#This Row],[DEMAND for the whole year]]/365</f>
        <v>0.35506849315068489</v>
      </c>
      <c r="T73" s="68">
        <f>Table1[[#This Row],[Lead Time (days)]]*S73</f>
        <v>10.652054794520547</v>
      </c>
      <c r="U73" s="68">
        <f>SQRT(2*Table1[[#This Row],[DEMAND for the whole year]]*$H$1/(Table1[[#This Row],[Std. Price ($)]]*$K$1))</f>
        <v>97.34783742872429</v>
      </c>
      <c r="V73" s="68">
        <f>Table1[[#This Row],[DEMAND for the whole year]]/U73</f>
        <v>1.3313084648119682</v>
      </c>
      <c r="W73" s="68">
        <f>Table1[[#This Row],[Demand variability (COV)]]*S73</f>
        <v>0.74919452054794511</v>
      </c>
      <c r="X73" s="68">
        <f t="shared" si="26"/>
        <v>4.1035073886337718</v>
      </c>
      <c r="Y73" s="68">
        <f t="shared" si="27"/>
        <v>8.4275738291762412</v>
      </c>
      <c r="Z73" s="58">
        <f>(Table1[[#This Row],[Eoq]]/2)*(Table1[[#This Row],[Std. Price ($)]]*$K$1)</f>
        <v>399.39253944359052</v>
      </c>
      <c r="AA73" s="58">
        <f>Table1[[#This Row],[number of times I order]]*$H$1</f>
        <v>399.39253944359046</v>
      </c>
      <c r="AB73" s="58">
        <f>Table1[[#This Row],[Holding cost]]+AA73</f>
        <v>798.78507888718104</v>
      </c>
      <c r="AC73" s="34">
        <v>-0.4</v>
      </c>
      <c r="AD73" s="29">
        <v>0.77</v>
      </c>
      <c r="AE73" s="29">
        <v>2.11</v>
      </c>
      <c r="AF73" s="29">
        <v>30</v>
      </c>
    </row>
    <row r="74" spans="1:32" x14ac:dyDescent="0.15">
      <c r="A74" s="32">
        <v>69313.078215297952</v>
      </c>
      <c r="B74" s="33">
        <v>9.0898175999999999</v>
      </c>
      <c r="C74" s="33">
        <v>4627.2714782202211</v>
      </c>
      <c r="D74" s="33">
        <f>C74/Table1[[#This Row],[Std. Price ($)]]</f>
        <v>509.06098250202746</v>
      </c>
      <c r="E74" s="29">
        <v>82</v>
      </c>
      <c r="F74" s="29">
        <f t="shared" si="14"/>
        <v>49.199999999999996</v>
      </c>
      <c r="G74" s="29">
        <f t="shared" si="15"/>
        <v>49.199999999999996</v>
      </c>
      <c r="H74" s="29">
        <f t="shared" si="16"/>
        <v>49.199999999999996</v>
      </c>
      <c r="I74" s="58">
        <f t="shared" si="17"/>
        <v>49.199999999999996</v>
      </c>
      <c r="J74" s="58">
        <f t="shared" si="18"/>
        <v>49.199999999999996</v>
      </c>
      <c r="K74" s="58">
        <f t="shared" si="19"/>
        <v>49.199999999999996</v>
      </c>
      <c r="L74" s="58">
        <f t="shared" si="20"/>
        <v>49.199999999999996</v>
      </c>
      <c r="M74" s="58">
        <f t="shared" si="21"/>
        <v>49.199999999999996</v>
      </c>
      <c r="N74" s="58">
        <f t="shared" si="22"/>
        <v>49.199999999999996</v>
      </c>
      <c r="O74" s="58">
        <f t="shared" si="23"/>
        <v>49.199999999999996</v>
      </c>
      <c r="P74" s="58">
        <f t="shared" si="24"/>
        <v>49.199999999999996</v>
      </c>
      <c r="Q74" s="58">
        <f t="shared" si="25"/>
        <v>49.199999999999996</v>
      </c>
      <c r="R74" s="58">
        <f>SUM(Table1[[#This Row],[Oct]:[September]])</f>
        <v>590.4</v>
      </c>
      <c r="S74" s="68">
        <f>Table1[[#This Row],[DEMAND for the whole year]]/365</f>
        <v>1.6175342465753424</v>
      </c>
      <c r="T74" s="68">
        <f>Table1[[#This Row],[Lead Time (days)]]*S74</f>
        <v>150.43068493150685</v>
      </c>
      <c r="U74" s="68">
        <f>SQRT(2*Table1[[#This Row],[DEMAND for the whole year]]*$H$1/(Table1[[#This Row],[Std. Price ($)]]*$K$1))</f>
        <v>441.42428016383451</v>
      </c>
      <c r="V74" s="68">
        <f>Table1[[#This Row],[DEMAND for the whole year]]/U74</f>
        <v>1.3374887303001846</v>
      </c>
      <c r="W74" s="68">
        <f>Table1[[#This Row],[Demand variability (COV)]]*S74</f>
        <v>2.6042301369863012</v>
      </c>
      <c r="X74" s="68">
        <f t="shared" si="26"/>
        <v>25.114285942348729</v>
      </c>
      <c r="Y74" s="68">
        <f t="shared" si="27"/>
        <v>51.578437395394786</v>
      </c>
      <c r="Z74" s="58">
        <f>(Table1[[#This Row],[Eoq]]/2)*(Table1[[#This Row],[Std. Price ($)]]*$K$1)</f>
        <v>401.24661909005539</v>
      </c>
      <c r="AA74" s="58">
        <f>Table1[[#This Row],[number of times I order]]*$H$1</f>
        <v>401.24661909005539</v>
      </c>
      <c r="AB74" s="58">
        <f>Table1[[#This Row],[Holding cost]]+AA74</f>
        <v>802.49323818011078</v>
      </c>
      <c r="AC74" s="34">
        <v>-0.4</v>
      </c>
      <c r="AD74" s="29">
        <v>0.77</v>
      </c>
      <c r="AE74" s="29">
        <v>1.61</v>
      </c>
      <c r="AF74" s="29">
        <v>93</v>
      </c>
    </row>
    <row r="75" spans="1:32" x14ac:dyDescent="0.15">
      <c r="A75" s="32">
        <v>98329.550937801963</v>
      </c>
      <c r="B75" s="33">
        <v>14.396505600000001</v>
      </c>
      <c r="C75" s="33">
        <v>1237.2644842765626</v>
      </c>
      <c r="D75" s="33">
        <f>C75/Table1[[#This Row],[Std. Price ($)]]</f>
        <v>85.942000000094637</v>
      </c>
      <c r="E75" s="29">
        <v>42</v>
      </c>
      <c r="F75" s="29">
        <f t="shared" si="14"/>
        <v>92.4</v>
      </c>
      <c r="G75" s="29">
        <f t="shared" si="15"/>
        <v>92.4</v>
      </c>
      <c r="H75" s="29">
        <f t="shared" si="16"/>
        <v>92.4</v>
      </c>
      <c r="I75" s="58">
        <f t="shared" si="17"/>
        <v>92.4</v>
      </c>
      <c r="J75" s="58">
        <f t="shared" si="18"/>
        <v>92.4</v>
      </c>
      <c r="K75" s="58">
        <f t="shared" si="19"/>
        <v>92.4</v>
      </c>
      <c r="L75" s="58">
        <f t="shared" si="20"/>
        <v>92.4</v>
      </c>
      <c r="M75" s="58">
        <f t="shared" si="21"/>
        <v>92.4</v>
      </c>
      <c r="N75" s="58">
        <f t="shared" si="22"/>
        <v>92.4</v>
      </c>
      <c r="O75" s="58">
        <f t="shared" si="23"/>
        <v>92.4</v>
      </c>
      <c r="P75" s="58">
        <f t="shared" si="24"/>
        <v>92.4</v>
      </c>
      <c r="Q75" s="58">
        <f t="shared" si="25"/>
        <v>92.4</v>
      </c>
      <c r="R75" s="58">
        <f>SUM(Table1[[#This Row],[Oct]:[September]])</f>
        <v>1108.8</v>
      </c>
      <c r="S75" s="68">
        <f>Table1[[#This Row],[DEMAND for the whole year]]/365</f>
        <v>3.037808219178082</v>
      </c>
      <c r="T75" s="68">
        <f>Table1[[#This Row],[Lead Time (days)]]*S75</f>
        <v>185.30630136986301</v>
      </c>
      <c r="U75" s="68">
        <f>SQRT(2*Table1[[#This Row],[DEMAND for the whole year]]*$H$1/(Table1[[#This Row],[Std. Price ($)]]*$K$1))</f>
        <v>480.68292002756289</v>
      </c>
      <c r="V75" s="68">
        <f>Table1[[#This Row],[DEMAND for the whole year]]/U75</f>
        <v>2.3067181166670538</v>
      </c>
      <c r="W75" s="68">
        <f>Table1[[#This Row],[Demand variability (COV)]]*S75</f>
        <v>2.9466739726027393</v>
      </c>
      <c r="X75" s="68">
        <f t="shared" si="26"/>
        <v>23.014259439523116</v>
      </c>
      <c r="Y75" s="68">
        <f t="shared" si="27"/>
        <v>47.26551025291873</v>
      </c>
      <c r="Z75" s="58">
        <f>(Table1[[#This Row],[Eoq]]/2)*(Table1[[#This Row],[Std. Price ($)]]*$K$1)</f>
        <v>692.01543500011621</v>
      </c>
      <c r="AA75" s="58">
        <f>Table1[[#This Row],[number of times I order]]*$H$1</f>
        <v>692.0154350001161</v>
      </c>
      <c r="AB75" s="58">
        <f>Table1[[#This Row],[Holding cost]]+AA75</f>
        <v>1384.0308700002324</v>
      </c>
      <c r="AC75" s="34">
        <v>1.2</v>
      </c>
      <c r="AD75" s="29">
        <v>0.77</v>
      </c>
      <c r="AE75" s="29">
        <v>0.97</v>
      </c>
      <c r="AF75" s="29">
        <v>61</v>
      </c>
    </row>
    <row r="76" spans="1:32" x14ac:dyDescent="0.15">
      <c r="A76" s="32">
        <v>76231.033416619015</v>
      </c>
      <c r="B76" s="33">
        <v>19.982668799999999</v>
      </c>
      <c r="C76" s="33">
        <v>452.3846667023534</v>
      </c>
      <c r="D76" s="33">
        <f>C76/Table1[[#This Row],[Std. Price ($)]]</f>
        <v>22.638851258063859</v>
      </c>
      <c r="E76" s="29">
        <v>26</v>
      </c>
      <c r="F76" s="29">
        <f t="shared" si="14"/>
        <v>39</v>
      </c>
      <c r="G76" s="29">
        <f t="shared" si="15"/>
        <v>39</v>
      </c>
      <c r="H76" s="29">
        <f t="shared" si="16"/>
        <v>39</v>
      </c>
      <c r="I76" s="58">
        <f t="shared" si="17"/>
        <v>39</v>
      </c>
      <c r="J76" s="58">
        <f t="shared" si="18"/>
        <v>39</v>
      </c>
      <c r="K76" s="58">
        <f t="shared" si="19"/>
        <v>39</v>
      </c>
      <c r="L76" s="58">
        <f t="shared" si="20"/>
        <v>39</v>
      </c>
      <c r="M76" s="58">
        <f t="shared" si="21"/>
        <v>39</v>
      </c>
      <c r="N76" s="58">
        <f t="shared" si="22"/>
        <v>39</v>
      </c>
      <c r="O76" s="58">
        <f t="shared" si="23"/>
        <v>39</v>
      </c>
      <c r="P76" s="58">
        <f t="shared" si="24"/>
        <v>39</v>
      </c>
      <c r="Q76" s="58">
        <f t="shared" si="25"/>
        <v>39</v>
      </c>
      <c r="R76" s="58">
        <f>SUM(Table1[[#This Row],[Oct]:[September]])</f>
        <v>468</v>
      </c>
      <c r="S76" s="68">
        <f>Table1[[#This Row],[DEMAND for the whole year]]/365</f>
        <v>1.2821917808219179</v>
      </c>
      <c r="T76" s="68">
        <f>Table1[[#This Row],[Lead Time (days)]]*S76</f>
        <v>14.104109589041096</v>
      </c>
      <c r="U76" s="68">
        <f>SQRT(2*Table1[[#This Row],[DEMAND for the whole year]]*$H$1/(Table1[[#This Row],[Std. Price ($)]]*$K$1))</f>
        <v>265.06769941420993</v>
      </c>
      <c r="V76" s="68">
        <f>Table1[[#This Row],[DEMAND for the whole year]]/U76</f>
        <v>1.7655866823240371</v>
      </c>
      <c r="W76" s="68">
        <f>Table1[[#This Row],[Demand variability (COV)]]*S76</f>
        <v>2.5643835616438357</v>
      </c>
      <c r="X76" s="68">
        <f t="shared" si="26"/>
        <v>8.5050980925278203</v>
      </c>
      <c r="Y76" s="68">
        <f t="shared" si="27"/>
        <v>17.467335942345798</v>
      </c>
      <c r="Z76" s="58">
        <f>(Table1[[#This Row],[Eoq]]/2)*(Table1[[#This Row],[Std. Price ($)]]*$K$1)</f>
        <v>529.67600469721117</v>
      </c>
      <c r="AA76" s="58">
        <f>Table1[[#This Row],[number of times I order]]*$H$1</f>
        <v>529.67600469721117</v>
      </c>
      <c r="AB76" s="58">
        <f>Table1[[#This Row],[Holding cost]]+AA76</f>
        <v>1059.3520093944223</v>
      </c>
      <c r="AC76" s="34">
        <v>0.5</v>
      </c>
      <c r="AD76" s="29">
        <v>0.77</v>
      </c>
      <c r="AE76" s="29">
        <v>2</v>
      </c>
      <c r="AF76" s="29">
        <v>11</v>
      </c>
    </row>
    <row r="77" spans="1:32" x14ac:dyDescent="0.15">
      <c r="A77" s="32">
        <v>81537.969013211579</v>
      </c>
      <c r="B77" s="33">
        <v>8.0640000000000001</v>
      </c>
      <c r="C77" s="33">
        <v>404.29619216971673</v>
      </c>
      <c r="D77" s="33">
        <f>C77/Table1[[#This Row],[Std. Price ($)]]</f>
        <v>50.135936528982732</v>
      </c>
      <c r="E77" s="29">
        <v>130</v>
      </c>
      <c r="F77" s="29">
        <f t="shared" si="14"/>
        <v>182</v>
      </c>
      <c r="G77" s="29">
        <f t="shared" si="15"/>
        <v>182</v>
      </c>
      <c r="H77" s="29">
        <f t="shared" si="16"/>
        <v>182</v>
      </c>
      <c r="I77" s="58">
        <f t="shared" si="17"/>
        <v>182</v>
      </c>
      <c r="J77" s="58">
        <f t="shared" si="18"/>
        <v>182</v>
      </c>
      <c r="K77" s="58">
        <f t="shared" si="19"/>
        <v>182</v>
      </c>
      <c r="L77" s="58">
        <f t="shared" si="20"/>
        <v>182</v>
      </c>
      <c r="M77" s="58">
        <f t="shared" si="21"/>
        <v>182</v>
      </c>
      <c r="N77" s="58">
        <f t="shared" si="22"/>
        <v>182</v>
      </c>
      <c r="O77" s="58">
        <f t="shared" si="23"/>
        <v>182</v>
      </c>
      <c r="P77" s="58">
        <f t="shared" si="24"/>
        <v>182</v>
      </c>
      <c r="Q77" s="58">
        <f t="shared" si="25"/>
        <v>182</v>
      </c>
      <c r="R77" s="58">
        <f>SUM(Table1[[#This Row],[Oct]:[September]])</f>
        <v>2184</v>
      </c>
      <c r="S77" s="68">
        <f>Table1[[#This Row],[DEMAND for the whole year]]/365</f>
        <v>5.9835616438356167</v>
      </c>
      <c r="T77" s="68">
        <f>Table1[[#This Row],[Lead Time (days)]]*S77</f>
        <v>65.819178082191783</v>
      </c>
      <c r="U77" s="68">
        <f>SQRT(2*Table1[[#This Row],[DEMAND for the whole year]]*$H$1/(Table1[[#This Row],[Std. Price ($)]]*$K$1))</f>
        <v>901.38781886599736</v>
      </c>
      <c r="V77" s="68">
        <f>Table1[[#This Row],[DEMAND for the whole year]]/U77</f>
        <v>2.4229304571118009</v>
      </c>
      <c r="W77" s="68">
        <f>Table1[[#This Row],[Demand variability (COV)]]*S77</f>
        <v>4.4876712328767123</v>
      </c>
      <c r="X77" s="68">
        <f t="shared" si="26"/>
        <v>14.883921661923685</v>
      </c>
      <c r="Y77" s="68">
        <f t="shared" si="27"/>
        <v>30.567837899105147</v>
      </c>
      <c r="Z77" s="58">
        <f>(Table1[[#This Row],[Eoq]]/2)*(Table1[[#This Row],[Std. Price ($)]]*$K$1)</f>
        <v>726.87913713354033</v>
      </c>
      <c r="AA77" s="58">
        <f>Table1[[#This Row],[number of times I order]]*$H$1</f>
        <v>726.87913713354021</v>
      </c>
      <c r="AB77" s="58">
        <f>Table1[[#This Row],[Holding cost]]+AA77</f>
        <v>1453.7582742670807</v>
      </c>
      <c r="AC77" s="34">
        <v>0.4</v>
      </c>
      <c r="AD77" s="29">
        <v>0.77</v>
      </c>
      <c r="AE77" s="29">
        <v>0.75</v>
      </c>
      <c r="AF77" s="29">
        <v>11</v>
      </c>
    </row>
    <row r="78" spans="1:32" x14ac:dyDescent="0.15">
      <c r="A78" s="32">
        <v>848.08094534086774</v>
      </c>
      <c r="B78" s="33">
        <v>5.8013952</v>
      </c>
      <c r="C78" s="33">
        <v>4235.9016597287446</v>
      </c>
      <c r="D78" s="33">
        <f>C78/Table1[[#This Row],[Std. Price ($)]]</f>
        <v>730.15223298849639</v>
      </c>
      <c r="E78" s="29">
        <v>470</v>
      </c>
      <c r="F78" s="29">
        <f t="shared" si="14"/>
        <v>1034</v>
      </c>
      <c r="G78" s="29">
        <f t="shared" si="15"/>
        <v>1034</v>
      </c>
      <c r="H78" s="29">
        <f t="shared" si="16"/>
        <v>1034</v>
      </c>
      <c r="I78" s="58">
        <f t="shared" si="17"/>
        <v>1034</v>
      </c>
      <c r="J78" s="58">
        <f t="shared" si="18"/>
        <v>1034</v>
      </c>
      <c r="K78" s="58">
        <f t="shared" si="19"/>
        <v>1034</v>
      </c>
      <c r="L78" s="58">
        <f t="shared" si="20"/>
        <v>1034</v>
      </c>
      <c r="M78" s="58">
        <f t="shared" si="21"/>
        <v>1034</v>
      </c>
      <c r="N78" s="58">
        <f t="shared" si="22"/>
        <v>1034</v>
      </c>
      <c r="O78" s="58">
        <f t="shared" si="23"/>
        <v>1034</v>
      </c>
      <c r="P78" s="58">
        <f t="shared" si="24"/>
        <v>1034</v>
      </c>
      <c r="Q78" s="58">
        <f t="shared" si="25"/>
        <v>1034</v>
      </c>
      <c r="R78" s="58">
        <f>SUM(Table1[[#This Row],[Oct]:[September]])</f>
        <v>12408</v>
      </c>
      <c r="S78" s="68">
        <f>Table1[[#This Row],[DEMAND for the whole year]]/365</f>
        <v>33.994520547945207</v>
      </c>
      <c r="T78" s="68">
        <f>Table1[[#This Row],[Lead Time (days)]]*S78</f>
        <v>917.85205479452054</v>
      </c>
      <c r="U78" s="68">
        <f>SQRT(2*Table1[[#This Row],[DEMAND for the whole year]]*$H$1/(Table1[[#This Row],[Std. Price ($)]]*$K$1))</f>
        <v>2533.0589336594853</v>
      </c>
      <c r="V78" s="68">
        <f>Table1[[#This Row],[DEMAND for the whole year]]/U78</f>
        <v>4.8984253130164186</v>
      </c>
      <c r="W78" s="68">
        <f>Table1[[#This Row],[Demand variability (COV)]]*S78</f>
        <v>44.192876712328768</v>
      </c>
      <c r="X78" s="68">
        <f t="shared" si="26"/>
        <v>229.63292339514263</v>
      </c>
      <c r="Y78" s="68">
        <f t="shared" si="27"/>
        <v>471.60836626797482</v>
      </c>
      <c r="Z78" s="58">
        <f>(Table1[[#This Row],[Eoq]]/2)*(Table1[[#This Row],[Std. Price ($)]]*$K$1)</f>
        <v>1469.5275939049257</v>
      </c>
      <c r="AA78" s="58">
        <f>Table1[[#This Row],[number of times I order]]*$H$1</f>
        <v>1469.5275939049257</v>
      </c>
      <c r="AB78" s="58">
        <f>Table1[[#This Row],[Holding cost]]+AA78</f>
        <v>2939.0551878098513</v>
      </c>
      <c r="AC78" s="34">
        <v>1.2</v>
      </c>
      <c r="AD78" s="29">
        <v>0.77</v>
      </c>
      <c r="AE78" s="29">
        <v>1.3</v>
      </c>
      <c r="AF78" s="29">
        <v>27</v>
      </c>
    </row>
    <row r="79" spans="1:32" x14ac:dyDescent="0.15">
      <c r="A79" s="32">
        <v>5869.5934434239598</v>
      </c>
      <c r="B79" s="33">
        <v>25.6</v>
      </c>
      <c r="C79" s="33">
        <v>239.57190925859766</v>
      </c>
      <c r="D79" s="33">
        <f>C79/Table1[[#This Row],[Std. Price ($)]]</f>
        <v>9.3582777054139701</v>
      </c>
      <c r="E79" s="29">
        <v>18</v>
      </c>
      <c r="F79" s="29">
        <f t="shared" si="14"/>
        <v>25.2</v>
      </c>
      <c r="G79" s="29">
        <f t="shared" si="15"/>
        <v>25.2</v>
      </c>
      <c r="H79" s="29">
        <f t="shared" si="16"/>
        <v>25.2</v>
      </c>
      <c r="I79" s="58">
        <f t="shared" si="17"/>
        <v>25.2</v>
      </c>
      <c r="J79" s="58">
        <f t="shared" si="18"/>
        <v>25.2</v>
      </c>
      <c r="K79" s="58">
        <f t="shared" si="19"/>
        <v>25.2</v>
      </c>
      <c r="L79" s="58">
        <f t="shared" si="20"/>
        <v>25.2</v>
      </c>
      <c r="M79" s="58">
        <f t="shared" si="21"/>
        <v>25.2</v>
      </c>
      <c r="N79" s="58">
        <f t="shared" si="22"/>
        <v>25.2</v>
      </c>
      <c r="O79" s="58">
        <f t="shared" si="23"/>
        <v>25.2</v>
      </c>
      <c r="P79" s="58">
        <f t="shared" si="24"/>
        <v>25.2</v>
      </c>
      <c r="Q79" s="58">
        <f t="shared" si="25"/>
        <v>25.2</v>
      </c>
      <c r="R79" s="58">
        <f>SUM(Table1[[#This Row],[Oct]:[September]])</f>
        <v>302.39999999999992</v>
      </c>
      <c r="S79" s="68">
        <f>Table1[[#This Row],[DEMAND for the whole year]]/365</f>
        <v>0.82849315068493123</v>
      </c>
      <c r="T79" s="68">
        <f>Table1[[#This Row],[Lead Time (days)]]*S79</f>
        <v>9.1134246575342441</v>
      </c>
      <c r="U79" s="68">
        <f>SQRT(2*Table1[[#This Row],[DEMAND for the whole year]]*$H$1/(Table1[[#This Row],[Std. Price ($)]]*$K$1))</f>
        <v>188.24850597016695</v>
      </c>
      <c r="V79" s="68">
        <f>Table1[[#This Row],[DEMAND for the whole year]]/U79</f>
        <v>1.6063872509454251</v>
      </c>
      <c r="W79" s="68">
        <f>Table1[[#This Row],[Demand variability (COV)]]*S79</f>
        <v>0.96933698630136944</v>
      </c>
      <c r="X79" s="68">
        <f t="shared" si="26"/>
        <v>3.2149270789755144</v>
      </c>
      <c r="Y79" s="68">
        <f t="shared" si="27"/>
        <v>6.6026529862067083</v>
      </c>
      <c r="Z79" s="58">
        <f>(Table1[[#This Row],[Eoq]]/2)*(Table1[[#This Row],[Std. Price ($)]]*$K$1)</f>
        <v>481.91617528362747</v>
      </c>
      <c r="AA79" s="58">
        <f>Table1[[#This Row],[number of times I order]]*$H$1</f>
        <v>481.91617528362752</v>
      </c>
      <c r="AB79" s="58">
        <f>Table1[[#This Row],[Holding cost]]+AA79</f>
        <v>963.83235056725493</v>
      </c>
      <c r="AC79" s="34">
        <v>0.4</v>
      </c>
      <c r="AD79" s="29">
        <v>0.77</v>
      </c>
      <c r="AE79" s="29">
        <v>1.17</v>
      </c>
      <c r="AF79" s="29">
        <v>11</v>
      </c>
    </row>
    <row r="80" spans="1:32" x14ac:dyDescent="0.15">
      <c r="A80" s="32">
        <v>57416.495808418287</v>
      </c>
      <c r="B80" s="33">
        <v>9.8334463999999997</v>
      </c>
      <c r="C80" s="33">
        <v>1261.5865661343669</v>
      </c>
      <c r="D80" s="33">
        <f>C80/Table1[[#This Row],[Std. Price ($)]]</f>
        <v>128.2954637485355</v>
      </c>
      <c r="E80" s="29">
        <v>340</v>
      </c>
      <c r="F80" s="29">
        <f t="shared" si="14"/>
        <v>204</v>
      </c>
      <c r="G80" s="29">
        <f t="shared" si="15"/>
        <v>204</v>
      </c>
      <c r="H80" s="29">
        <f t="shared" si="16"/>
        <v>204</v>
      </c>
      <c r="I80" s="58">
        <f t="shared" si="17"/>
        <v>204</v>
      </c>
      <c r="J80" s="58">
        <f t="shared" si="18"/>
        <v>204</v>
      </c>
      <c r="K80" s="58">
        <f t="shared" si="19"/>
        <v>204</v>
      </c>
      <c r="L80" s="58">
        <f t="shared" si="20"/>
        <v>204</v>
      </c>
      <c r="M80" s="58">
        <f t="shared" si="21"/>
        <v>204</v>
      </c>
      <c r="N80" s="58">
        <f t="shared" si="22"/>
        <v>204</v>
      </c>
      <c r="O80" s="58">
        <f t="shared" si="23"/>
        <v>204</v>
      </c>
      <c r="P80" s="58">
        <f t="shared" si="24"/>
        <v>204</v>
      </c>
      <c r="Q80" s="58">
        <f t="shared" si="25"/>
        <v>204</v>
      </c>
      <c r="R80" s="58">
        <f>SUM(Table1[[#This Row],[Oct]:[September]])</f>
        <v>2448</v>
      </c>
      <c r="S80" s="68">
        <f>Table1[[#This Row],[DEMAND for the whole year]]/365</f>
        <v>6.7068493150684931</v>
      </c>
      <c r="T80" s="68">
        <f>Table1[[#This Row],[Lead Time (days)]]*S80</f>
        <v>73.775342465753425</v>
      </c>
      <c r="U80" s="68">
        <f>SQRT(2*Table1[[#This Row],[DEMAND for the whole year]]*$H$1/(Table1[[#This Row],[Std. Price ($)]]*$K$1))</f>
        <v>864.19839750252925</v>
      </c>
      <c r="V80" s="68">
        <f>Table1[[#This Row],[DEMAND for the whole year]]/U80</f>
        <v>2.8326828736023377</v>
      </c>
      <c r="W80" s="68">
        <f>Table1[[#This Row],[Demand variability (COV)]]*S80</f>
        <v>6.4385753424657528</v>
      </c>
      <c r="X80" s="68">
        <f t="shared" si="26"/>
        <v>21.354338595392925</v>
      </c>
      <c r="Y80" s="68">
        <f t="shared" si="27"/>
        <v>43.856449627551292</v>
      </c>
      <c r="Z80" s="58">
        <f>(Table1[[#This Row],[Eoq]]/2)*(Table1[[#This Row],[Std. Price ($)]]*$K$1)</f>
        <v>849.80486208070147</v>
      </c>
      <c r="AA80" s="58">
        <f>Table1[[#This Row],[number of times I order]]*$H$1</f>
        <v>849.80486208070135</v>
      </c>
      <c r="AB80" s="58">
        <f>Table1[[#This Row],[Holding cost]]+AA80</f>
        <v>1699.6097241614029</v>
      </c>
      <c r="AC80" s="34">
        <v>-0.4</v>
      </c>
      <c r="AD80" s="29">
        <v>0.77</v>
      </c>
      <c r="AE80" s="29">
        <v>0.96</v>
      </c>
      <c r="AF80" s="29">
        <v>11</v>
      </c>
    </row>
    <row r="81" spans="1:32" x14ac:dyDescent="0.15">
      <c r="A81" s="32">
        <v>8392.5810713928568</v>
      </c>
      <c r="B81" s="33">
        <v>5.895168</v>
      </c>
      <c r="C81" s="33">
        <v>224.51143449890117</v>
      </c>
      <c r="D81" s="33">
        <f>C81/Table1[[#This Row],[Std. Price ($)]]</f>
        <v>38.083975638845438</v>
      </c>
      <c r="E81" s="29">
        <v>42</v>
      </c>
      <c r="F81" s="29">
        <f t="shared" si="14"/>
        <v>92.4</v>
      </c>
      <c r="G81" s="29">
        <f t="shared" si="15"/>
        <v>92.4</v>
      </c>
      <c r="H81" s="29">
        <f t="shared" si="16"/>
        <v>92.4</v>
      </c>
      <c r="I81" s="58">
        <f t="shared" si="17"/>
        <v>92.4</v>
      </c>
      <c r="J81" s="58">
        <f t="shared" si="18"/>
        <v>92.4</v>
      </c>
      <c r="K81" s="58">
        <f t="shared" si="19"/>
        <v>92.4</v>
      </c>
      <c r="L81" s="58">
        <f t="shared" si="20"/>
        <v>92.4</v>
      </c>
      <c r="M81" s="58">
        <f t="shared" si="21"/>
        <v>92.4</v>
      </c>
      <c r="N81" s="58">
        <f t="shared" si="22"/>
        <v>92.4</v>
      </c>
      <c r="O81" s="58">
        <f t="shared" si="23"/>
        <v>92.4</v>
      </c>
      <c r="P81" s="58">
        <f t="shared" si="24"/>
        <v>92.4</v>
      </c>
      <c r="Q81" s="58">
        <f t="shared" si="25"/>
        <v>92.4</v>
      </c>
      <c r="R81" s="58">
        <f>SUM(Table1[[#This Row],[Oct]:[September]])</f>
        <v>1108.8</v>
      </c>
      <c r="S81" s="68">
        <f>Table1[[#This Row],[DEMAND for the whole year]]/365</f>
        <v>3.037808219178082</v>
      </c>
      <c r="T81" s="68">
        <f>Table1[[#This Row],[Lead Time (days)]]*S81</f>
        <v>48.604931506849312</v>
      </c>
      <c r="U81" s="68">
        <f>SQRT(2*Table1[[#This Row],[DEMAND for the whole year]]*$H$1/(Table1[[#This Row],[Std. Price ($)]]*$K$1))</f>
        <v>751.1715706178112</v>
      </c>
      <c r="V81" s="68">
        <f>Table1[[#This Row],[DEMAND for the whole year]]/U81</f>
        <v>1.4760942018719538</v>
      </c>
      <c r="W81" s="68">
        <f>Table1[[#This Row],[Demand variability (COV)]]*S81</f>
        <v>3.8883945205479451</v>
      </c>
      <c r="X81" s="68">
        <f t="shared" si="26"/>
        <v>15.55357808219178</v>
      </c>
      <c r="Y81" s="68">
        <f t="shared" si="27"/>
        <v>31.943144042728353</v>
      </c>
      <c r="Z81" s="58">
        <f>(Table1[[#This Row],[Eoq]]/2)*(Table1[[#This Row],[Std. Price ($)]]*$K$1)</f>
        <v>442.82826056158615</v>
      </c>
      <c r="AA81" s="58">
        <f>Table1[[#This Row],[number of times I order]]*$H$1</f>
        <v>442.82826056158615</v>
      </c>
      <c r="AB81" s="58">
        <f>Table1[[#This Row],[Holding cost]]+AA81</f>
        <v>885.6565211231723</v>
      </c>
      <c r="AC81" s="34">
        <v>1.2</v>
      </c>
      <c r="AD81" s="29">
        <v>0.77</v>
      </c>
      <c r="AE81" s="29">
        <v>1.28</v>
      </c>
      <c r="AF81" s="29">
        <v>16</v>
      </c>
    </row>
    <row r="82" spans="1:32" x14ac:dyDescent="0.15">
      <c r="A82" s="32">
        <v>84102.458445281634</v>
      </c>
      <c r="B82" s="33">
        <v>25.6</v>
      </c>
      <c r="C82" s="33">
        <v>260.56846709222543</v>
      </c>
      <c r="D82" s="33">
        <f>C82/Table1[[#This Row],[Std. Price ($)]]</f>
        <v>10.178455745790055</v>
      </c>
      <c r="E82" s="29">
        <v>18</v>
      </c>
      <c r="F82" s="29">
        <f t="shared" si="14"/>
        <v>39.599999999999994</v>
      </c>
      <c r="G82" s="29">
        <f t="shared" si="15"/>
        <v>39.599999999999994</v>
      </c>
      <c r="H82" s="29">
        <f t="shared" si="16"/>
        <v>39.599999999999994</v>
      </c>
      <c r="I82" s="58">
        <f t="shared" si="17"/>
        <v>39.599999999999994</v>
      </c>
      <c r="J82" s="58">
        <f t="shared" si="18"/>
        <v>39.599999999999994</v>
      </c>
      <c r="K82" s="58">
        <f t="shared" si="19"/>
        <v>39.599999999999994</v>
      </c>
      <c r="L82" s="58">
        <f t="shared" si="20"/>
        <v>39.599999999999994</v>
      </c>
      <c r="M82" s="58">
        <f t="shared" si="21"/>
        <v>39.599999999999994</v>
      </c>
      <c r="N82" s="58">
        <f t="shared" si="22"/>
        <v>39.599999999999994</v>
      </c>
      <c r="O82" s="58">
        <f t="shared" si="23"/>
        <v>39.599999999999994</v>
      </c>
      <c r="P82" s="58">
        <f t="shared" si="24"/>
        <v>39.599999999999994</v>
      </c>
      <c r="Q82" s="58">
        <f t="shared" si="25"/>
        <v>39.599999999999994</v>
      </c>
      <c r="R82" s="58">
        <f>SUM(Table1[[#This Row],[Oct]:[September]])</f>
        <v>475.20000000000005</v>
      </c>
      <c r="S82" s="68">
        <f>Table1[[#This Row],[DEMAND for the whole year]]/365</f>
        <v>1.3019178082191782</v>
      </c>
      <c r="T82" s="68">
        <f>Table1[[#This Row],[Lead Time (days)]]*S82</f>
        <v>14.321095890410961</v>
      </c>
      <c r="U82" s="68">
        <f>SQRT(2*Table1[[#This Row],[DEMAND for the whole year]]*$H$1/(Table1[[#This Row],[Std. Price ($)]]*$K$1))</f>
        <v>235.98199083828408</v>
      </c>
      <c r="V82" s="68">
        <f>Table1[[#This Row],[DEMAND for the whole year]]/U82</f>
        <v>2.0137129884866916</v>
      </c>
      <c r="W82" s="68">
        <f>Table1[[#This Row],[Demand variability (COV)]]*S82</f>
        <v>1.6664547945205481</v>
      </c>
      <c r="X82" s="68">
        <f t="shared" si="26"/>
        <v>5.5270052835134642</v>
      </c>
      <c r="Y82" s="68">
        <f t="shared" si="27"/>
        <v>11.351081080072102</v>
      </c>
      <c r="Z82" s="58">
        <f>(Table1[[#This Row],[Eoq]]/2)*(Table1[[#This Row],[Std. Price ($)]]*$K$1)</f>
        <v>604.11389654600737</v>
      </c>
      <c r="AA82" s="58">
        <f>Table1[[#This Row],[number of times I order]]*$H$1</f>
        <v>604.11389654600748</v>
      </c>
      <c r="AB82" s="58">
        <f>Table1[[#This Row],[Holding cost]]+AA82</f>
        <v>1208.227793092015</v>
      </c>
      <c r="AC82" s="34">
        <v>1.2</v>
      </c>
      <c r="AD82" s="29">
        <v>0.77</v>
      </c>
      <c r="AE82" s="29">
        <v>1.28</v>
      </c>
      <c r="AF82" s="29">
        <v>11</v>
      </c>
    </row>
    <row r="83" spans="1:32" x14ac:dyDescent="0.15">
      <c r="A83" s="32">
        <v>53779.006650087998</v>
      </c>
      <c r="B83" s="33">
        <v>8.6186623999999998</v>
      </c>
      <c r="C83" s="33">
        <v>268.73038156554696</v>
      </c>
      <c r="D83" s="33">
        <f>C83/Table1[[#This Row],[Std. Price ($)]]</f>
        <v>31.180056613604794</v>
      </c>
      <c r="E83" s="29">
        <v>26</v>
      </c>
      <c r="F83" s="29">
        <f t="shared" si="14"/>
        <v>31.2</v>
      </c>
      <c r="G83" s="29">
        <f t="shared" si="15"/>
        <v>31.2</v>
      </c>
      <c r="H83" s="29">
        <f t="shared" si="16"/>
        <v>31.2</v>
      </c>
      <c r="I83" s="58">
        <f t="shared" si="17"/>
        <v>31.2</v>
      </c>
      <c r="J83" s="58">
        <f t="shared" si="18"/>
        <v>31.2</v>
      </c>
      <c r="K83" s="58">
        <f t="shared" si="19"/>
        <v>31.2</v>
      </c>
      <c r="L83" s="58">
        <f t="shared" si="20"/>
        <v>31.2</v>
      </c>
      <c r="M83" s="58">
        <f t="shared" si="21"/>
        <v>31.2</v>
      </c>
      <c r="N83" s="58">
        <f t="shared" si="22"/>
        <v>31.2</v>
      </c>
      <c r="O83" s="58">
        <f t="shared" si="23"/>
        <v>31.2</v>
      </c>
      <c r="P83" s="58">
        <f t="shared" si="24"/>
        <v>31.2</v>
      </c>
      <c r="Q83" s="58">
        <f t="shared" si="25"/>
        <v>31.2</v>
      </c>
      <c r="R83" s="58">
        <f>SUM(Table1[[#This Row],[Oct]:[September]])</f>
        <v>374.39999999999992</v>
      </c>
      <c r="S83" s="68">
        <f>Table1[[#This Row],[DEMAND for the whole year]]/365</f>
        <v>1.0257534246575339</v>
      </c>
      <c r="T83" s="68">
        <f>Table1[[#This Row],[Lead Time (days)]]*S83</f>
        <v>22.566575342465747</v>
      </c>
      <c r="U83" s="68">
        <f>SQRT(2*Table1[[#This Row],[DEMAND for the whole year]]*$H$1/(Table1[[#This Row],[Std. Price ($)]]*$K$1))</f>
        <v>361.00117270444355</v>
      </c>
      <c r="V83" s="68">
        <f>Table1[[#This Row],[DEMAND for the whole year]]/U83</f>
        <v>1.0371157445145647</v>
      </c>
      <c r="W83" s="68">
        <f>Table1[[#This Row],[Demand variability (COV)]]*S83</f>
        <v>1.3129643835616436</v>
      </c>
      <c r="X83" s="68">
        <f t="shared" si="26"/>
        <v>6.1583488367443877</v>
      </c>
      <c r="Y83" s="68">
        <f t="shared" si="27"/>
        <v>12.647702214754535</v>
      </c>
      <c r="Z83" s="58">
        <f>(Table1[[#This Row],[Eoq]]/2)*(Table1[[#This Row],[Std. Price ($)]]*$K$1)</f>
        <v>311.13472335436938</v>
      </c>
      <c r="AA83" s="58">
        <f>Table1[[#This Row],[number of times I order]]*$H$1</f>
        <v>311.13472335436938</v>
      </c>
      <c r="AB83" s="58">
        <f>Table1[[#This Row],[Holding cost]]+AA83</f>
        <v>622.26944670873877</v>
      </c>
      <c r="AC83" s="34">
        <v>0.2</v>
      </c>
      <c r="AD83" s="29">
        <v>0.77</v>
      </c>
      <c r="AE83" s="29">
        <v>1.28</v>
      </c>
      <c r="AF83" s="29">
        <v>22</v>
      </c>
    </row>
    <row r="84" spans="1:32" x14ac:dyDescent="0.15">
      <c r="A84" s="32">
        <v>82832.524984684977</v>
      </c>
      <c r="B84" s="33">
        <v>5.2401536000000002</v>
      </c>
      <c r="C84" s="33">
        <v>278.5672066586003</v>
      </c>
      <c r="D84" s="33">
        <f>C84/Table1[[#This Row],[Std. Price ($)]]</f>
        <v>53.160122378588348</v>
      </c>
      <c r="E84" s="29">
        <v>10</v>
      </c>
      <c r="F84" s="29">
        <f t="shared" si="14"/>
        <v>15</v>
      </c>
      <c r="G84" s="29">
        <f t="shared" si="15"/>
        <v>15</v>
      </c>
      <c r="H84" s="29">
        <f t="shared" si="16"/>
        <v>15</v>
      </c>
      <c r="I84" s="58">
        <f t="shared" si="17"/>
        <v>15</v>
      </c>
      <c r="J84" s="58">
        <f t="shared" si="18"/>
        <v>15</v>
      </c>
      <c r="K84" s="58">
        <f t="shared" si="19"/>
        <v>15</v>
      </c>
      <c r="L84" s="58">
        <f t="shared" si="20"/>
        <v>15</v>
      </c>
      <c r="M84" s="58">
        <f t="shared" si="21"/>
        <v>15</v>
      </c>
      <c r="N84" s="58">
        <f t="shared" si="22"/>
        <v>15</v>
      </c>
      <c r="O84" s="58">
        <f t="shared" si="23"/>
        <v>15</v>
      </c>
      <c r="P84" s="58">
        <f t="shared" si="24"/>
        <v>15</v>
      </c>
      <c r="Q84" s="58">
        <f t="shared" si="25"/>
        <v>15</v>
      </c>
      <c r="R84" s="58">
        <f>SUM(Table1[[#This Row],[Oct]:[September]])</f>
        <v>180</v>
      </c>
      <c r="S84" s="68">
        <f>Table1[[#This Row],[DEMAND for the whole year]]/365</f>
        <v>0.49315068493150682</v>
      </c>
      <c r="T84" s="68">
        <f>Table1[[#This Row],[Lead Time (days)]]*S84</f>
        <v>49.80821917808219</v>
      </c>
      <c r="U84" s="68">
        <f>SQRT(2*Table1[[#This Row],[DEMAND for the whole year]]*$H$1/(Table1[[#This Row],[Std. Price ($)]]*$K$1))</f>
        <v>321.01466383962344</v>
      </c>
      <c r="V84" s="68">
        <f>Table1[[#This Row],[DEMAND for the whole year]]/U84</f>
        <v>0.56072204879066423</v>
      </c>
      <c r="W84" s="68">
        <f>Table1[[#This Row],[Demand variability (COV)]]*S84</f>
        <v>0.56712328767123277</v>
      </c>
      <c r="X84" s="68">
        <f t="shared" si="26"/>
        <v>5.6995185029370514</v>
      </c>
      <c r="Y84" s="68">
        <f t="shared" si="27"/>
        <v>11.705379916532882</v>
      </c>
      <c r="Z84" s="58">
        <f>(Table1[[#This Row],[Eoq]]/2)*(Table1[[#This Row],[Std. Price ($)]]*$K$1)</f>
        <v>168.21661463719929</v>
      </c>
      <c r="AA84" s="58">
        <f>Table1[[#This Row],[number of times I order]]*$H$1</f>
        <v>168.21661463719926</v>
      </c>
      <c r="AB84" s="58">
        <f>Table1[[#This Row],[Holding cost]]+AA84</f>
        <v>336.43322927439851</v>
      </c>
      <c r="AC84" s="34">
        <v>0.5</v>
      </c>
      <c r="AD84" s="29">
        <v>0.77</v>
      </c>
      <c r="AE84" s="29">
        <v>1.1499999999999999</v>
      </c>
      <c r="AF84" s="29">
        <v>101</v>
      </c>
    </row>
    <row r="85" spans="1:32" x14ac:dyDescent="0.15">
      <c r="A85" s="32">
        <v>98378.275547645855</v>
      </c>
      <c r="B85" s="33">
        <v>7.1592448000000006</v>
      </c>
      <c r="C85" s="33">
        <v>122.9116519630403</v>
      </c>
      <c r="D85" s="33">
        <f>C85/Table1[[#This Row],[Std. Price ($)]]</f>
        <v>17.168242656409834</v>
      </c>
      <c r="E85" s="29">
        <v>42</v>
      </c>
      <c r="F85" s="29">
        <f t="shared" si="14"/>
        <v>92.4</v>
      </c>
      <c r="G85" s="29">
        <f t="shared" si="15"/>
        <v>92.4</v>
      </c>
      <c r="H85" s="29">
        <f t="shared" si="16"/>
        <v>92.4</v>
      </c>
      <c r="I85" s="58">
        <f t="shared" si="17"/>
        <v>92.4</v>
      </c>
      <c r="J85" s="58">
        <f t="shared" si="18"/>
        <v>92.4</v>
      </c>
      <c r="K85" s="58">
        <f t="shared" si="19"/>
        <v>92.4</v>
      </c>
      <c r="L85" s="58">
        <f t="shared" si="20"/>
        <v>92.4</v>
      </c>
      <c r="M85" s="58">
        <f t="shared" si="21"/>
        <v>92.4</v>
      </c>
      <c r="N85" s="58">
        <f t="shared" si="22"/>
        <v>92.4</v>
      </c>
      <c r="O85" s="58">
        <f t="shared" si="23"/>
        <v>92.4</v>
      </c>
      <c r="P85" s="58">
        <f t="shared" si="24"/>
        <v>92.4</v>
      </c>
      <c r="Q85" s="58">
        <f t="shared" si="25"/>
        <v>92.4</v>
      </c>
      <c r="R85" s="58">
        <f>SUM(Table1[[#This Row],[Oct]:[September]])</f>
        <v>1108.8</v>
      </c>
      <c r="S85" s="68">
        <f>Table1[[#This Row],[DEMAND for the whole year]]/365</f>
        <v>3.037808219178082</v>
      </c>
      <c r="T85" s="68">
        <f>Table1[[#This Row],[Lead Time (days)]]*S85</f>
        <v>33.415890410958902</v>
      </c>
      <c r="U85" s="68">
        <f>SQRT(2*Table1[[#This Row],[DEMAND for the whole year]]*$H$1/(Table1[[#This Row],[Std. Price ($)]]*$K$1))</f>
        <v>681.63774277269499</v>
      </c>
      <c r="V85" s="68">
        <f>Table1[[#This Row],[DEMAND for the whole year]]/U85</f>
        <v>1.6266704884763845</v>
      </c>
      <c r="W85" s="68">
        <f>Table1[[#This Row],[Demand variability (COV)]]*S85</f>
        <v>2.3998684931506848</v>
      </c>
      <c r="X85" s="68">
        <f t="shared" si="26"/>
        <v>7.9594633379764197</v>
      </c>
      <c r="Y85" s="68">
        <f t="shared" si="27"/>
        <v>16.346739159582999</v>
      </c>
      <c r="Z85" s="58">
        <f>(Table1[[#This Row],[Eoq]]/2)*(Table1[[#This Row],[Std. Price ($)]]*$K$1)</f>
        <v>488.00114654291548</v>
      </c>
      <c r="AA85" s="58">
        <f>Table1[[#This Row],[number of times I order]]*$H$1</f>
        <v>488.00114654291536</v>
      </c>
      <c r="AB85" s="58">
        <f>Table1[[#This Row],[Holding cost]]+AA85</f>
        <v>976.00229308583084</v>
      </c>
      <c r="AC85" s="34">
        <v>1.2</v>
      </c>
      <c r="AD85" s="29">
        <v>0.77</v>
      </c>
      <c r="AE85" s="29">
        <v>0.79</v>
      </c>
      <c r="AF85" s="29">
        <v>11</v>
      </c>
    </row>
    <row r="86" spans="1:32" x14ac:dyDescent="0.15">
      <c r="A86" s="32">
        <v>58079.343472632914</v>
      </c>
      <c r="B86" s="33">
        <v>18.8972032</v>
      </c>
      <c r="C86" s="33">
        <v>299.68780558186961</v>
      </c>
      <c r="D86" s="33">
        <f>C86/Table1[[#This Row],[Std. Price ($)]]</f>
        <v>15.858844423172082</v>
      </c>
      <c r="E86" s="29">
        <v>10</v>
      </c>
      <c r="F86" s="29">
        <f t="shared" si="14"/>
        <v>6</v>
      </c>
      <c r="G86" s="29">
        <f t="shared" si="15"/>
        <v>6</v>
      </c>
      <c r="H86" s="29">
        <f t="shared" si="16"/>
        <v>6</v>
      </c>
      <c r="I86" s="58">
        <f t="shared" si="17"/>
        <v>6</v>
      </c>
      <c r="J86" s="58">
        <f t="shared" si="18"/>
        <v>6</v>
      </c>
      <c r="K86" s="58">
        <f t="shared" si="19"/>
        <v>6</v>
      </c>
      <c r="L86" s="58">
        <f t="shared" si="20"/>
        <v>6</v>
      </c>
      <c r="M86" s="58">
        <f t="shared" si="21"/>
        <v>6</v>
      </c>
      <c r="N86" s="58">
        <f t="shared" si="22"/>
        <v>6</v>
      </c>
      <c r="O86" s="58">
        <f t="shared" si="23"/>
        <v>6</v>
      </c>
      <c r="P86" s="58">
        <f t="shared" si="24"/>
        <v>6</v>
      </c>
      <c r="Q86" s="58">
        <f t="shared" si="25"/>
        <v>6</v>
      </c>
      <c r="R86" s="58">
        <f>SUM(Table1[[#This Row],[Oct]:[September]])</f>
        <v>72</v>
      </c>
      <c r="S86" s="68">
        <f>Table1[[#This Row],[DEMAND for the whole year]]/365</f>
        <v>0.19726027397260273</v>
      </c>
      <c r="T86" s="68">
        <f>Table1[[#This Row],[Lead Time (days)]]*S86</f>
        <v>10.06027397260274</v>
      </c>
      <c r="U86" s="68">
        <f>SQRT(2*Table1[[#This Row],[DEMAND for the whole year]]*$H$1/(Table1[[#This Row],[Std. Price ($)]]*$K$1))</f>
        <v>106.91240744443652</v>
      </c>
      <c r="V86" s="68">
        <f>Table1[[#This Row],[DEMAND for the whole year]]/U86</f>
        <v>0.67344849602623658</v>
      </c>
      <c r="W86" s="68">
        <f>Table1[[#This Row],[Demand variability (COV)]]*S86</f>
        <v>0.14202739726027397</v>
      </c>
      <c r="X86" s="68">
        <f t="shared" si="26"/>
        <v>1.0142784924264694</v>
      </c>
      <c r="Y86" s="68">
        <f t="shared" si="27"/>
        <v>2.0830733488981483</v>
      </c>
      <c r="Z86" s="58">
        <f>(Table1[[#This Row],[Eoq]]/2)*(Table1[[#This Row],[Std. Price ($)]]*$K$1)</f>
        <v>202.03454880787098</v>
      </c>
      <c r="AA86" s="58">
        <f>Table1[[#This Row],[number of times I order]]*$H$1</f>
        <v>202.03454880787098</v>
      </c>
      <c r="AB86" s="58">
        <f>Table1[[#This Row],[Holding cost]]+AA86</f>
        <v>404.06909761574195</v>
      </c>
      <c r="AC86" s="34">
        <v>-0.4</v>
      </c>
      <c r="AD86" s="29">
        <v>0.77</v>
      </c>
      <c r="AE86" s="29">
        <v>0.72</v>
      </c>
      <c r="AF86" s="29">
        <v>51</v>
      </c>
    </row>
    <row r="87" spans="1:32" x14ac:dyDescent="0.15">
      <c r="A87" s="32">
        <v>20515.102967137809</v>
      </c>
      <c r="B87" s="33">
        <v>5.3887999999999998</v>
      </c>
      <c r="C87" s="33">
        <v>61.116268517025482</v>
      </c>
      <c r="D87" s="33">
        <f>C87/Table1[[#This Row],[Std. Price ($)]]</f>
        <v>11.341350303782935</v>
      </c>
      <c r="E87" s="29">
        <v>18</v>
      </c>
      <c r="F87" s="29">
        <f t="shared" si="14"/>
        <v>25.2</v>
      </c>
      <c r="G87" s="29">
        <f t="shared" si="15"/>
        <v>25.2</v>
      </c>
      <c r="H87" s="29">
        <f t="shared" si="16"/>
        <v>25.2</v>
      </c>
      <c r="I87" s="58">
        <f t="shared" si="17"/>
        <v>25.2</v>
      </c>
      <c r="J87" s="58">
        <f t="shared" si="18"/>
        <v>25.2</v>
      </c>
      <c r="K87" s="58">
        <f t="shared" si="19"/>
        <v>25.2</v>
      </c>
      <c r="L87" s="58">
        <f t="shared" si="20"/>
        <v>25.2</v>
      </c>
      <c r="M87" s="58">
        <f t="shared" si="21"/>
        <v>25.2</v>
      </c>
      <c r="N87" s="58">
        <f t="shared" si="22"/>
        <v>25.2</v>
      </c>
      <c r="O87" s="58">
        <f t="shared" si="23"/>
        <v>25.2</v>
      </c>
      <c r="P87" s="58">
        <f t="shared" si="24"/>
        <v>25.2</v>
      </c>
      <c r="Q87" s="58">
        <f t="shared" si="25"/>
        <v>25.2</v>
      </c>
      <c r="R87" s="58">
        <f>SUM(Table1[[#This Row],[Oct]:[September]])</f>
        <v>302.39999999999992</v>
      </c>
      <c r="S87" s="68">
        <f>Table1[[#This Row],[DEMAND for the whole year]]/365</f>
        <v>0.82849315068493123</v>
      </c>
      <c r="T87" s="68">
        <f>Table1[[#This Row],[Lead Time (days)]]*S87</f>
        <v>13.2558904109589</v>
      </c>
      <c r="U87" s="68">
        <f>SQRT(2*Table1[[#This Row],[DEMAND for the whole year]]*$H$1/(Table1[[#This Row],[Std. Price ($)]]*$K$1))</f>
        <v>410.30375168414037</v>
      </c>
      <c r="V87" s="68">
        <f>Table1[[#This Row],[DEMAND for the whole year]]/U87</f>
        <v>0.73701495235849857</v>
      </c>
      <c r="W87" s="68">
        <f>Table1[[#This Row],[Demand variability (COV)]]*S87</f>
        <v>0.66279452054794508</v>
      </c>
      <c r="X87" s="68">
        <f t="shared" si="26"/>
        <v>2.6511780821917803</v>
      </c>
      <c r="Y87" s="68">
        <f t="shared" si="27"/>
        <v>5.4448540981923319</v>
      </c>
      <c r="Z87" s="58">
        <f>(Table1[[#This Row],[Eoq]]/2)*(Table1[[#This Row],[Std. Price ($)]]*$K$1)</f>
        <v>221.10448570754957</v>
      </c>
      <c r="AA87" s="58">
        <f>Table1[[#This Row],[number of times I order]]*$H$1</f>
        <v>221.10448570754957</v>
      </c>
      <c r="AB87" s="58">
        <f>Table1[[#This Row],[Holding cost]]+AA87</f>
        <v>442.20897141509914</v>
      </c>
      <c r="AC87" s="34">
        <v>0.4</v>
      </c>
      <c r="AD87" s="29">
        <v>0.77</v>
      </c>
      <c r="AE87" s="29">
        <v>0.8</v>
      </c>
      <c r="AF87" s="29">
        <v>16</v>
      </c>
    </row>
    <row r="88" spans="1:32" x14ac:dyDescent="0.15">
      <c r="A88" s="32">
        <v>21977.152664020461</v>
      </c>
      <c r="B88" s="33">
        <v>5.4584960000000002</v>
      </c>
      <c r="C88" s="33">
        <v>52.095096049419155</v>
      </c>
      <c r="D88" s="33">
        <f>C88/Table1[[#This Row],[Std. Price ($)]]</f>
        <v>9.543855312785638</v>
      </c>
      <c r="E88" s="29">
        <v>18</v>
      </c>
      <c r="F88" s="29">
        <f t="shared" si="14"/>
        <v>45</v>
      </c>
      <c r="G88" s="29">
        <f t="shared" si="15"/>
        <v>45</v>
      </c>
      <c r="H88" s="29">
        <f t="shared" si="16"/>
        <v>45</v>
      </c>
      <c r="I88" s="58">
        <f t="shared" si="17"/>
        <v>45</v>
      </c>
      <c r="J88" s="58">
        <f t="shared" si="18"/>
        <v>45</v>
      </c>
      <c r="K88" s="58">
        <f t="shared" si="19"/>
        <v>45</v>
      </c>
      <c r="L88" s="58">
        <f t="shared" si="20"/>
        <v>45</v>
      </c>
      <c r="M88" s="58">
        <f t="shared" si="21"/>
        <v>45</v>
      </c>
      <c r="N88" s="58">
        <f t="shared" si="22"/>
        <v>45</v>
      </c>
      <c r="O88" s="58">
        <f t="shared" si="23"/>
        <v>45</v>
      </c>
      <c r="P88" s="58">
        <f t="shared" si="24"/>
        <v>45</v>
      </c>
      <c r="Q88" s="58">
        <f t="shared" si="25"/>
        <v>45</v>
      </c>
      <c r="R88" s="58">
        <f>SUM(Table1[[#This Row],[Oct]:[September]])</f>
        <v>540</v>
      </c>
      <c r="S88" s="68">
        <f>Table1[[#This Row],[DEMAND for the whole year]]/365</f>
        <v>1.4794520547945205</v>
      </c>
      <c r="T88" s="68">
        <f>Table1[[#This Row],[Lead Time (days)]]*S88</f>
        <v>16.273972602739725</v>
      </c>
      <c r="U88" s="68">
        <f>SQRT(2*Table1[[#This Row],[DEMAND for the whole year]]*$H$1/(Table1[[#This Row],[Std. Price ($)]]*$K$1))</f>
        <v>544.77981651509378</v>
      </c>
      <c r="V88" s="68">
        <f>Table1[[#This Row],[DEMAND for the whole year]]/U88</f>
        <v>0.99122614977612455</v>
      </c>
      <c r="W88" s="68">
        <f>Table1[[#This Row],[Demand variability (COV)]]*S88</f>
        <v>1.5386301369863014</v>
      </c>
      <c r="X88" s="68">
        <f t="shared" si="26"/>
        <v>5.103058855516692</v>
      </c>
      <c r="Y88" s="68">
        <f t="shared" si="27"/>
        <v>10.48040156540748</v>
      </c>
      <c r="Z88" s="58">
        <f>(Table1[[#This Row],[Eoq]]/2)*(Table1[[#This Row],[Std. Price ($)]]*$K$1)</f>
        <v>297.36784493283739</v>
      </c>
      <c r="AA88" s="58">
        <f>Table1[[#This Row],[number of times I order]]*$H$1</f>
        <v>297.36784493283739</v>
      </c>
      <c r="AB88" s="58">
        <f>Table1[[#This Row],[Holding cost]]+AA88</f>
        <v>594.73568986567477</v>
      </c>
      <c r="AC88" s="34">
        <v>1.5</v>
      </c>
      <c r="AD88" s="29">
        <v>0.77</v>
      </c>
      <c r="AE88" s="29">
        <v>1.04</v>
      </c>
      <c r="AF88" s="29">
        <v>11</v>
      </c>
    </row>
    <row r="89" spans="1:32" x14ac:dyDescent="0.15">
      <c r="A89" s="32">
        <v>23640.383645485454</v>
      </c>
      <c r="B89" s="33">
        <v>6.7225599999999996</v>
      </c>
      <c r="C89" s="33">
        <v>62000</v>
      </c>
      <c r="D89" s="33">
        <f>C89/Table1[[#This Row],[Std. Price ($)]]</f>
        <v>9222.677075399848</v>
      </c>
      <c r="E89" s="29">
        <v>10</v>
      </c>
      <c r="F89" s="29">
        <f t="shared" si="14"/>
        <v>6</v>
      </c>
      <c r="G89" s="29">
        <f t="shared" si="15"/>
        <v>6</v>
      </c>
      <c r="H89" s="29">
        <f t="shared" si="16"/>
        <v>6</v>
      </c>
      <c r="I89" s="58">
        <f t="shared" si="17"/>
        <v>6</v>
      </c>
      <c r="J89" s="58">
        <f t="shared" si="18"/>
        <v>6</v>
      </c>
      <c r="K89" s="58">
        <f t="shared" si="19"/>
        <v>6</v>
      </c>
      <c r="L89" s="58">
        <f t="shared" si="20"/>
        <v>6</v>
      </c>
      <c r="M89" s="58">
        <f t="shared" si="21"/>
        <v>6</v>
      </c>
      <c r="N89" s="58">
        <f t="shared" si="22"/>
        <v>6</v>
      </c>
      <c r="O89" s="58">
        <f t="shared" si="23"/>
        <v>6</v>
      </c>
      <c r="P89" s="58">
        <f t="shared" si="24"/>
        <v>6</v>
      </c>
      <c r="Q89" s="58">
        <f t="shared" si="25"/>
        <v>6</v>
      </c>
      <c r="R89" s="58">
        <f>SUM(Table1[[#This Row],[Oct]:[September]])</f>
        <v>72</v>
      </c>
      <c r="S89" s="68">
        <f>Table1[[#This Row],[DEMAND for the whole year]]/365</f>
        <v>0.19726027397260273</v>
      </c>
      <c r="T89" s="68">
        <f>Table1[[#This Row],[Lead Time (days)]]*S89</f>
        <v>4.1424657534246574</v>
      </c>
      <c r="U89" s="68">
        <f>SQRT(2*Table1[[#This Row],[DEMAND for the whole year]]*$H$1/(Table1[[#This Row],[Std. Price ($)]]*$K$1))</f>
        <v>179.25015176519275</v>
      </c>
      <c r="V89" s="68">
        <f>Table1[[#This Row],[DEMAND for the whole year]]/U89</f>
        <v>0.40167330008353802</v>
      </c>
      <c r="W89" s="68">
        <f>Table1[[#This Row],[Demand variability (COV)]]*S89</f>
        <v>0.19134246575342465</v>
      </c>
      <c r="X89" s="68">
        <f t="shared" si="26"/>
        <v>0.8768413329745639</v>
      </c>
      <c r="Y89" s="68">
        <f t="shared" si="27"/>
        <v>1.8008119323934655</v>
      </c>
      <c r="Z89" s="58">
        <f>(Table1[[#This Row],[Eoq]]/2)*(Table1[[#This Row],[Std. Price ($)]]*$K$1)</f>
        <v>120.50199002506142</v>
      </c>
      <c r="AA89" s="58">
        <f>Table1[[#This Row],[number of times I order]]*$H$1</f>
        <v>120.5019900250614</v>
      </c>
      <c r="AB89" s="58">
        <f>Table1[[#This Row],[Holding cost]]+AA89</f>
        <v>241.00398005012283</v>
      </c>
      <c r="AC89" s="34">
        <v>-0.4</v>
      </c>
      <c r="AD89" s="29">
        <v>0.77</v>
      </c>
      <c r="AE89" s="29">
        <v>0.97</v>
      </c>
      <c r="AF89" s="29">
        <v>21</v>
      </c>
    </row>
    <row r="90" spans="1:32" x14ac:dyDescent="0.15">
      <c r="A90" s="32">
        <v>61599.136972879562</v>
      </c>
      <c r="B90" s="33">
        <v>6.1364863999999999</v>
      </c>
      <c r="C90" s="33">
        <v>45.398928807756789</v>
      </c>
      <c r="D90" s="33">
        <f>C90/Table1[[#This Row],[Std. Price ($)]]</f>
        <v>7.3981959460965792</v>
      </c>
      <c r="E90" s="29">
        <v>18</v>
      </c>
      <c r="F90" s="29">
        <f t="shared" si="14"/>
        <v>32.4</v>
      </c>
      <c r="G90" s="29">
        <f t="shared" si="15"/>
        <v>32.4</v>
      </c>
      <c r="H90" s="29">
        <f t="shared" si="16"/>
        <v>32.4</v>
      </c>
      <c r="I90" s="58">
        <f t="shared" si="17"/>
        <v>32.4</v>
      </c>
      <c r="J90" s="58">
        <f t="shared" si="18"/>
        <v>32.4</v>
      </c>
      <c r="K90" s="58">
        <f t="shared" si="19"/>
        <v>32.4</v>
      </c>
      <c r="L90" s="58">
        <f t="shared" si="20"/>
        <v>32.4</v>
      </c>
      <c r="M90" s="58">
        <f t="shared" si="21"/>
        <v>32.4</v>
      </c>
      <c r="N90" s="58">
        <f t="shared" si="22"/>
        <v>32.4</v>
      </c>
      <c r="O90" s="58">
        <f t="shared" si="23"/>
        <v>32.4</v>
      </c>
      <c r="P90" s="58">
        <f t="shared" si="24"/>
        <v>32.4</v>
      </c>
      <c r="Q90" s="58">
        <f t="shared" si="25"/>
        <v>32.4</v>
      </c>
      <c r="R90" s="58">
        <f>SUM(Table1[[#This Row],[Oct]:[September]])</f>
        <v>388.7999999999999</v>
      </c>
      <c r="S90" s="68">
        <f>Table1[[#This Row],[DEMAND for the whole year]]/365</f>
        <v>1.0652054794520545</v>
      </c>
      <c r="T90" s="68">
        <f>Table1[[#This Row],[Lead Time (days)]]*S90</f>
        <v>11.717260273972599</v>
      </c>
      <c r="U90" s="68">
        <f>SQRT(2*Table1[[#This Row],[DEMAND for the whole year]]*$H$1/(Table1[[#This Row],[Std. Price ($)]]*$K$1))</f>
        <v>435.97728994716624</v>
      </c>
      <c r="V90" s="68">
        <f>Table1[[#This Row],[DEMAND for the whole year]]/U90</f>
        <v>0.89178957015654758</v>
      </c>
      <c r="W90" s="68">
        <f>Table1[[#This Row],[Demand variability (COV)]]*S90</f>
        <v>0.82020821917808195</v>
      </c>
      <c r="X90" s="68">
        <f t="shared" si="26"/>
        <v>2.7203229129792819</v>
      </c>
      <c r="Y90" s="68">
        <f t="shared" si="27"/>
        <v>5.5868602190979848</v>
      </c>
      <c r="Z90" s="58">
        <f>(Table1[[#This Row],[Eoq]]/2)*(Table1[[#This Row],[Std. Price ($)]]*$K$1)</f>
        <v>267.53687104696428</v>
      </c>
      <c r="AA90" s="58">
        <f>Table1[[#This Row],[number of times I order]]*$H$1</f>
        <v>267.53687104696428</v>
      </c>
      <c r="AB90" s="58">
        <f>Table1[[#This Row],[Holding cost]]+AA90</f>
        <v>535.07374209392856</v>
      </c>
      <c r="AC90" s="34">
        <v>0.8</v>
      </c>
      <c r="AD90" s="29">
        <v>0.77</v>
      </c>
      <c r="AE90" s="29">
        <v>0.77</v>
      </c>
      <c r="AF90" s="29">
        <v>11</v>
      </c>
    </row>
    <row r="91" spans="1:32" x14ac:dyDescent="0.15">
      <c r="A91" s="32">
        <v>19362.408878381964</v>
      </c>
      <c r="B91" s="33">
        <v>7.3965696000000003</v>
      </c>
      <c r="C91" s="33">
        <v>113.15589148705592</v>
      </c>
      <c r="D91" s="33">
        <f>C91/Table1[[#This Row],[Std. Price ($)]]</f>
        <v>15.298428542747157</v>
      </c>
      <c r="E91" s="29">
        <v>18</v>
      </c>
      <c r="F91" s="29">
        <f t="shared" si="14"/>
        <v>7.2000000000000011</v>
      </c>
      <c r="G91" s="29">
        <f t="shared" si="15"/>
        <v>7.2000000000000011</v>
      </c>
      <c r="H91" s="29">
        <f t="shared" si="16"/>
        <v>7.2000000000000011</v>
      </c>
      <c r="I91" s="58">
        <f t="shared" si="17"/>
        <v>7.2000000000000011</v>
      </c>
      <c r="J91" s="58">
        <f t="shared" si="18"/>
        <v>7.2000000000000011</v>
      </c>
      <c r="K91" s="58">
        <f t="shared" si="19"/>
        <v>7.2000000000000011</v>
      </c>
      <c r="L91" s="58">
        <f t="shared" si="20"/>
        <v>7.2000000000000011</v>
      </c>
      <c r="M91" s="58">
        <f t="shared" si="21"/>
        <v>7.2000000000000011</v>
      </c>
      <c r="N91" s="58">
        <f t="shared" si="22"/>
        <v>7.2000000000000011</v>
      </c>
      <c r="O91" s="58">
        <f t="shared" si="23"/>
        <v>7.2000000000000011</v>
      </c>
      <c r="P91" s="58">
        <f t="shared" si="24"/>
        <v>7.2000000000000011</v>
      </c>
      <c r="Q91" s="58">
        <f t="shared" si="25"/>
        <v>7.2000000000000011</v>
      </c>
      <c r="R91" s="58">
        <f>SUM(Table1[[#This Row],[Oct]:[September]])</f>
        <v>86.40000000000002</v>
      </c>
      <c r="S91" s="68">
        <f>Table1[[#This Row],[DEMAND for the whole year]]/365</f>
        <v>0.23671232876712334</v>
      </c>
      <c r="T91" s="68">
        <f>Table1[[#This Row],[Lead Time (days)]]*S91</f>
        <v>2.6038356164383565</v>
      </c>
      <c r="U91" s="68">
        <f>SQRT(2*Table1[[#This Row],[DEMAND for the whole year]]*$H$1/(Table1[[#This Row],[Std. Price ($)]]*$K$1))</f>
        <v>187.19848276993363</v>
      </c>
      <c r="V91" s="68">
        <f>Table1[[#This Row],[DEMAND for the whole year]]/U91</f>
        <v>0.46154220227407161</v>
      </c>
      <c r="W91" s="68">
        <f>Table1[[#This Row],[Demand variability (COV)]]*S91</f>
        <v>0.44028493150684944</v>
      </c>
      <c r="X91" s="68">
        <f t="shared" si="26"/>
        <v>1.4602599186555461</v>
      </c>
      <c r="Y91" s="68">
        <f t="shared" si="27"/>
        <v>2.999007217178141</v>
      </c>
      <c r="Z91" s="58">
        <f>(Table1[[#This Row],[Eoq]]/2)*(Table1[[#This Row],[Std. Price ($)]]*$K$1)</f>
        <v>138.4626606822215</v>
      </c>
      <c r="AA91" s="58">
        <f>Table1[[#This Row],[number of times I order]]*$H$1</f>
        <v>138.4626606822215</v>
      </c>
      <c r="AB91" s="58">
        <f>Table1[[#This Row],[Holding cost]]+AA91</f>
        <v>276.92532136444299</v>
      </c>
      <c r="AC91" s="34">
        <v>-0.6</v>
      </c>
      <c r="AD91" s="29">
        <v>0.77</v>
      </c>
      <c r="AE91" s="29">
        <v>1.86</v>
      </c>
      <c r="AF91" s="29">
        <v>11</v>
      </c>
    </row>
    <row r="92" spans="1:32" x14ac:dyDescent="0.15">
      <c r="A92" s="32">
        <v>28643.913516922879</v>
      </c>
      <c r="B92" s="33">
        <v>5.4355072</v>
      </c>
      <c r="C92" s="33">
        <v>27.944578014109158</v>
      </c>
      <c r="D92" s="33">
        <f>C92/Table1[[#This Row],[Std. Price ($)]]</f>
        <v>5.1411169162114545</v>
      </c>
      <c r="E92" s="29">
        <v>10</v>
      </c>
      <c r="F92" s="29">
        <f t="shared" si="14"/>
        <v>22</v>
      </c>
      <c r="G92" s="29">
        <f t="shared" si="15"/>
        <v>22</v>
      </c>
      <c r="H92" s="29">
        <f t="shared" si="16"/>
        <v>22</v>
      </c>
      <c r="I92" s="58">
        <f t="shared" si="17"/>
        <v>22</v>
      </c>
      <c r="J92" s="58">
        <f t="shared" si="18"/>
        <v>22</v>
      </c>
      <c r="K92" s="58">
        <f t="shared" si="19"/>
        <v>22</v>
      </c>
      <c r="L92" s="58">
        <f t="shared" si="20"/>
        <v>22</v>
      </c>
      <c r="M92" s="58">
        <f t="shared" si="21"/>
        <v>22</v>
      </c>
      <c r="N92" s="58">
        <f t="shared" si="22"/>
        <v>22</v>
      </c>
      <c r="O92" s="58">
        <f t="shared" si="23"/>
        <v>22</v>
      </c>
      <c r="P92" s="58">
        <f t="shared" si="24"/>
        <v>22</v>
      </c>
      <c r="Q92" s="58">
        <f t="shared" si="25"/>
        <v>22</v>
      </c>
      <c r="R92" s="58">
        <f>SUM(Table1[[#This Row],[Oct]:[September]])</f>
        <v>264</v>
      </c>
      <c r="S92" s="68">
        <f>Table1[[#This Row],[DEMAND for the whole year]]/365</f>
        <v>0.72328767123287674</v>
      </c>
      <c r="T92" s="68">
        <f>Table1[[#This Row],[Lead Time (days)]]*S92</f>
        <v>7.956164383561644</v>
      </c>
      <c r="U92" s="68">
        <f>SQRT(2*Table1[[#This Row],[DEMAND for the whole year]]*$H$1/(Table1[[#This Row],[Std. Price ($)]]*$K$1))</f>
        <v>381.71792390925089</v>
      </c>
      <c r="V92" s="68">
        <f>Table1[[#This Row],[DEMAND for the whole year]]/U92</f>
        <v>0.69161017459259522</v>
      </c>
      <c r="W92" s="68">
        <f>Table1[[#This Row],[Demand variability (COV)]]*S92</f>
        <v>0.72328767123287674</v>
      </c>
      <c r="X92" s="68">
        <f t="shared" si="26"/>
        <v>2.398873820969385</v>
      </c>
      <c r="Y92" s="68">
        <f t="shared" si="27"/>
        <v>4.926684496559071</v>
      </c>
      <c r="Z92" s="58">
        <f>(Table1[[#This Row],[Eoq]]/2)*(Table1[[#This Row],[Std. Price ($)]]*$K$1)</f>
        <v>207.48305237777856</v>
      </c>
      <c r="AA92" s="58">
        <f>Table1[[#This Row],[number of times I order]]*$H$1</f>
        <v>207.48305237777856</v>
      </c>
      <c r="AB92" s="58">
        <f>Table1[[#This Row],[Holding cost]]+AA92</f>
        <v>414.96610475555713</v>
      </c>
      <c r="AC92" s="34">
        <v>1.2</v>
      </c>
      <c r="AD92" s="29">
        <v>0.77</v>
      </c>
      <c r="AE92" s="29">
        <v>1</v>
      </c>
      <c r="AF92" s="29">
        <v>11</v>
      </c>
    </row>
    <row r="93" spans="1:32" x14ac:dyDescent="0.15">
      <c r="A93" s="32">
        <v>40066.645333646309</v>
      </c>
      <c r="B93" s="33">
        <v>6.0789376000000006</v>
      </c>
      <c r="C93" s="33">
        <v>63.599366313953773</v>
      </c>
      <c r="D93" s="33">
        <f>C93/Table1[[#This Row],[Std. Price ($)]]</f>
        <v>10.462250231677615</v>
      </c>
      <c r="E93" s="29">
        <v>18</v>
      </c>
      <c r="F93" s="29">
        <f t="shared" si="14"/>
        <v>27</v>
      </c>
      <c r="G93" s="29">
        <f t="shared" si="15"/>
        <v>27</v>
      </c>
      <c r="H93" s="29">
        <f t="shared" si="16"/>
        <v>27</v>
      </c>
      <c r="I93" s="58">
        <f t="shared" si="17"/>
        <v>27</v>
      </c>
      <c r="J93" s="58">
        <f t="shared" si="18"/>
        <v>27</v>
      </c>
      <c r="K93" s="58">
        <f t="shared" si="19"/>
        <v>27</v>
      </c>
      <c r="L93" s="58">
        <f t="shared" si="20"/>
        <v>27</v>
      </c>
      <c r="M93" s="58">
        <f t="shared" si="21"/>
        <v>27</v>
      </c>
      <c r="N93" s="58">
        <f t="shared" si="22"/>
        <v>27</v>
      </c>
      <c r="O93" s="58">
        <f t="shared" si="23"/>
        <v>27</v>
      </c>
      <c r="P93" s="58">
        <f t="shared" si="24"/>
        <v>27</v>
      </c>
      <c r="Q93" s="58">
        <f t="shared" si="25"/>
        <v>27</v>
      </c>
      <c r="R93" s="58">
        <f>SUM(Table1[[#This Row],[Oct]:[September]])</f>
        <v>324</v>
      </c>
      <c r="S93" s="68">
        <f>Table1[[#This Row],[DEMAND for the whole year]]/365</f>
        <v>0.88767123287671235</v>
      </c>
      <c r="T93" s="68">
        <f>Table1[[#This Row],[Lead Time (days)]]*S93</f>
        <v>14.202739726027398</v>
      </c>
      <c r="U93" s="68">
        <f>SQRT(2*Table1[[#This Row],[DEMAND for the whole year]]*$H$1/(Table1[[#This Row],[Std. Price ($)]]*$K$1))</f>
        <v>399.87043006177453</v>
      </c>
      <c r="V93" s="68">
        <f>Table1[[#This Row],[DEMAND for the whole year]]/U93</f>
        <v>0.81026246414356373</v>
      </c>
      <c r="W93" s="68">
        <f>Table1[[#This Row],[Demand variability (COV)]]*S93</f>
        <v>0.6568767123287671</v>
      </c>
      <c r="X93" s="68">
        <f t="shared" si="26"/>
        <v>2.6275068493150684</v>
      </c>
      <c r="Y93" s="68">
        <f t="shared" si="27"/>
        <v>5.3962393294584725</v>
      </c>
      <c r="Z93" s="58">
        <f>(Table1[[#This Row],[Eoq]]/2)*(Table1[[#This Row],[Std. Price ($)]]*$K$1)</f>
        <v>243.07873924306918</v>
      </c>
      <c r="AA93" s="58">
        <f>Table1[[#This Row],[number of times I order]]*$H$1</f>
        <v>243.07873924306912</v>
      </c>
      <c r="AB93" s="58">
        <f>Table1[[#This Row],[Holding cost]]+AA93</f>
        <v>486.1574784861383</v>
      </c>
      <c r="AC93" s="34">
        <v>0.5</v>
      </c>
      <c r="AD93" s="29">
        <v>0.77</v>
      </c>
      <c r="AE93" s="29">
        <v>0.74</v>
      </c>
      <c r="AF93" s="29">
        <v>16</v>
      </c>
    </row>
    <row r="94" spans="1:32" x14ac:dyDescent="0.15">
      <c r="A94" s="32">
        <v>56531.788910381554</v>
      </c>
      <c r="B94" s="33">
        <v>5.0059519999999997</v>
      </c>
      <c r="C94" s="33">
        <v>791.79535407898038</v>
      </c>
      <c r="D94" s="33">
        <f>C94/Table1[[#This Row],[Std. Price ($)]]</f>
        <v>158.17078431414853</v>
      </c>
      <c r="E94" s="29">
        <v>34</v>
      </c>
      <c r="F94" s="29">
        <f t="shared" si="14"/>
        <v>85</v>
      </c>
      <c r="G94" s="29">
        <f t="shared" si="15"/>
        <v>85</v>
      </c>
      <c r="H94" s="29">
        <f t="shared" si="16"/>
        <v>85</v>
      </c>
      <c r="I94" s="58">
        <f t="shared" si="17"/>
        <v>85</v>
      </c>
      <c r="J94" s="58">
        <f t="shared" si="18"/>
        <v>85</v>
      </c>
      <c r="K94" s="58">
        <f t="shared" si="19"/>
        <v>85</v>
      </c>
      <c r="L94" s="58">
        <f t="shared" si="20"/>
        <v>85</v>
      </c>
      <c r="M94" s="58">
        <f t="shared" si="21"/>
        <v>85</v>
      </c>
      <c r="N94" s="58">
        <f t="shared" si="22"/>
        <v>85</v>
      </c>
      <c r="O94" s="58">
        <f t="shared" si="23"/>
        <v>85</v>
      </c>
      <c r="P94" s="58">
        <f t="shared" si="24"/>
        <v>85</v>
      </c>
      <c r="Q94" s="58">
        <f t="shared" si="25"/>
        <v>85</v>
      </c>
      <c r="R94" s="58">
        <f>SUM(Table1[[#This Row],[Oct]:[September]])</f>
        <v>1020</v>
      </c>
      <c r="S94" s="68">
        <f>Table1[[#This Row],[DEMAND for the whole year]]/365</f>
        <v>2.7945205479452055</v>
      </c>
      <c r="T94" s="68">
        <f>Table1[[#This Row],[Lead Time (days)]]*S94</f>
        <v>190.02739726027397</v>
      </c>
      <c r="U94" s="68">
        <f>SQRT(2*Table1[[#This Row],[DEMAND for the whole year]]*$H$1/(Table1[[#This Row],[Std. Price ($)]]*$K$1))</f>
        <v>781.83907641201438</v>
      </c>
      <c r="V94" s="68">
        <f>Table1[[#This Row],[DEMAND for the whole year]]/U94</f>
        <v>1.3046162960809589</v>
      </c>
      <c r="W94" s="68">
        <f>Table1[[#This Row],[Demand variability (COV)]]*S94</f>
        <v>3.5769863013698631</v>
      </c>
      <c r="X94" s="68">
        <f t="shared" si="26"/>
        <v>29.496584683870783</v>
      </c>
      <c r="Y94" s="68">
        <f t="shared" si="27"/>
        <v>60.578578661858906</v>
      </c>
      <c r="Z94" s="58">
        <f>(Table1[[#This Row],[Eoq]]/2)*(Table1[[#This Row],[Std. Price ($)]]*$K$1)</f>
        <v>391.38488882428766</v>
      </c>
      <c r="AA94" s="58">
        <f>Table1[[#This Row],[number of times I order]]*$H$1</f>
        <v>391.38488882428766</v>
      </c>
      <c r="AB94" s="58">
        <f>Table1[[#This Row],[Holding cost]]+AA94</f>
        <v>782.76977764857531</v>
      </c>
      <c r="AC94" s="34">
        <v>1.5</v>
      </c>
      <c r="AD94" s="29">
        <v>0.77</v>
      </c>
      <c r="AE94" s="29">
        <v>1.28</v>
      </c>
      <c r="AF94" s="29">
        <v>68</v>
      </c>
    </row>
    <row r="95" spans="1:32" x14ac:dyDescent="0.15">
      <c r="A95" s="32">
        <v>73183.076344977511</v>
      </c>
      <c r="B95" s="33">
        <v>12.8</v>
      </c>
      <c r="C95" s="33">
        <v>186.82204988052226</v>
      </c>
      <c r="D95" s="33">
        <f>C95/Table1[[#This Row],[Std. Price ($)]]</f>
        <v>14.5954726469158</v>
      </c>
      <c r="E95" s="29">
        <v>10</v>
      </c>
      <c r="F95" s="29">
        <f t="shared" si="14"/>
        <v>18</v>
      </c>
      <c r="G95" s="29">
        <f t="shared" si="15"/>
        <v>18</v>
      </c>
      <c r="H95" s="29">
        <f t="shared" si="16"/>
        <v>18</v>
      </c>
      <c r="I95" s="58">
        <f t="shared" si="17"/>
        <v>18</v>
      </c>
      <c r="J95" s="58">
        <f t="shared" si="18"/>
        <v>18</v>
      </c>
      <c r="K95" s="58">
        <f t="shared" si="19"/>
        <v>18</v>
      </c>
      <c r="L95" s="58">
        <f t="shared" si="20"/>
        <v>18</v>
      </c>
      <c r="M95" s="58">
        <f t="shared" si="21"/>
        <v>18</v>
      </c>
      <c r="N95" s="58">
        <f t="shared" si="22"/>
        <v>18</v>
      </c>
      <c r="O95" s="58">
        <f t="shared" si="23"/>
        <v>18</v>
      </c>
      <c r="P95" s="58">
        <f t="shared" si="24"/>
        <v>18</v>
      </c>
      <c r="Q95" s="58">
        <f t="shared" si="25"/>
        <v>18</v>
      </c>
      <c r="R95" s="58">
        <f>SUM(Table1[[#This Row],[Oct]:[September]])</f>
        <v>216</v>
      </c>
      <c r="S95" s="68">
        <f>Table1[[#This Row],[DEMAND for the whole year]]/365</f>
        <v>0.59178082191780823</v>
      </c>
      <c r="T95" s="68">
        <f>Table1[[#This Row],[Lead Time (days)]]*S95</f>
        <v>25.446575342465753</v>
      </c>
      <c r="U95" s="68">
        <f>SQRT(2*Table1[[#This Row],[DEMAND for the whole year]]*$H$1/(Table1[[#This Row],[Std. Price ($)]]*$K$1))</f>
        <v>224.99999999999997</v>
      </c>
      <c r="V95" s="68">
        <f>Table1[[#This Row],[DEMAND for the whole year]]/U95</f>
        <v>0.96000000000000008</v>
      </c>
      <c r="W95" s="68">
        <f>Table1[[#This Row],[Demand variability (COV)]]*S95</f>
        <v>0.45567123287671235</v>
      </c>
      <c r="X95" s="68">
        <f t="shared" si="26"/>
        <v>2.9880360968819417</v>
      </c>
      <c r="Y95" s="68">
        <f t="shared" si="27"/>
        <v>6.1366758788998492</v>
      </c>
      <c r="Z95" s="58">
        <f>(Table1[[#This Row],[Eoq]]/2)*(Table1[[#This Row],[Std. Price ($)]]*$K$1)</f>
        <v>288</v>
      </c>
      <c r="AA95" s="58">
        <f>Table1[[#This Row],[number of times I order]]*$H$1</f>
        <v>288</v>
      </c>
      <c r="AB95" s="58">
        <f>Table1[[#This Row],[Holding cost]]+AA95</f>
        <v>576</v>
      </c>
      <c r="AC95" s="34">
        <v>0.8</v>
      </c>
      <c r="AD95" s="29">
        <v>0.77</v>
      </c>
      <c r="AE95" s="29">
        <v>0.77</v>
      </c>
      <c r="AF95" s="29">
        <v>43</v>
      </c>
    </row>
    <row r="96" spans="1:32" x14ac:dyDescent="0.15">
      <c r="A96" s="32">
        <v>39547.295663475394</v>
      </c>
      <c r="B96" s="33">
        <v>5.9391999999999996</v>
      </c>
      <c r="C96" s="33">
        <v>94.665624982278985</v>
      </c>
      <c r="D96" s="33">
        <f>C96/Table1[[#This Row],[Std. Price ($)]]</f>
        <v>15.939120585647728</v>
      </c>
      <c r="E96" s="29">
        <v>10</v>
      </c>
      <c r="F96" s="29">
        <f t="shared" si="14"/>
        <v>18</v>
      </c>
      <c r="G96" s="29">
        <f t="shared" si="15"/>
        <v>18</v>
      </c>
      <c r="H96" s="29">
        <f t="shared" si="16"/>
        <v>18</v>
      </c>
      <c r="I96" s="58">
        <f t="shared" si="17"/>
        <v>18</v>
      </c>
      <c r="J96" s="58">
        <f t="shared" si="18"/>
        <v>18</v>
      </c>
      <c r="K96" s="58">
        <f t="shared" si="19"/>
        <v>18</v>
      </c>
      <c r="L96" s="58">
        <f t="shared" si="20"/>
        <v>18</v>
      </c>
      <c r="M96" s="58">
        <f t="shared" si="21"/>
        <v>18</v>
      </c>
      <c r="N96" s="58">
        <f t="shared" si="22"/>
        <v>18</v>
      </c>
      <c r="O96" s="58">
        <f t="shared" si="23"/>
        <v>18</v>
      </c>
      <c r="P96" s="58">
        <f t="shared" si="24"/>
        <v>18</v>
      </c>
      <c r="Q96" s="58">
        <f t="shared" si="25"/>
        <v>18</v>
      </c>
      <c r="R96" s="58">
        <f>SUM(Table1[[#This Row],[Oct]:[September]])</f>
        <v>216</v>
      </c>
      <c r="S96" s="68">
        <f>Table1[[#This Row],[DEMAND for the whole year]]/365</f>
        <v>0.59178082191780823</v>
      </c>
      <c r="T96" s="68">
        <f>Table1[[#This Row],[Lead Time (days)]]*S96</f>
        <v>24.854794520547944</v>
      </c>
      <c r="U96" s="68">
        <f>SQRT(2*Table1[[#This Row],[DEMAND for the whole year]]*$H$1/(Table1[[#This Row],[Std. Price ($)]]*$K$1))</f>
        <v>330.31137347702071</v>
      </c>
      <c r="V96" s="68">
        <f>Table1[[#This Row],[DEMAND for the whole year]]/U96</f>
        <v>0.65392843645157384</v>
      </c>
      <c r="W96" s="68">
        <f>Table1[[#This Row],[Demand variability (COV)]]*S96</f>
        <v>0.46158904109589044</v>
      </c>
      <c r="X96" s="68">
        <f t="shared" si="26"/>
        <v>2.9914388845691957</v>
      </c>
      <c r="Y96" s="68">
        <f t="shared" si="27"/>
        <v>6.1436643504056585</v>
      </c>
      <c r="Z96" s="58">
        <f>(Table1[[#This Row],[Eoq]]/2)*(Table1[[#This Row],[Std. Price ($)]]*$K$1)</f>
        <v>196.17853093547214</v>
      </c>
      <c r="AA96" s="58">
        <f>Table1[[#This Row],[number of times I order]]*$H$1</f>
        <v>196.17853093547214</v>
      </c>
      <c r="AB96" s="58">
        <f>Table1[[#This Row],[Holding cost]]+AA96</f>
        <v>392.35706187094428</v>
      </c>
      <c r="AC96" s="34">
        <v>0.8</v>
      </c>
      <c r="AD96" s="29">
        <v>0.77</v>
      </c>
      <c r="AE96" s="29">
        <v>0.78</v>
      </c>
      <c r="AF96" s="29">
        <v>42</v>
      </c>
    </row>
    <row r="97" spans="1:32" x14ac:dyDescent="0.15">
      <c r="A97" s="32">
        <v>74026.599655001672</v>
      </c>
      <c r="B97" s="33">
        <v>7.3965696000000003</v>
      </c>
      <c r="C97" s="33">
        <v>220.14866111672924</v>
      </c>
      <c r="D97" s="33">
        <f>C97/Table1[[#This Row],[Std. Price ($)]]</f>
        <v>29.763616517139138</v>
      </c>
      <c r="E97" s="29">
        <v>18</v>
      </c>
      <c r="F97" s="29">
        <f t="shared" si="14"/>
        <v>21.6</v>
      </c>
      <c r="G97" s="29">
        <f t="shared" si="15"/>
        <v>21.6</v>
      </c>
      <c r="H97" s="29">
        <f t="shared" si="16"/>
        <v>21.6</v>
      </c>
      <c r="I97" s="58">
        <f t="shared" si="17"/>
        <v>21.6</v>
      </c>
      <c r="J97" s="58">
        <f t="shared" si="18"/>
        <v>21.6</v>
      </c>
      <c r="K97" s="58">
        <f t="shared" si="19"/>
        <v>21.6</v>
      </c>
      <c r="L97" s="58">
        <f t="shared" si="20"/>
        <v>21.6</v>
      </c>
      <c r="M97" s="58">
        <f t="shared" si="21"/>
        <v>21.6</v>
      </c>
      <c r="N97" s="58">
        <f t="shared" si="22"/>
        <v>21.6</v>
      </c>
      <c r="O97" s="58">
        <f t="shared" si="23"/>
        <v>21.6</v>
      </c>
      <c r="P97" s="58">
        <f t="shared" si="24"/>
        <v>21.6</v>
      </c>
      <c r="Q97" s="58">
        <f t="shared" si="25"/>
        <v>21.6</v>
      </c>
      <c r="R97" s="58">
        <f>SUM(Table1[[#This Row],[Oct]:[September]])</f>
        <v>259.2</v>
      </c>
      <c r="S97" s="68">
        <f>Table1[[#This Row],[DEMAND for the whole year]]/365</f>
        <v>0.71013698630136979</v>
      </c>
      <c r="T97" s="68">
        <f>Table1[[#This Row],[Lead Time (days)]]*S97</f>
        <v>30.535890410958899</v>
      </c>
      <c r="U97" s="68">
        <f>SQRT(2*Table1[[#This Row],[DEMAND for the whole year]]*$H$1/(Table1[[#This Row],[Std. Price ($)]]*$K$1))</f>
        <v>324.23728325733208</v>
      </c>
      <c r="V97" s="68">
        <f>Table1[[#This Row],[DEMAND for the whole year]]/U97</f>
        <v>0.79941454417592372</v>
      </c>
      <c r="W97" s="68">
        <f>Table1[[#This Row],[Demand variability (COV)]]*S97</f>
        <v>0.58941369863013693</v>
      </c>
      <c r="X97" s="68">
        <f t="shared" si="26"/>
        <v>3.8650440941485891</v>
      </c>
      <c r="Y97" s="68">
        <f t="shared" si="27"/>
        <v>7.9378300979016228</v>
      </c>
      <c r="Z97" s="58">
        <f>(Table1[[#This Row],[Eoq]]/2)*(Table1[[#This Row],[Std. Price ($)]]*$K$1)</f>
        <v>239.82436325277715</v>
      </c>
      <c r="AA97" s="58">
        <f>Table1[[#This Row],[number of times I order]]*$H$1</f>
        <v>239.82436325277712</v>
      </c>
      <c r="AB97" s="58">
        <f>Table1[[#This Row],[Holding cost]]+AA97</f>
        <v>479.64872650555424</v>
      </c>
      <c r="AC97" s="34">
        <v>0.2</v>
      </c>
      <c r="AD97" s="29">
        <v>0.77</v>
      </c>
      <c r="AE97" s="29">
        <v>0.83</v>
      </c>
      <c r="AF97" s="29">
        <v>43</v>
      </c>
    </row>
    <row r="98" spans="1:32" x14ac:dyDescent="0.15">
      <c r="A98" s="32">
        <v>33788.869946461477</v>
      </c>
      <c r="B98" s="33">
        <v>5.2286592000000001</v>
      </c>
      <c r="C98" s="33">
        <v>154.38646329596813</v>
      </c>
      <c r="D98" s="33">
        <f>C98/Table1[[#This Row],[Std. Price ($)]]</f>
        <v>29.526969991841909</v>
      </c>
      <c r="E98" s="29">
        <v>10</v>
      </c>
      <c r="F98" s="29">
        <f t="shared" si="14"/>
        <v>14</v>
      </c>
      <c r="G98" s="29">
        <f t="shared" si="15"/>
        <v>14</v>
      </c>
      <c r="H98" s="29">
        <f t="shared" si="16"/>
        <v>14</v>
      </c>
      <c r="I98" s="58">
        <f t="shared" si="17"/>
        <v>14</v>
      </c>
      <c r="J98" s="58">
        <f t="shared" si="18"/>
        <v>14</v>
      </c>
      <c r="K98" s="58">
        <f t="shared" si="19"/>
        <v>14</v>
      </c>
      <c r="L98" s="58">
        <f t="shared" si="20"/>
        <v>14</v>
      </c>
      <c r="M98" s="58">
        <f t="shared" si="21"/>
        <v>14</v>
      </c>
      <c r="N98" s="58">
        <f t="shared" si="22"/>
        <v>14</v>
      </c>
      <c r="O98" s="58">
        <f t="shared" si="23"/>
        <v>14</v>
      </c>
      <c r="P98" s="58">
        <f t="shared" si="24"/>
        <v>14</v>
      </c>
      <c r="Q98" s="58">
        <f t="shared" si="25"/>
        <v>14</v>
      </c>
      <c r="R98" s="58">
        <f>SUM(Table1[[#This Row],[Oct]:[September]])</f>
        <v>168</v>
      </c>
      <c r="S98" s="68">
        <f>Table1[[#This Row],[DEMAND for the whole year]]/365</f>
        <v>0.46027397260273972</v>
      </c>
      <c r="T98" s="68">
        <f>Table1[[#This Row],[Lead Time (days)]]*S98</f>
        <v>23.013698630136986</v>
      </c>
      <c r="U98" s="68">
        <f>SQRT(2*Table1[[#This Row],[DEMAND for the whole year]]*$H$1/(Table1[[#This Row],[Std. Price ($)]]*$K$1))</f>
        <v>310.47032789697346</v>
      </c>
      <c r="V98" s="68">
        <f>Table1[[#This Row],[DEMAND for the whole year]]/U98</f>
        <v>0.54111451209517569</v>
      </c>
      <c r="W98" s="68">
        <f>Table1[[#This Row],[Demand variability (COV)]]*S98</f>
        <v>0.6075616438356165</v>
      </c>
      <c r="X98" s="68">
        <f t="shared" si="26"/>
        <v>4.2961095834501037</v>
      </c>
      <c r="Y98" s="68">
        <f t="shared" si="27"/>
        <v>8.8231303769655813</v>
      </c>
      <c r="Z98" s="58">
        <f>(Table1[[#This Row],[Eoq]]/2)*(Table1[[#This Row],[Std. Price ($)]]*$K$1)</f>
        <v>162.33435362855269</v>
      </c>
      <c r="AA98" s="58">
        <f>Table1[[#This Row],[number of times I order]]*$H$1</f>
        <v>162.33435362855272</v>
      </c>
      <c r="AB98" s="58">
        <f>Table1[[#This Row],[Holding cost]]+AA98</f>
        <v>324.66870725710544</v>
      </c>
      <c r="AC98" s="34">
        <v>0.4</v>
      </c>
      <c r="AD98" s="29">
        <v>0.77</v>
      </c>
      <c r="AE98" s="29">
        <v>1.32</v>
      </c>
      <c r="AF98" s="29">
        <v>50</v>
      </c>
    </row>
    <row r="99" spans="1:32" x14ac:dyDescent="0.15">
      <c r="A99" s="32">
        <v>22520.016891161697</v>
      </c>
      <c r="B99" s="33">
        <v>5.0944000000000003</v>
      </c>
      <c r="C99" s="33">
        <v>56.713130999649678</v>
      </c>
      <c r="D99" s="33">
        <f>C99/Table1[[#This Row],[Std. Price ($)]]</f>
        <v>11.132445626501585</v>
      </c>
      <c r="E99" s="29">
        <v>10</v>
      </c>
      <c r="F99" s="29">
        <f t="shared" si="14"/>
        <v>12</v>
      </c>
      <c r="G99" s="29">
        <f t="shared" si="15"/>
        <v>12</v>
      </c>
      <c r="H99" s="29">
        <f t="shared" si="16"/>
        <v>12</v>
      </c>
      <c r="I99" s="58">
        <f t="shared" si="17"/>
        <v>12</v>
      </c>
      <c r="J99" s="58">
        <f t="shared" si="18"/>
        <v>12</v>
      </c>
      <c r="K99" s="58">
        <f t="shared" si="19"/>
        <v>12</v>
      </c>
      <c r="L99" s="58">
        <f t="shared" si="20"/>
        <v>12</v>
      </c>
      <c r="M99" s="58">
        <f t="shared" si="21"/>
        <v>12</v>
      </c>
      <c r="N99" s="58">
        <f t="shared" si="22"/>
        <v>12</v>
      </c>
      <c r="O99" s="58">
        <f t="shared" si="23"/>
        <v>12</v>
      </c>
      <c r="P99" s="58">
        <f t="shared" si="24"/>
        <v>12</v>
      </c>
      <c r="Q99" s="58">
        <f t="shared" si="25"/>
        <v>12</v>
      </c>
      <c r="R99" s="58">
        <f>SUM(Table1[[#This Row],[Oct]:[September]])</f>
        <v>144</v>
      </c>
      <c r="S99" s="68">
        <f>Table1[[#This Row],[DEMAND for the whole year]]/365</f>
        <v>0.39452054794520547</v>
      </c>
      <c r="T99" s="68">
        <f>Table1[[#This Row],[Lead Time (days)]]*S99</f>
        <v>8.6794520547945204</v>
      </c>
      <c r="U99" s="68">
        <f>SQRT(2*Table1[[#This Row],[DEMAND for the whole year]]*$H$1/(Table1[[#This Row],[Std. Price ($)]]*$K$1))</f>
        <v>291.20266993088228</v>
      </c>
      <c r="V99" s="68">
        <f>Table1[[#This Row],[DEMAND for the whole year]]/U99</f>
        <v>0.49450096056529558</v>
      </c>
      <c r="W99" s="68">
        <f>Table1[[#This Row],[Demand variability (COV)]]*S99</f>
        <v>0.430027397260274</v>
      </c>
      <c r="X99" s="68">
        <f t="shared" si="26"/>
        <v>2.0170072812654398</v>
      </c>
      <c r="Y99" s="68">
        <f t="shared" si="27"/>
        <v>4.1424265066353501</v>
      </c>
      <c r="Z99" s="58">
        <f>(Table1[[#This Row],[Eoq]]/2)*(Table1[[#This Row],[Std. Price ($)]]*$K$1)</f>
        <v>148.35028816958868</v>
      </c>
      <c r="AA99" s="58">
        <f>Table1[[#This Row],[number of times I order]]*$H$1</f>
        <v>148.35028816958868</v>
      </c>
      <c r="AB99" s="58">
        <f>Table1[[#This Row],[Holding cost]]+AA99</f>
        <v>296.70057633917736</v>
      </c>
      <c r="AC99" s="34">
        <v>0.2</v>
      </c>
      <c r="AD99" s="29">
        <v>0.77</v>
      </c>
      <c r="AE99" s="29">
        <v>1.0900000000000001</v>
      </c>
      <c r="AF99" s="29">
        <v>22</v>
      </c>
    </row>
    <row r="100" spans="1:32" x14ac:dyDescent="0.15">
      <c r="A100" s="32">
        <v>82709.240905984683</v>
      </c>
      <c r="B100" s="33">
        <v>21.042560000000002</v>
      </c>
      <c r="C100" s="33">
        <v>5134.8596178176003</v>
      </c>
      <c r="D100" s="33">
        <f>C100/Table1[[#This Row],[Std. Price ($)]]</f>
        <v>244.02257224489796</v>
      </c>
      <c r="E100" s="29">
        <v>122</v>
      </c>
      <c r="F100" s="29">
        <f t="shared" si="14"/>
        <v>268.39999999999998</v>
      </c>
      <c r="G100" s="29">
        <f t="shared" si="15"/>
        <v>268.39999999999998</v>
      </c>
      <c r="H100" s="29">
        <f t="shared" si="16"/>
        <v>268.39999999999998</v>
      </c>
      <c r="I100" s="58">
        <f t="shared" si="17"/>
        <v>268.39999999999998</v>
      </c>
      <c r="J100" s="58">
        <f t="shared" si="18"/>
        <v>268.39999999999998</v>
      </c>
      <c r="K100" s="58">
        <f t="shared" si="19"/>
        <v>268.39999999999998</v>
      </c>
      <c r="L100" s="58">
        <f t="shared" si="20"/>
        <v>268.39999999999998</v>
      </c>
      <c r="M100" s="58">
        <f t="shared" si="21"/>
        <v>268.39999999999998</v>
      </c>
      <c r="N100" s="58">
        <f t="shared" si="22"/>
        <v>268.39999999999998</v>
      </c>
      <c r="O100" s="58">
        <f t="shared" si="23"/>
        <v>268.39999999999998</v>
      </c>
      <c r="P100" s="58">
        <f t="shared" si="24"/>
        <v>268.39999999999998</v>
      </c>
      <c r="Q100" s="58">
        <f t="shared" si="25"/>
        <v>268.39999999999998</v>
      </c>
      <c r="R100" s="58">
        <f>SUM(Table1[[#This Row],[Oct]:[September]])</f>
        <v>3220.8000000000006</v>
      </c>
      <c r="S100" s="68">
        <f>Table1[[#This Row],[DEMAND for the whole year]]/365</f>
        <v>8.8241095890410968</v>
      </c>
      <c r="T100" s="68">
        <f>Table1[[#This Row],[Lead Time (days)]]*S100</f>
        <v>529.44657534246585</v>
      </c>
      <c r="U100" s="68">
        <f>SQRT(2*Table1[[#This Row],[DEMAND for the whole year]]*$H$1/(Table1[[#This Row],[Std. Price ($)]]*$K$1))</f>
        <v>677.63092717893846</v>
      </c>
      <c r="V100" s="68">
        <f>Table1[[#This Row],[DEMAND for the whole year]]/U100</f>
        <v>4.7530298143394818</v>
      </c>
      <c r="W100" s="68">
        <f>Table1[[#This Row],[Demand variability (COV)]]*S100</f>
        <v>7.2357698630136991</v>
      </c>
      <c r="X100" s="68">
        <f t="shared" si="26"/>
        <v>56.048032352883162</v>
      </c>
      <c r="Y100" s="68">
        <f t="shared" si="27"/>
        <v>115.10858538779091</v>
      </c>
      <c r="Z100" s="58">
        <f>(Table1[[#This Row],[Eoq]]/2)*(Table1[[#This Row],[Std. Price ($)]]*$K$1)</f>
        <v>1425.9089443018445</v>
      </c>
      <c r="AA100" s="58">
        <f>Table1[[#This Row],[number of times I order]]*$H$1</f>
        <v>1425.9089443018445</v>
      </c>
      <c r="AB100" s="58">
        <f>Table1[[#This Row],[Holding cost]]+AA100</f>
        <v>2851.817888603689</v>
      </c>
      <c r="AC100" s="34">
        <v>1.2</v>
      </c>
      <c r="AD100" s="29">
        <v>1</v>
      </c>
      <c r="AE100" s="29">
        <v>0.82</v>
      </c>
      <c r="AF100" s="29">
        <v>60</v>
      </c>
    </row>
    <row r="101" spans="1:32" x14ac:dyDescent="0.15">
      <c r="A101" s="32">
        <v>95156.364742257647</v>
      </c>
      <c r="B101" s="33">
        <v>6.3360000000000003</v>
      </c>
      <c r="C101" s="33">
        <v>770.69818233511603</v>
      </c>
      <c r="D101" s="33">
        <f>C101/Table1[[#This Row],[Std. Price ($)]]</f>
        <v>121.63797069683018</v>
      </c>
      <c r="E101" s="29">
        <v>34</v>
      </c>
      <c r="F101" s="29">
        <f t="shared" si="14"/>
        <v>74.8</v>
      </c>
      <c r="G101" s="29">
        <f t="shared" si="15"/>
        <v>74.8</v>
      </c>
      <c r="H101" s="29">
        <f t="shared" si="16"/>
        <v>74.8</v>
      </c>
      <c r="I101" s="58">
        <f t="shared" si="17"/>
        <v>74.8</v>
      </c>
      <c r="J101" s="58">
        <f t="shared" si="18"/>
        <v>74.8</v>
      </c>
      <c r="K101" s="58">
        <f t="shared" si="19"/>
        <v>74.8</v>
      </c>
      <c r="L101" s="58">
        <f t="shared" si="20"/>
        <v>74.8</v>
      </c>
      <c r="M101" s="58">
        <f t="shared" si="21"/>
        <v>74.8</v>
      </c>
      <c r="N101" s="58">
        <f t="shared" si="22"/>
        <v>74.8</v>
      </c>
      <c r="O101" s="58">
        <f t="shared" si="23"/>
        <v>74.8</v>
      </c>
      <c r="P101" s="58">
        <f t="shared" si="24"/>
        <v>74.8</v>
      </c>
      <c r="Q101" s="58">
        <f t="shared" si="25"/>
        <v>74.8</v>
      </c>
      <c r="R101" s="58">
        <f>SUM(Table1[[#This Row],[Oct]:[September]])</f>
        <v>897.5999999999998</v>
      </c>
      <c r="S101" s="68">
        <f>Table1[[#This Row],[DEMAND for the whole year]]/365</f>
        <v>2.4591780821917801</v>
      </c>
      <c r="T101" s="68">
        <f>Table1[[#This Row],[Lead Time (days)]]*S101</f>
        <v>98.367123287671205</v>
      </c>
      <c r="U101" s="68">
        <f>SQRT(2*Table1[[#This Row],[DEMAND for the whole year]]*$H$1/(Table1[[#This Row],[Std. Price ($)]]*$K$1))</f>
        <v>651.92024052026477</v>
      </c>
      <c r="V101" s="68">
        <f>Table1[[#This Row],[DEMAND for the whole year]]/U101</f>
        <v>1.3768555479787994</v>
      </c>
      <c r="W101" s="68">
        <f>Table1[[#This Row],[Demand variability (COV)]]*S101</f>
        <v>4.4265205479452048</v>
      </c>
      <c r="X101" s="68">
        <f t="shared" si="26"/>
        <v>27.995774082086832</v>
      </c>
      <c r="Y101" s="68">
        <f t="shared" si="27"/>
        <v>57.496290523380431</v>
      </c>
      <c r="Z101" s="58">
        <f>(Table1[[#This Row],[Eoq]]/2)*(Table1[[#This Row],[Std. Price ($)]]*$K$1)</f>
        <v>413.05666439363978</v>
      </c>
      <c r="AA101" s="58">
        <f>Table1[[#This Row],[number of times I order]]*$H$1</f>
        <v>413.05666439363983</v>
      </c>
      <c r="AB101" s="58">
        <f>Table1[[#This Row],[Holding cost]]+AA101</f>
        <v>826.11332878727967</v>
      </c>
      <c r="AC101" s="34">
        <v>1.2</v>
      </c>
      <c r="AD101" s="29">
        <v>0.82</v>
      </c>
      <c r="AE101" s="29">
        <v>1.8</v>
      </c>
      <c r="AF101" s="29">
        <v>40</v>
      </c>
    </row>
    <row r="102" spans="1:32" x14ac:dyDescent="0.15">
      <c r="A102" s="32">
        <v>46403.873729979365</v>
      </c>
      <c r="B102" s="33">
        <v>11.173140000000002</v>
      </c>
      <c r="C102" s="33">
        <v>18597.082374102542</v>
      </c>
      <c r="D102" s="33">
        <f>C102/Table1[[#This Row],[Std. Price ($)]]</f>
        <v>1664.4454803307342</v>
      </c>
      <c r="E102" s="29">
        <v>122</v>
      </c>
      <c r="F102" s="29">
        <f t="shared" si="14"/>
        <v>73.199999999999989</v>
      </c>
      <c r="G102" s="29">
        <f t="shared" si="15"/>
        <v>73.199999999999989</v>
      </c>
      <c r="H102" s="29">
        <f t="shared" si="16"/>
        <v>73.199999999999989</v>
      </c>
      <c r="I102" s="58">
        <f t="shared" si="17"/>
        <v>73.199999999999989</v>
      </c>
      <c r="J102" s="58">
        <f t="shared" si="18"/>
        <v>73.199999999999989</v>
      </c>
      <c r="K102" s="58">
        <f t="shared" si="19"/>
        <v>73.199999999999989</v>
      </c>
      <c r="L102" s="58">
        <f t="shared" si="20"/>
        <v>73.199999999999989</v>
      </c>
      <c r="M102" s="58">
        <f t="shared" si="21"/>
        <v>73.199999999999989</v>
      </c>
      <c r="N102" s="58">
        <f t="shared" si="22"/>
        <v>73.199999999999989</v>
      </c>
      <c r="O102" s="58">
        <f t="shared" si="23"/>
        <v>73.199999999999989</v>
      </c>
      <c r="P102" s="58">
        <f t="shared" si="24"/>
        <v>73.199999999999989</v>
      </c>
      <c r="Q102" s="58">
        <f t="shared" si="25"/>
        <v>73.199999999999989</v>
      </c>
      <c r="R102" s="58">
        <f>SUM(Table1[[#This Row],[Oct]:[September]])</f>
        <v>878.40000000000009</v>
      </c>
      <c r="S102" s="68">
        <f>Table1[[#This Row],[DEMAND for the whole year]]/365</f>
        <v>2.4065753424657537</v>
      </c>
      <c r="T102" s="68">
        <f>Table1[[#This Row],[Lead Time (days)]]*S102</f>
        <v>628.11616438356168</v>
      </c>
      <c r="U102" s="68">
        <f>SQRT(2*Table1[[#This Row],[DEMAND for the whole year]]*$H$1/(Table1[[#This Row],[Std. Price ($)]]*$K$1))</f>
        <v>485.64527829456472</v>
      </c>
      <c r="V102" s="68">
        <f>Table1[[#This Row],[DEMAND for the whole year]]/U102</f>
        <v>1.8087275615747112</v>
      </c>
      <c r="W102" s="68">
        <f>Table1[[#This Row],[Demand variability (COV)]]*S102</f>
        <v>3.0563506849315072</v>
      </c>
      <c r="X102" s="68">
        <f t="shared" si="26"/>
        <v>49.376856440263765</v>
      </c>
      <c r="Y102" s="68">
        <f t="shared" si="27"/>
        <v>101.40766512461558</v>
      </c>
      <c r="Z102" s="58">
        <f>(Table1[[#This Row],[Eoq]]/2)*(Table1[[#This Row],[Std. Price ($)]]*$K$1)</f>
        <v>542.61826847241332</v>
      </c>
      <c r="AA102" s="58">
        <f>Table1[[#This Row],[number of times I order]]*$H$1</f>
        <v>542.61826847241332</v>
      </c>
      <c r="AB102" s="58">
        <f>Table1[[#This Row],[Holding cost]]+AA102</f>
        <v>1085.2365369448266</v>
      </c>
      <c r="AC102" s="34">
        <v>-0.4</v>
      </c>
      <c r="AD102" s="29">
        <v>1</v>
      </c>
      <c r="AE102" s="29">
        <v>1.27</v>
      </c>
      <c r="AF102" s="29">
        <v>261</v>
      </c>
    </row>
    <row r="103" spans="1:32" x14ac:dyDescent="0.15">
      <c r="A103" s="32">
        <v>97104.283217804099</v>
      </c>
      <c r="B103" s="33">
        <v>16.61</v>
      </c>
      <c r="C103" s="33">
        <v>1624.7173535999998</v>
      </c>
      <c r="D103" s="33">
        <f>C103/Table1[[#This Row],[Std. Price ($)]]</f>
        <v>97.815614304635758</v>
      </c>
      <c r="E103" s="29">
        <v>18</v>
      </c>
      <c r="F103" s="29">
        <f t="shared" si="14"/>
        <v>14.4</v>
      </c>
      <c r="G103" s="29">
        <f t="shared" si="15"/>
        <v>14.4</v>
      </c>
      <c r="H103" s="29">
        <f t="shared" si="16"/>
        <v>14.4</v>
      </c>
      <c r="I103" s="58">
        <f t="shared" si="17"/>
        <v>14.4</v>
      </c>
      <c r="J103" s="58">
        <f t="shared" si="18"/>
        <v>14.4</v>
      </c>
      <c r="K103" s="58">
        <f t="shared" si="19"/>
        <v>14.4</v>
      </c>
      <c r="L103" s="58">
        <f t="shared" si="20"/>
        <v>14.4</v>
      </c>
      <c r="M103" s="58">
        <f t="shared" si="21"/>
        <v>14.4</v>
      </c>
      <c r="N103" s="58">
        <f t="shared" si="22"/>
        <v>14.4</v>
      </c>
      <c r="O103" s="58">
        <f t="shared" si="23"/>
        <v>14.4</v>
      </c>
      <c r="P103" s="58">
        <f t="shared" si="24"/>
        <v>14.4</v>
      </c>
      <c r="Q103" s="58">
        <f t="shared" si="25"/>
        <v>14.4</v>
      </c>
      <c r="R103" s="58">
        <f>SUM(Table1[[#This Row],[Oct]:[September]])</f>
        <v>172.80000000000004</v>
      </c>
      <c r="S103" s="68">
        <f>Table1[[#This Row],[DEMAND for the whole year]]/365</f>
        <v>0.47342465753424667</v>
      </c>
      <c r="T103" s="68">
        <f>Table1[[#This Row],[Lead Time (days)]]*S103</f>
        <v>75.747945205479468</v>
      </c>
      <c r="U103" s="68">
        <f>SQRT(2*Table1[[#This Row],[DEMAND for the whole year]]*$H$1/(Table1[[#This Row],[Std. Price ($)]]*$K$1))</f>
        <v>176.66384573228996</v>
      </c>
      <c r="V103" s="68">
        <f>Table1[[#This Row],[DEMAND for the whole year]]/U103</f>
        <v>0.97812882587111205</v>
      </c>
      <c r="W103" s="68">
        <f>Table1[[#This Row],[Demand variability (COV)]]*S103</f>
        <v>0.4828931506849316</v>
      </c>
      <c r="X103" s="68">
        <f t="shared" si="26"/>
        <v>6.1081688906371285</v>
      </c>
      <c r="Y103" s="68">
        <f t="shared" si="27"/>
        <v>12.544645205101189</v>
      </c>
      <c r="Z103" s="58">
        <f>(Table1[[#This Row],[Eoq]]/2)*(Table1[[#This Row],[Std. Price ($)]]*$K$1)</f>
        <v>293.43864776133364</v>
      </c>
      <c r="AA103" s="58">
        <f>Table1[[#This Row],[number of times I order]]*$H$1</f>
        <v>293.43864776133364</v>
      </c>
      <c r="AB103" s="58">
        <f>Table1[[#This Row],[Holding cost]]+AA103</f>
        <v>586.87729552266728</v>
      </c>
      <c r="AC103" s="34">
        <v>-0.2</v>
      </c>
      <c r="AD103" s="29">
        <v>1</v>
      </c>
      <c r="AE103" s="29">
        <v>1.02</v>
      </c>
      <c r="AF103" s="29">
        <v>160</v>
      </c>
    </row>
    <row r="104" spans="1:32" x14ac:dyDescent="0.15">
      <c r="A104" s="32">
        <v>48736.013963857935</v>
      </c>
      <c r="B104" s="33">
        <v>26.195400000000003</v>
      </c>
      <c r="C104" s="33">
        <v>3971.5844127960008</v>
      </c>
      <c r="D104" s="33">
        <f>C104/Table1[[#This Row],[Std. Price ($)]]</f>
        <v>151.61381054673723</v>
      </c>
      <c r="E104" s="29">
        <v>42</v>
      </c>
      <c r="F104" s="29">
        <f t="shared" si="14"/>
        <v>25.2</v>
      </c>
      <c r="G104" s="29">
        <f t="shared" si="15"/>
        <v>25.2</v>
      </c>
      <c r="H104" s="29">
        <f t="shared" si="16"/>
        <v>25.2</v>
      </c>
      <c r="I104" s="58">
        <f t="shared" si="17"/>
        <v>25.2</v>
      </c>
      <c r="J104" s="58">
        <f t="shared" si="18"/>
        <v>25.2</v>
      </c>
      <c r="K104" s="58">
        <f t="shared" si="19"/>
        <v>25.2</v>
      </c>
      <c r="L104" s="58">
        <f t="shared" si="20"/>
        <v>25.2</v>
      </c>
      <c r="M104" s="58">
        <f t="shared" si="21"/>
        <v>25.2</v>
      </c>
      <c r="N104" s="58">
        <f t="shared" si="22"/>
        <v>25.2</v>
      </c>
      <c r="O104" s="58">
        <f t="shared" si="23"/>
        <v>25.2</v>
      </c>
      <c r="P104" s="58">
        <f t="shared" si="24"/>
        <v>25.2</v>
      </c>
      <c r="Q104" s="58">
        <f t="shared" si="25"/>
        <v>25.2</v>
      </c>
      <c r="R104" s="58">
        <f>SUM(Table1[[#This Row],[Oct]:[September]])</f>
        <v>302.39999999999992</v>
      </c>
      <c r="S104" s="68">
        <f>Table1[[#This Row],[DEMAND for the whole year]]/365</f>
        <v>0.82849315068493123</v>
      </c>
      <c r="T104" s="68">
        <f>Table1[[#This Row],[Lead Time (days)]]*S104</f>
        <v>49.709589041095875</v>
      </c>
      <c r="U104" s="68">
        <f>SQRT(2*Table1[[#This Row],[DEMAND for the whole year]]*$H$1/(Table1[[#This Row],[Std. Price ($)]]*$K$1))</f>
        <v>186.09684207969411</v>
      </c>
      <c r="V104" s="68">
        <f>Table1[[#This Row],[DEMAND for the whole year]]/U104</f>
        <v>1.6249604056714737</v>
      </c>
      <c r="W104" s="68">
        <f>Table1[[#This Row],[Demand variability (COV)]]*S104</f>
        <v>1.2675945205479449</v>
      </c>
      <c r="X104" s="68">
        <f t="shared" si="26"/>
        <v>9.8187449356519316</v>
      </c>
      <c r="Y104" s="68">
        <f t="shared" si="27"/>
        <v>20.165236715366873</v>
      </c>
      <c r="Z104" s="58">
        <f>(Table1[[#This Row],[Eoq]]/2)*(Table1[[#This Row],[Std. Price ($)]]*$K$1)</f>
        <v>487.48812170144203</v>
      </c>
      <c r="AA104" s="58">
        <f>Table1[[#This Row],[number of times I order]]*$H$1</f>
        <v>487.48812170144214</v>
      </c>
      <c r="AB104" s="58">
        <f>Table1[[#This Row],[Holding cost]]+AA104</f>
        <v>974.97624340288417</v>
      </c>
      <c r="AC104" s="34">
        <v>-0.4</v>
      </c>
      <c r="AD104" s="29">
        <v>1</v>
      </c>
      <c r="AE104" s="29">
        <v>1.53</v>
      </c>
      <c r="AF104" s="29">
        <v>60</v>
      </c>
    </row>
    <row r="105" spans="1:32" x14ac:dyDescent="0.15">
      <c r="A105" s="32">
        <v>31967.577887724274</v>
      </c>
      <c r="B105" s="33">
        <v>6.512220000000001</v>
      </c>
      <c r="C105" s="33">
        <v>798.85387429466687</v>
      </c>
      <c r="D105" s="33">
        <f>C105/Table1[[#This Row],[Std. Price ($)]]</f>
        <v>122.66997648953303</v>
      </c>
      <c r="E105" s="29">
        <v>106</v>
      </c>
      <c r="F105" s="29">
        <f t="shared" si="14"/>
        <v>95.4</v>
      </c>
      <c r="G105" s="29">
        <f t="shared" si="15"/>
        <v>95.4</v>
      </c>
      <c r="H105" s="29">
        <f t="shared" si="16"/>
        <v>95.4</v>
      </c>
      <c r="I105" s="58">
        <f t="shared" si="17"/>
        <v>95.4</v>
      </c>
      <c r="J105" s="58">
        <f t="shared" si="18"/>
        <v>95.4</v>
      </c>
      <c r="K105" s="58">
        <f t="shared" si="19"/>
        <v>95.4</v>
      </c>
      <c r="L105" s="58">
        <f t="shared" si="20"/>
        <v>95.4</v>
      </c>
      <c r="M105" s="58">
        <f t="shared" si="21"/>
        <v>95.4</v>
      </c>
      <c r="N105" s="58">
        <f t="shared" si="22"/>
        <v>95.4</v>
      </c>
      <c r="O105" s="58">
        <f t="shared" si="23"/>
        <v>95.4</v>
      </c>
      <c r="P105" s="58">
        <f t="shared" si="24"/>
        <v>95.4</v>
      </c>
      <c r="Q105" s="58">
        <f t="shared" si="25"/>
        <v>95.4</v>
      </c>
      <c r="R105" s="58">
        <f>SUM(Table1[[#This Row],[Oct]:[September]])</f>
        <v>1144.8</v>
      </c>
      <c r="S105" s="68">
        <f>Table1[[#This Row],[DEMAND for the whole year]]/365</f>
        <v>3.1364383561643834</v>
      </c>
      <c r="T105" s="68">
        <f>Table1[[#This Row],[Lead Time (days)]]*S105</f>
        <v>69.001643835616434</v>
      </c>
      <c r="U105" s="68">
        <f>SQRT(2*Table1[[#This Row],[DEMAND for the whole year]]*$H$1/(Table1[[#This Row],[Std. Price ($)]]*$K$1))</f>
        <v>726.20779435320128</v>
      </c>
      <c r="V105" s="68">
        <f>Table1[[#This Row],[DEMAND for the whole year]]/U105</f>
        <v>1.5764083075142685</v>
      </c>
      <c r="W105" s="68">
        <f>Table1[[#This Row],[Demand variability (COV)]]*S105</f>
        <v>3.1364383561643834</v>
      </c>
      <c r="X105" s="68">
        <f t="shared" si="26"/>
        <v>14.711199895468114</v>
      </c>
      <c r="Y105" s="68">
        <f t="shared" si="27"/>
        <v>30.213110759404614</v>
      </c>
      <c r="Z105" s="58">
        <f>(Table1[[#This Row],[Eoq]]/2)*(Table1[[#This Row],[Std. Price ($)]]*$K$1)</f>
        <v>472.9224922542806</v>
      </c>
      <c r="AA105" s="58">
        <f>Table1[[#This Row],[number of times I order]]*$H$1</f>
        <v>472.92249225428054</v>
      </c>
      <c r="AB105" s="58">
        <f>Table1[[#This Row],[Holding cost]]+AA105</f>
        <v>945.84498450856108</v>
      </c>
      <c r="AC105" s="34">
        <v>-0.1</v>
      </c>
      <c r="AD105" s="29">
        <v>1</v>
      </c>
      <c r="AE105" s="29">
        <v>1</v>
      </c>
      <c r="AF105" s="29">
        <v>22</v>
      </c>
    </row>
    <row r="106" spans="1:32" x14ac:dyDescent="0.15">
      <c r="A106" s="32">
        <v>71072.247317045592</v>
      </c>
      <c r="B106" s="33">
        <v>20.364300000000004</v>
      </c>
      <c r="C106" s="33">
        <v>1607.7341306400001</v>
      </c>
      <c r="D106" s="33">
        <f>C106/Table1[[#This Row],[Std. Price ($)]]</f>
        <v>78.948656749311283</v>
      </c>
      <c r="E106" s="29">
        <v>34</v>
      </c>
      <c r="F106" s="29">
        <f t="shared" si="14"/>
        <v>51</v>
      </c>
      <c r="G106" s="29">
        <f t="shared" si="15"/>
        <v>51</v>
      </c>
      <c r="H106" s="29">
        <f t="shared" si="16"/>
        <v>51</v>
      </c>
      <c r="I106" s="58">
        <f t="shared" si="17"/>
        <v>51</v>
      </c>
      <c r="J106" s="58">
        <f t="shared" si="18"/>
        <v>51</v>
      </c>
      <c r="K106" s="58">
        <f t="shared" si="19"/>
        <v>51</v>
      </c>
      <c r="L106" s="58">
        <f t="shared" si="20"/>
        <v>51</v>
      </c>
      <c r="M106" s="58">
        <f t="shared" si="21"/>
        <v>51</v>
      </c>
      <c r="N106" s="58">
        <f t="shared" si="22"/>
        <v>51</v>
      </c>
      <c r="O106" s="58">
        <f t="shared" si="23"/>
        <v>51</v>
      </c>
      <c r="P106" s="58">
        <f t="shared" si="24"/>
        <v>51</v>
      </c>
      <c r="Q106" s="58">
        <f t="shared" si="25"/>
        <v>51</v>
      </c>
      <c r="R106" s="58">
        <f>SUM(Table1[[#This Row],[Oct]:[September]])</f>
        <v>612</v>
      </c>
      <c r="S106" s="68">
        <f>Table1[[#This Row],[DEMAND for the whole year]]/365</f>
        <v>1.6767123287671233</v>
      </c>
      <c r="T106" s="68">
        <f>Table1[[#This Row],[Lead Time (days)]]*S106</f>
        <v>67.06849315068493</v>
      </c>
      <c r="U106" s="68">
        <f>SQRT(2*Table1[[#This Row],[DEMAND for the whole year]]*$H$1/(Table1[[#This Row],[Std. Price ($)]]*$K$1))</f>
        <v>300.26284503446192</v>
      </c>
      <c r="V106" s="68">
        <f>Table1[[#This Row],[DEMAND for the whole year]]/U106</f>
        <v>2.0382142183784318</v>
      </c>
      <c r="W106" s="68">
        <f>Table1[[#This Row],[Demand variability (COV)]]*S106</f>
        <v>3.018082191780822</v>
      </c>
      <c r="X106" s="68">
        <f t="shared" si="26"/>
        <v>19.088027783241024</v>
      </c>
      <c r="Y106" s="68">
        <f t="shared" si="27"/>
        <v>39.202016265941211</v>
      </c>
      <c r="Z106" s="58">
        <f>(Table1[[#This Row],[Eoq]]/2)*(Table1[[#This Row],[Std. Price ($)]]*$K$1)</f>
        <v>611.46426551352943</v>
      </c>
      <c r="AA106" s="58">
        <f>Table1[[#This Row],[number of times I order]]*$H$1</f>
        <v>611.46426551352954</v>
      </c>
      <c r="AB106" s="58">
        <f>Table1[[#This Row],[Holding cost]]+AA106</f>
        <v>1222.9285310270589</v>
      </c>
      <c r="AC106" s="34">
        <v>0.5</v>
      </c>
      <c r="AD106" s="29">
        <v>1</v>
      </c>
      <c r="AE106" s="29">
        <v>1.8</v>
      </c>
      <c r="AF106" s="29">
        <v>40</v>
      </c>
    </row>
    <row r="107" spans="1:32" x14ac:dyDescent="0.15">
      <c r="A107" s="32">
        <v>81909.301336004588</v>
      </c>
      <c r="B107" s="33">
        <v>54.411192000000007</v>
      </c>
      <c r="C107" s="33">
        <v>1026.1050310896001</v>
      </c>
      <c r="D107" s="33">
        <f>C107/Table1[[#This Row],[Std. Price ($)]]</f>
        <v>18.858345009048872</v>
      </c>
      <c r="E107" s="29">
        <v>10</v>
      </c>
      <c r="F107" s="29">
        <f t="shared" si="14"/>
        <v>3</v>
      </c>
      <c r="G107" s="29">
        <f t="shared" si="15"/>
        <v>3</v>
      </c>
      <c r="H107" s="29">
        <f t="shared" si="16"/>
        <v>3</v>
      </c>
      <c r="I107" s="58">
        <f t="shared" si="17"/>
        <v>3</v>
      </c>
      <c r="J107" s="58">
        <f t="shared" si="18"/>
        <v>3</v>
      </c>
      <c r="K107" s="58">
        <f t="shared" si="19"/>
        <v>3</v>
      </c>
      <c r="L107" s="58">
        <f t="shared" si="20"/>
        <v>3</v>
      </c>
      <c r="M107" s="58">
        <f t="shared" si="21"/>
        <v>3</v>
      </c>
      <c r="N107" s="58">
        <f t="shared" si="22"/>
        <v>3</v>
      </c>
      <c r="O107" s="58">
        <f t="shared" si="23"/>
        <v>3</v>
      </c>
      <c r="P107" s="58">
        <f t="shared" si="24"/>
        <v>3</v>
      </c>
      <c r="Q107" s="58">
        <f t="shared" si="25"/>
        <v>3</v>
      </c>
      <c r="R107" s="58">
        <f>SUM(Table1[[#This Row],[Oct]:[September]])</f>
        <v>36</v>
      </c>
      <c r="S107" s="68">
        <f>Table1[[#This Row],[DEMAND for the whole year]]/365</f>
        <v>9.8630136986301367E-2</v>
      </c>
      <c r="T107" s="68">
        <f>Table1[[#This Row],[Lead Time (days)]]*S107</f>
        <v>6.904109589041096</v>
      </c>
      <c r="U107" s="68">
        <f>SQRT(2*Table1[[#This Row],[DEMAND for the whole year]]*$H$1/(Table1[[#This Row],[Std. Price ($)]]*$K$1))</f>
        <v>44.552056704400705</v>
      </c>
      <c r="V107" s="68">
        <f>Table1[[#This Row],[DEMAND for the whole year]]/U107</f>
        <v>0.80804350377934486</v>
      </c>
      <c r="W107" s="68">
        <f>Table1[[#This Row],[Demand variability (COV)]]*S107</f>
        <v>8.2849315068493148E-2</v>
      </c>
      <c r="X107" s="68">
        <f t="shared" si="26"/>
        <v>0.69316710143535465</v>
      </c>
      <c r="Y107" s="68">
        <f t="shared" si="27"/>
        <v>1.4235911794586773</v>
      </c>
      <c r="Z107" s="58">
        <f>(Table1[[#This Row],[Eoq]]/2)*(Table1[[#This Row],[Std. Price ($)]]*$K$1)</f>
        <v>242.41305113380344</v>
      </c>
      <c r="AA107" s="58">
        <f>Table1[[#This Row],[number of times I order]]*$H$1</f>
        <v>242.41305113380346</v>
      </c>
      <c r="AB107" s="58">
        <f>Table1[[#This Row],[Holding cost]]+AA107</f>
        <v>484.82610226760687</v>
      </c>
      <c r="AC107" s="34">
        <v>-0.7</v>
      </c>
      <c r="AD107" s="29">
        <v>1</v>
      </c>
      <c r="AE107" s="29">
        <v>0.84</v>
      </c>
      <c r="AF107" s="29">
        <v>70</v>
      </c>
    </row>
    <row r="108" spans="1:32" x14ac:dyDescent="0.15">
      <c r="A108" s="32">
        <v>39840.738199650063</v>
      </c>
      <c r="B108" s="33">
        <v>8.2100700000000018</v>
      </c>
      <c r="C108" s="33">
        <v>1644.4164220695188</v>
      </c>
      <c r="D108" s="33">
        <f>C108/Table1[[#This Row],[Std. Price ($)]]</f>
        <v>200.2926189508151</v>
      </c>
      <c r="E108" s="29">
        <v>26</v>
      </c>
      <c r="F108" s="29">
        <f t="shared" si="14"/>
        <v>36.4</v>
      </c>
      <c r="G108" s="29">
        <f t="shared" si="15"/>
        <v>36.4</v>
      </c>
      <c r="H108" s="29">
        <f t="shared" si="16"/>
        <v>36.4</v>
      </c>
      <c r="I108" s="58">
        <f t="shared" si="17"/>
        <v>36.4</v>
      </c>
      <c r="J108" s="58">
        <f t="shared" si="18"/>
        <v>36.4</v>
      </c>
      <c r="K108" s="58">
        <f t="shared" si="19"/>
        <v>36.4</v>
      </c>
      <c r="L108" s="58">
        <f t="shared" si="20"/>
        <v>36.4</v>
      </c>
      <c r="M108" s="58">
        <f t="shared" si="21"/>
        <v>36.4</v>
      </c>
      <c r="N108" s="58">
        <f t="shared" si="22"/>
        <v>36.4</v>
      </c>
      <c r="O108" s="58">
        <f t="shared" si="23"/>
        <v>36.4</v>
      </c>
      <c r="P108" s="58">
        <f t="shared" si="24"/>
        <v>36.4</v>
      </c>
      <c r="Q108" s="58">
        <f t="shared" si="25"/>
        <v>36.4</v>
      </c>
      <c r="R108" s="58">
        <f>SUM(Table1[[#This Row],[Oct]:[September]])</f>
        <v>436.7999999999999</v>
      </c>
      <c r="S108" s="68">
        <f>Table1[[#This Row],[DEMAND for the whole year]]/365</f>
        <v>1.1967123287671231</v>
      </c>
      <c r="T108" s="68">
        <f>Table1[[#This Row],[Lead Time (days)]]*S108</f>
        <v>317.12876712328762</v>
      </c>
      <c r="U108" s="68">
        <f>SQRT(2*Table1[[#This Row],[DEMAND for the whole year]]*$H$1/(Table1[[#This Row],[Std. Price ($)]]*$K$1))</f>
        <v>399.51078905321441</v>
      </c>
      <c r="V108" s="68">
        <f>Table1[[#This Row],[DEMAND for the whole year]]/U108</f>
        <v>1.0933371812940416</v>
      </c>
      <c r="W108" s="68">
        <f>Table1[[#This Row],[Demand variability (COV)]]*S108</f>
        <v>0.94540273972602729</v>
      </c>
      <c r="X108" s="68">
        <f t="shared" si="26"/>
        <v>15.390041591061143</v>
      </c>
      <c r="Y108" s="68">
        <f t="shared" si="27"/>
        <v>31.607281152220256</v>
      </c>
      <c r="Z108" s="58">
        <f>(Table1[[#This Row],[Eoq]]/2)*(Table1[[#This Row],[Std. Price ($)]]*$K$1)</f>
        <v>328.00115438821251</v>
      </c>
      <c r="AA108" s="58">
        <f>Table1[[#This Row],[number of times I order]]*$H$1</f>
        <v>328.00115438821246</v>
      </c>
      <c r="AB108" s="58">
        <f>Table1[[#This Row],[Holding cost]]+AA108</f>
        <v>656.00230877642502</v>
      </c>
      <c r="AC108" s="34">
        <v>0.4</v>
      </c>
      <c r="AD108" s="29">
        <v>0.88</v>
      </c>
      <c r="AE108" s="29">
        <v>0.79</v>
      </c>
      <c r="AF108" s="29">
        <v>265</v>
      </c>
    </row>
    <row r="109" spans="1:32" x14ac:dyDescent="0.15">
      <c r="A109" s="32">
        <v>9502.6575637537808</v>
      </c>
      <c r="B109" s="33">
        <v>36.240819999999999</v>
      </c>
      <c r="C109" s="33">
        <v>974.11152931950016</v>
      </c>
      <c r="D109" s="33">
        <f>C109/Table1[[#This Row],[Std. Price ($)]]</f>
        <v>26.87884902492549</v>
      </c>
      <c r="E109" s="29">
        <v>10</v>
      </c>
      <c r="F109" s="29">
        <f t="shared" si="14"/>
        <v>22</v>
      </c>
      <c r="G109" s="29">
        <f t="shared" si="15"/>
        <v>22</v>
      </c>
      <c r="H109" s="29">
        <f t="shared" si="16"/>
        <v>22</v>
      </c>
      <c r="I109" s="58">
        <f t="shared" si="17"/>
        <v>22</v>
      </c>
      <c r="J109" s="58">
        <f t="shared" si="18"/>
        <v>22</v>
      </c>
      <c r="K109" s="58">
        <f t="shared" si="19"/>
        <v>22</v>
      </c>
      <c r="L109" s="58">
        <f t="shared" si="20"/>
        <v>22</v>
      </c>
      <c r="M109" s="58">
        <f t="shared" si="21"/>
        <v>22</v>
      </c>
      <c r="N109" s="58">
        <f t="shared" si="22"/>
        <v>22</v>
      </c>
      <c r="O109" s="58">
        <f t="shared" si="23"/>
        <v>22</v>
      </c>
      <c r="P109" s="58">
        <f t="shared" si="24"/>
        <v>22</v>
      </c>
      <c r="Q109" s="58">
        <f t="shared" si="25"/>
        <v>22</v>
      </c>
      <c r="R109" s="58">
        <f>SUM(Table1[[#This Row],[Oct]:[September]])</f>
        <v>264</v>
      </c>
      <c r="S109" s="68">
        <f>Table1[[#This Row],[DEMAND for the whole year]]/365</f>
        <v>0.72328767123287674</v>
      </c>
      <c r="T109" s="68">
        <f>Table1[[#This Row],[Lead Time (days)]]*S109</f>
        <v>32.547945205479451</v>
      </c>
      <c r="U109" s="68">
        <f>SQRT(2*Table1[[#This Row],[DEMAND for the whole year]]*$H$1/(Table1[[#This Row],[Std. Price ($)]]*$K$1))</f>
        <v>147.83034245747663</v>
      </c>
      <c r="V109" s="68">
        <f>Table1[[#This Row],[DEMAND for the whole year]]/U109</f>
        <v>1.7858309438465891</v>
      </c>
      <c r="W109" s="68">
        <f>Table1[[#This Row],[Demand variability (COV)]]*S109</f>
        <v>0.93304109589041107</v>
      </c>
      <c r="X109" s="68">
        <f t="shared" si="26"/>
        <v>6.2590299486355772</v>
      </c>
      <c r="Y109" s="68">
        <f t="shared" si="27"/>
        <v>12.854475938622265</v>
      </c>
      <c r="Z109" s="58">
        <f>(Table1[[#This Row],[Eoq]]/2)*(Table1[[#This Row],[Std. Price ($)]]*$K$1)</f>
        <v>535.74928315397688</v>
      </c>
      <c r="AA109" s="58">
        <f>Table1[[#This Row],[number of times I order]]*$H$1</f>
        <v>535.74928315397676</v>
      </c>
      <c r="AB109" s="58">
        <f>Table1[[#This Row],[Holding cost]]+AA109</f>
        <v>1071.4985663079538</v>
      </c>
      <c r="AC109" s="34">
        <v>1.2</v>
      </c>
      <c r="AD109" s="29">
        <v>1</v>
      </c>
      <c r="AE109" s="29">
        <v>1.29</v>
      </c>
      <c r="AF109" s="29">
        <v>45</v>
      </c>
    </row>
    <row r="110" spans="1:32" x14ac:dyDescent="0.15">
      <c r="A110" s="32">
        <v>50412.933076177826</v>
      </c>
      <c r="B110" s="33">
        <v>7.3040000000000003</v>
      </c>
      <c r="C110" s="33">
        <v>499.93736173333338</v>
      </c>
      <c r="D110" s="33">
        <f>C110/Table1[[#This Row],[Std. Price ($)]]</f>
        <v>68.447064859437759</v>
      </c>
      <c r="E110" s="29">
        <v>26</v>
      </c>
      <c r="F110" s="29">
        <f t="shared" si="14"/>
        <v>46.8</v>
      </c>
      <c r="G110" s="29">
        <f t="shared" si="15"/>
        <v>46.8</v>
      </c>
      <c r="H110" s="29">
        <f t="shared" si="16"/>
        <v>46.8</v>
      </c>
      <c r="I110" s="58">
        <f t="shared" si="17"/>
        <v>46.8</v>
      </c>
      <c r="J110" s="58">
        <f t="shared" si="18"/>
        <v>46.8</v>
      </c>
      <c r="K110" s="58">
        <f t="shared" si="19"/>
        <v>46.8</v>
      </c>
      <c r="L110" s="58">
        <f t="shared" si="20"/>
        <v>46.8</v>
      </c>
      <c r="M110" s="58">
        <f t="shared" si="21"/>
        <v>46.8</v>
      </c>
      <c r="N110" s="58">
        <f t="shared" si="22"/>
        <v>46.8</v>
      </c>
      <c r="O110" s="58">
        <f t="shared" si="23"/>
        <v>46.8</v>
      </c>
      <c r="P110" s="58">
        <f t="shared" si="24"/>
        <v>46.8</v>
      </c>
      <c r="Q110" s="58">
        <f t="shared" si="25"/>
        <v>46.8</v>
      </c>
      <c r="R110" s="58">
        <f>SUM(Table1[[#This Row],[Oct]:[September]])</f>
        <v>561.6</v>
      </c>
      <c r="S110" s="68">
        <f>Table1[[#This Row],[DEMAND for the whole year]]/365</f>
        <v>1.5386301369863014</v>
      </c>
      <c r="T110" s="68">
        <f>Table1[[#This Row],[Lead Time (days)]]*S110</f>
        <v>76.93150684931507</v>
      </c>
      <c r="U110" s="68">
        <f>SQRT(2*Table1[[#This Row],[DEMAND for the whole year]]*$H$1/(Table1[[#This Row],[Std. Price ($)]]*$K$1))</f>
        <v>480.27921780321623</v>
      </c>
      <c r="V110" s="68">
        <f>Table1[[#This Row],[DEMAND for the whole year]]/U110</f>
        <v>1.1693198022782305</v>
      </c>
      <c r="W110" s="68">
        <f>Table1[[#This Row],[Demand variability (COV)]]*S110</f>
        <v>1.8925150684931507</v>
      </c>
      <c r="X110" s="68">
        <f t="shared" si="26"/>
        <v>13.382102384292303</v>
      </c>
      <c r="Y110" s="68">
        <f t="shared" si="27"/>
        <v>27.483478193703824</v>
      </c>
      <c r="Z110" s="58">
        <f>(Table1[[#This Row],[Eoq]]/2)*(Table1[[#This Row],[Std. Price ($)]]*$K$1)</f>
        <v>350.79594068346915</v>
      </c>
      <c r="AA110" s="58">
        <f>Table1[[#This Row],[number of times I order]]*$H$1</f>
        <v>350.79594068346915</v>
      </c>
      <c r="AB110" s="58">
        <f>Table1[[#This Row],[Holding cost]]+AA110</f>
        <v>701.59188136693831</v>
      </c>
      <c r="AC110" s="34">
        <v>0.8</v>
      </c>
      <c r="AD110" s="29">
        <v>1</v>
      </c>
      <c r="AE110" s="29">
        <v>1.23</v>
      </c>
      <c r="AF110" s="29">
        <v>50</v>
      </c>
    </row>
    <row r="111" spans="1:32" x14ac:dyDescent="0.15">
      <c r="A111" s="32">
        <v>813.40347135232525</v>
      </c>
      <c r="B111" s="33">
        <v>13.593580000000001</v>
      </c>
      <c r="C111" s="33">
        <v>785.78622007600006</v>
      </c>
      <c r="D111" s="33">
        <f>C111/Table1[[#This Row],[Std. Price ($)]]</f>
        <v>57.805686219229962</v>
      </c>
      <c r="E111" s="29">
        <v>26</v>
      </c>
      <c r="F111" s="29">
        <f t="shared" si="14"/>
        <v>23.4</v>
      </c>
      <c r="G111" s="29">
        <f t="shared" si="15"/>
        <v>23.4</v>
      </c>
      <c r="H111" s="29">
        <f t="shared" si="16"/>
        <v>23.4</v>
      </c>
      <c r="I111" s="58">
        <f t="shared" si="17"/>
        <v>23.4</v>
      </c>
      <c r="J111" s="58">
        <f t="shared" si="18"/>
        <v>23.4</v>
      </c>
      <c r="K111" s="58">
        <f t="shared" si="19"/>
        <v>23.4</v>
      </c>
      <c r="L111" s="58">
        <f t="shared" si="20"/>
        <v>23.4</v>
      </c>
      <c r="M111" s="58">
        <f t="shared" si="21"/>
        <v>23.4</v>
      </c>
      <c r="N111" s="58">
        <f t="shared" si="22"/>
        <v>23.4</v>
      </c>
      <c r="O111" s="58">
        <f t="shared" si="23"/>
        <v>23.4</v>
      </c>
      <c r="P111" s="58">
        <f t="shared" si="24"/>
        <v>23.4</v>
      </c>
      <c r="Q111" s="58">
        <f t="shared" si="25"/>
        <v>23.4</v>
      </c>
      <c r="R111" s="58">
        <f>SUM(Table1[[#This Row],[Oct]:[September]])</f>
        <v>280.8</v>
      </c>
      <c r="S111" s="68">
        <f>Table1[[#This Row],[DEMAND for the whole year]]/365</f>
        <v>0.76931506849315068</v>
      </c>
      <c r="T111" s="68">
        <f>Table1[[#This Row],[Lead Time (days)]]*S111</f>
        <v>30.772602739726025</v>
      </c>
      <c r="U111" s="68">
        <f>SQRT(2*Table1[[#This Row],[DEMAND for the whole year]]*$H$1/(Table1[[#This Row],[Std. Price ($)]]*$K$1))</f>
        <v>248.93860720856992</v>
      </c>
      <c r="V111" s="68">
        <f>Table1[[#This Row],[DEMAND for the whole year]]/U111</f>
        <v>1.1279889573927577</v>
      </c>
      <c r="W111" s="68">
        <f>Table1[[#This Row],[Demand variability (COV)]]*S111</f>
        <v>0.88471232876712325</v>
      </c>
      <c r="X111" s="68">
        <f t="shared" si="26"/>
        <v>5.5954120658716331</v>
      </c>
      <c r="Y111" s="68">
        <f t="shared" si="27"/>
        <v>11.49157143482002</v>
      </c>
      <c r="Z111" s="58">
        <f>(Table1[[#This Row],[Eoq]]/2)*(Table1[[#This Row],[Std. Price ($)]]*$K$1)</f>
        <v>338.39668721782726</v>
      </c>
      <c r="AA111" s="58">
        <f>Table1[[#This Row],[number of times I order]]*$H$1</f>
        <v>338.39668721782732</v>
      </c>
      <c r="AB111" s="58">
        <f>Table1[[#This Row],[Holding cost]]+AA111</f>
        <v>676.79337443565464</v>
      </c>
      <c r="AC111" s="34">
        <v>-0.1</v>
      </c>
      <c r="AD111" s="29">
        <v>1</v>
      </c>
      <c r="AE111" s="29">
        <v>1.1499999999999999</v>
      </c>
      <c r="AF111" s="29">
        <v>40</v>
      </c>
    </row>
    <row r="112" spans="1:32" x14ac:dyDescent="0.15">
      <c r="A112" s="32">
        <v>83489.027486475548</v>
      </c>
      <c r="B112" s="33">
        <v>6.9740000000000002</v>
      </c>
      <c r="C112" s="33">
        <v>1410.9734746800002</v>
      </c>
      <c r="D112" s="33">
        <f>C112/Table1[[#This Row],[Std. Price ($)]]</f>
        <v>202.31911022082022</v>
      </c>
      <c r="E112" s="29">
        <v>42</v>
      </c>
      <c r="F112" s="29">
        <f t="shared" si="14"/>
        <v>58.8</v>
      </c>
      <c r="G112" s="29">
        <f t="shared" si="15"/>
        <v>58.8</v>
      </c>
      <c r="H112" s="29">
        <f t="shared" si="16"/>
        <v>58.8</v>
      </c>
      <c r="I112" s="58">
        <f t="shared" si="17"/>
        <v>58.8</v>
      </c>
      <c r="J112" s="58">
        <f t="shared" si="18"/>
        <v>58.8</v>
      </c>
      <c r="K112" s="58">
        <f t="shared" si="19"/>
        <v>58.8</v>
      </c>
      <c r="L112" s="58">
        <f t="shared" si="20"/>
        <v>58.8</v>
      </c>
      <c r="M112" s="58">
        <f t="shared" si="21"/>
        <v>58.8</v>
      </c>
      <c r="N112" s="58">
        <f t="shared" si="22"/>
        <v>58.8</v>
      </c>
      <c r="O112" s="58">
        <f t="shared" si="23"/>
        <v>58.8</v>
      </c>
      <c r="P112" s="58">
        <f t="shared" si="24"/>
        <v>58.8</v>
      </c>
      <c r="Q112" s="58">
        <f t="shared" si="25"/>
        <v>58.8</v>
      </c>
      <c r="R112" s="58">
        <f>SUM(Table1[[#This Row],[Oct]:[September]])</f>
        <v>705.59999999999991</v>
      </c>
      <c r="S112" s="68">
        <f>Table1[[#This Row],[DEMAND for the whole year]]/365</f>
        <v>1.9331506849315065</v>
      </c>
      <c r="T112" s="68">
        <f>Table1[[#This Row],[Lead Time (days)]]*S112</f>
        <v>115.9890410958904</v>
      </c>
      <c r="U112" s="68">
        <f>SQRT(2*Table1[[#This Row],[DEMAND for the whole year]]*$H$1/(Table1[[#This Row],[Std. Price ($)]]*$K$1))</f>
        <v>550.93319689328882</v>
      </c>
      <c r="V112" s="68">
        <f>Table1[[#This Row],[DEMAND for the whole year]]/U112</f>
        <v>1.280736038377932</v>
      </c>
      <c r="W112" s="68">
        <f>Table1[[#This Row],[Demand variability (COV)]]*S112</f>
        <v>4.6588931506849312</v>
      </c>
      <c r="X112" s="68">
        <f t="shared" si="26"/>
        <v>36.087631168725082</v>
      </c>
      <c r="Y112" s="68">
        <f t="shared" si="27"/>
        <v>74.114933200052121</v>
      </c>
      <c r="Z112" s="58">
        <f>(Table1[[#This Row],[Eoq]]/2)*(Table1[[#This Row],[Std. Price ($)]]*$K$1)</f>
        <v>384.22081151337966</v>
      </c>
      <c r="AA112" s="58">
        <f>Table1[[#This Row],[number of times I order]]*$H$1</f>
        <v>384.2208115133796</v>
      </c>
      <c r="AB112" s="58">
        <f>Table1[[#This Row],[Holding cost]]+AA112</f>
        <v>768.44162302675932</v>
      </c>
      <c r="AC112" s="34">
        <v>0.4</v>
      </c>
      <c r="AD112" s="29">
        <v>1</v>
      </c>
      <c r="AE112" s="29">
        <v>2.41</v>
      </c>
      <c r="AF112" s="29">
        <v>60</v>
      </c>
    </row>
    <row r="113" spans="1:32" x14ac:dyDescent="0.15">
      <c r="A113" s="32">
        <v>57475.615247827714</v>
      </c>
      <c r="B113" s="33">
        <v>10.667580000000001</v>
      </c>
      <c r="C113" s="33">
        <v>330.18501136793049</v>
      </c>
      <c r="D113" s="33">
        <f>C113/Table1[[#This Row],[Std. Price ($)]]</f>
        <v>30.952194534086498</v>
      </c>
      <c r="E113" s="29">
        <v>26</v>
      </c>
      <c r="F113" s="29">
        <f t="shared" si="14"/>
        <v>57.2</v>
      </c>
      <c r="G113" s="29">
        <f t="shared" si="15"/>
        <v>57.2</v>
      </c>
      <c r="H113" s="29">
        <f t="shared" si="16"/>
        <v>57.2</v>
      </c>
      <c r="I113" s="58">
        <f t="shared" si="17"/>
        <v>57.2</v>
      </c>
      <c r="J113" s="58">
        <f t="shared" si="18"/>
        <v>57.2</v>
      </c>
      <c r="K113" s="58">
        <f t="shared" si="19"/>
        <v>57.2</v>
      </c>
      <c r="L113" s="58">
        <f t="shared" si="20"/>
        <v>57.2</v>
      </c>
      <c r="M113" s="58">
        <f t="shared" si="21"/>
        <v>57.2</v>
      </c>
      <c r="N113" s="58">
        <f t="shared" si="22"/>
        <v>57.2</v>
      </c>
      <c r="O113" s="58">
        <f t="shared" si="23"/>
        <v>57.2</v>
      </c>
      <c r="P113" s="58">
        <f t="shared" si="24"/>
        <v>57.2</v>
      </c>
      <c r="Q113" s="58">
        <f t="shared" si="25"/>
        <v>57.2</v>
      </c>
      <c r="R113" s="58">
        <f>SUM(Table1[[#This Row],[Oct]:[September]])</f>
        <v>686.40000000000009</v>
      </c>
      <c r="S113" s="68">
        <f>Table1[[#This Row],[DEMAND for the whole year]]/365</f>
        <v>1.8805479452054796</v>
      </c>
      <c r="T113" s="68">
        <f>Table1[[#This Row],[Lead Time (days)]]*S113</f>
        <v>54.535890410958906</v>
      </c>
      <c r="U113" s="68">
        <f>SQRT(2*Table1[[#This Row],[DEMAND for the whole year]]*$H$1/(Table1[[#This Row],[Std. Price ($)]]*$K$1))</f>
        <v>439.35574596106295</v>
      </c>
      <c r="V113" s="68">
        <f>Table1[[#This Row],[DEMAND for the whole year]]/U113</f>
        <v>1.5622875228331052</v>
      </c>
      <c r="W113" s="68">
        <f>Table1[[#This Row],[Demand variability (COV)]]*S113</f>
        <v>1.7677150684931509</v>
      </c>
      <c r="X113" s="68">
        <f t="shared" si="26"/>
        <v>9.5194369758906756</v>
      </c>
      <c r="Y113" s="68">
        <f t="shared" si="27"/>
        <v>19.55053331906376</v>
      </c>
      <c r="Z113" s="58">
        <f>(Table1[[#This Row],[Eoq]]/2)*(Table1[[#This Row],[Std. Price ($)]]*$K$1)</f>
        <v>468.68625684993162</v>
      </c>
      <c r="AA113" s="58">
        <f>Table1[[#This Row],[number of times I order]]*$H$1</f>
        <v>468.68625684993157</v>
      </c>
      <c r="AB113" s="58">
        <f>Table1[[#This Row],[Holding cost]]+AA113</f>
        <v>937.37251369986325</v>
      </c>
      <c r="AC113" s="34">
        <v>1.2</v>
      </c>
      <c r="AD113" s="29">
        <v>0.75</v>
      </c>
      <c r="AE113" s="29">
        <v>0.94</v>
      </c>
      <c r="AF113" s="29">
        <v>29</v>
      </c>
    </row>
    <row r="114" spans="1:32" x14ac:dyDescent="0.15">
      <c r="A114" s="32">
        <v>58600.295977339912</v>
      </c>
      <c r="B114" s="33">
        <v>5.1383749999999999</v>
      </c>
      <c r="C114" s="33">
        <v>355.47575459870842</v>
      </c>
      <c r="D114" s="33">
        <f>C114/Table1[[#This Row],[Std. Price ($)]]</f>
        <v>69.180578412184474</v>
      </c>
      <c r="E114" s="29">
        <v>98</v>
      </c>
      <c r="F114" s="29">
        <f t="shared" si="14"/>
        <v>245</v>
      </c>
      <c r="G114" s="29">
        <f t="shared" si="15"/>
        <v>245</v>
      </c>
      <c r="H114" s="29">
        <f t="shared" si="16"/>
        <v>245</v>
      </c>
      <c r="I114" s="58">
        <f t="shared" si="17"/>
        <v>245</v>
      </c>
      <c r="J114" s="58">
        <f t="shared" si="18"/>
        <v>245</v>
      </c>
      <c r="K114" s="58">
        <f t="shared" si="19"/>
        <v>245</v>
      </c>
      <c r="L114" s="58">
        <f t="shared" si="20"/>
        <v>245</v>
      </c>
      <c r="M114" s="58">
        <f t="shared" si="21"/>
        <v>245</v>
      </c>
      <c r="N114" s="58">
        <f t="shared" si="22"/>
        <v>245</v>
      </c>
      <c r="O114" s="58">
        <f t="shared" si="23"/>
        <v>245</v>
      </c>
      <c r="P114" s="58">
        <f t="shared" si="24"/>
        <v>245</v>
      </c>
      <c r="Q114" s="58">
        <f t="shared" si="25"/>
        <v>245</v>
      </c>
      <c r="R114" s="58">
        <f>SUM(Table1[[#This Row],[Oct]:[September]])</f>
        <v>2940</v>
      </c>
      <c r="S114" s="68">
        <f>Table1[[#This Row],[DEMAND for the whole year]]/365</f>
        <v>8.0547945205479454</v>
      </c>
      <c r="T114" s="68">
        <f>Table1[[#This Row],[Lead Time (days)]]*S114</f>
        <v>88.602739726027394</v>
      </c>
      <c r="U114" s="68">
        <f>SQRT(2*Table1[[#This Row],[DEMAND for the whole year]]*$H$1/(Table1[[#This Row],[Std. Price ($)]]*$K$1))</f>
        <v>1310.1511263673806</v>
      </c>
      <c r="V114" s="68">
        <f>Table1[[#This Row],[DEMAND for the whole year]]/U114</f>
        <v>2.2440159313159969</v>
      </c>
      <c r="W114" s="68">
        <f>Table1[[#This Row],[Demand variability (COV)]]*S114</f>
        <v>11.840547945205479</v>
      </c>
      <c r="X114" s="68">
        <f t="shared" si="26"/>
        <v>39.270654846460182</v>
      </c>
      <c r="Y114" s="68">
        <f t="shared" si="27"/>
        <v>80.652064610715883</v>
      </c>
      <c r="Z114" s="58">
        <f>(Table1[[#This Row],[Eoq]]/2)*(Table1[[#This Row],[Std. Price ($)]]*$K$1)</f>
        <v>673.20477939479895</v>
      </c>
      <c r="AA114" s="58">
        <f>Table1[[#This Row],[number of times I order]]*$H$1</f>
        <v>673.20477939479906</v>
      </c>
      <c r="AB114" s="58">
        <f>Table1[[#This Row],[Holding cost]]+AA114</f>
        <v>1346.4095587895981</v>
      </c>
      <c r="AC114" s="34">
        <v>1.5</v>
      </c>
      <c r="AD114" s="29">
        <v>1</v>
      </c>
      <c r="AE114" s="29">
        <v>1.47</v>
      </c>
      <c r="AF114" s="29">
        <v>11</v>
      </c>
    </row>
    <row r="115" spans="1:32" x14ac:dyDescent="0.15">
      <c r="A115" s="32">
        <v>88361.491570490587</v>
      </c>
      <c r="B115" s="33">
        <v>20.480284000000001</v>
      </c>
      <c r="C115" s="33">
        <v>1490</v>
      </c>
      <c r="D115" s="33">
        <f>C115/Table1[[#This Row],[Std. Price ($)]]</f>
        <v>72.75289737193097</v>
      </c>
      <c r="E115" s="29">
        <v>10</v>
      </c>
      <c r="F115" s="29">
        <f t="shared" si="14"/>
        <v>6</v>
      </c>
      <c r="G115" s="29">
        <f t="shared" si="15"/>
        <v>6</v>
      </c>
      <c r="H115" s="29">
        <f t="shared" si="16"/>
        <v>6</v>
      </c>
      <c r="I115" s="58">
        <f t="shared" si="17"/>
        <v>6</v>
      </c>
      <c r="J115" s="58">
        <f t="shared" si="18"/>
        <v>6</v>
      </c>
      <c r="K115" s="58">
        <f t="shared" si="19"/>
        <v>6</v>
      </c>
      <c r="L115" s="58">
        <f t="shared" si="20"/>
        <v>6</v>
      </c>
      <c r="M115" s="58">
        <f t="shared" si="21"/>
        <v>6</v>
      </c>
      <c r="N115" s="58">
        <f t="shared" si="22"/>
        <v>6</v>
      </c>
      <c r="O115" s="58">
        <f t="shared" si="23"/>
        <v>6</v>
      </c>
      <c r="P115" s="58">
        <f t="shared" si="24"/>
        <v>6</v>
      </c>
      <c r="Q115" s="58">
        <f t="shared" si="25"/>
        <v>6</v>
      </c>
      <c r="R115" s="58">
        <f>SUM(Table1[[#This Row],[Oct]:[September]])</f>
        <v>72</v>
      </c>
      <c r="S115" s="68">
        <f>Table1[[#This Row],[DEMAND for the whole year]]/365</f>
        <v>0.19726027397260273</v>
      </c>
      <c r="T115" s="68">
        <f>Table1[[#This Row],[Lead Time (days)]]*S115</f>
        <v>3.1561643835616437</v>
      </c>
      <c r="U115" s="68">
        <f>SQRT(2*Table1[[#This Row],[DEMAND for the whole year]]*$H$1/(Table1[[#This Row],[Std. Price ($)]]*$K$1))</f>
        <v>102.6972674735553</v>
      </c>
      <c r="V115" s="68">
        <f>Table1[[#This Row],[DEMAND for the whole year]]/U115</f>
        <v>0.70108973462745838</v>
      </c>
      <c r="W115" s="68">
        <f>Table1[[#This Row],[Demand variability (COV)]]*S115</f>
        <v>0.16964383561643834</v>
      </c>
      <c r="X115" s="68">
        <f t="shared" si="26"/>
        <v>0.67857534246575335</v>
      </c>
      <c r="Y115" s="68">
        <f t="shared" si="27"/>
        <v>1.3936233703706566</v>
      </c>
      <c r="Z115" s="58">
        <f>(Table1[[#This Row],[Eoq]]/2)*(Table1[[#This Row],[Std. Price ($)]]*$K$1)</f>
        <v>210.32692038823751</v>
      </c>
      <c r="AA115" s="58">
        <f>Table1[[#This Row],[number of times I order]]*$H$1</f>
        <v>210.32692038823751</v>
      </c>
      <c r="AB115" s="58">
        <f>Table1[[#This Row],[Holding cost]]+AA115</f>
        <v>420.65384077647502</v>
      </c>
      <c r="AC115" s="34">
        <v>-0.4</v>
      </c>
      <c r="AD115" s="29">
        <v>1</v>
      </c>
      <c r="AE115" s="29">
        <v>0.86</v>
      </c>
      <c r="AF115" s="29">
        <v>16</v>
      </c>
    </row>
    <row r="116" spans="1:32" x14ac:dyDescent="0.15">
      <c r="A116" s="32">
        <v>79307.869424532139</v>
      </c>
      <c r="B116" s="33">
        <v>29.008980000000001</v>
      </c>
      <c r="C116" s="33">
        <v>24000</v>
      </c>
      <c r="D116" s="33">
        <f>C116/Table1[[#This Row],[Std. Price ($)]]</f>
        <v>827.33001987660373</v>
      </c>
      <c r="E116" s="29">
        <v>10</v>
      </c>
      <c r="F116" s="29">
        <f t="shared" si="14"/>
        <v>6</v>
      </c>
      <c r="G116" s="29">
        <f t="shared" si="15"/>
        <v>6</v>
      </c>
      <c r="H116" s="29">
        <f t="shared" si="16"/>
        <v>6</v>
      </c>
      <c r="I116" s="58">
        <f t="shared" si="17"/>
        <v>6</v>
      </c>
      <c r="J116" s="58">
        <f t="shared" si="18"/>
        <v>6</v>
      </c>
      <c r="K116" s="58">
        <f t="shared" si="19"/>
        <v>6</v>
      </c>
      <c r="L116" s="58">
        <f t="shared" si="20"/>
        <v>6</v>
      </c>
      <c r="M116" s="58">
        <f t="shared" si="21"/>
        <v>6</v>
      </c>
      <c r="N116" s="58">
        <f t="shared" si="22"/>
        <v>6</v>
      </c>
      <c r="O116" s="58">
        <f t="shared" si="23"/>
        <v>6</v>
      </c>
      <c r="P116" s="58">
        <f t="shared" si="24"/>
        <v>6</v>
      </c>
      <c r="Q116" s="58">
        <f t="shared" si="25"/>
        <v>6</v>
      </c>
      <c r="R116" s="58">
        <f>SUM(Table1[[#This Row],[Oct]:[September]])</f>
        <v>72</v>
      </c>
      <c r="S116" s="68">
        <f>Table1[[#This Row],[DEMAND for the whole year]]/365</f>
        <v>0.19726027397260273</v>
      </c>
      <c r="T116" s="68">
        <f>Table1[[#This Row],[Lead Time (days)]]*S116</f>
        <v>3.1561643835616437</v>
      </c>
      <c r="U116" s="68">
        <f>SQRT(2*Table1[[#This Row],[DEMAND for the whole year]]*$H$1/(Table1[[#This Row],[Std. Price ($)]]*$K$1))</f>
        <v>86.290035223595964</v>
      </c>
      <c r="V116" s="68">
        <f>Table1[[#This Row],[DEMAND for the whole year]]/U116</f>
        <v>0.83439530200019707</v>
      </c>
      <c r="W116" s="68">
        <f>Table1[[#This Row],[Demand variability (COV)]]*S116</f>
        <v>0.25841095890410959</v>
      </c>
      <c r="X116" s="68">
        <f t="shared" si="26"/>
        <v>1.0336438356164384</v>
      </c>
      <c r="Y116" s="68">
        <f t="shared" si="27"/>
        <v>2.1228449013785586</v>
      </c>
      <c r="Z116" s="58">
        <f>(Table1[[#This Row],[Eoq]]/2)*(Table1[[#This Row],[Std. Price ($)]]*$K$1)</f>
        <v>250.31859060005911</v>
      </c>
      <c r="AA116" s="58">
        <f>Table1[[#This Row],[number of times I order]]*$H$1</f>
        <v>250.31859060005911</v>
      </c>
      <c r="AB116" s="58">
        <f>Table1[[#This Row],[Holding cost]]+AA116</f>
        <v>500.63718120011822</v>
      </c>
      <c r="AC116" s="34">
        <v>-0.4</v>
      </c>
      <c r="AD116" s="29">
        <v>1</v>
      </c>
      <c r="AE116" s="29">
        <v>1.31</v>
      </c>
      <c r="AF116" s="29">
        <v>16</v>
      </c>
    </row>
    <row r="117" spans="1:32" x14ac:dyDescent="0.15">
      <c r="A117" s="32">
        <v>71000.671989028197</v>
      </c>
      <c r="B117" s="33">
        <v>21.301280000000002</v>
      </c>
      <c r="C117" s="33">
        <v>846.45960519120001</v>
      </c>
      <c r="D117" s="33">
        <f>C117/Table1[[#This Row],[Std. Price ($)]]</f>
        <v>39.737499586466164</v>
      </c>
      <c r="E117" s="29">
        <v>42</v>
      </c>
      <c r="F117" s="29">
        <f t="shared" si="14"/>
        <v>50.4</v>
      </c>
      <c r="G117" s="29">
        <f t="shared" si="15"/>
        <v>50.4</v>
      </c>
      <c r="H117" s="29">
        <f t="shared" si="16"/>
        <v>50.4</v>
      </c>
      <c r="I117" s="58">
        <f t="shared" si="17"/>
        <v>50.4</v>
      </c>
      <c r="J117" s="58">
        <f t="shared" si="18"/>
        <v>50.4</v>
      </c>
      <c r="K117" s="58">
        <f t="shared" si="19"/>
        <v>50.4</v>
      </c>
      <c r="L117" s="58">
        <f t="shared" si="20"/>
        <v>50.4</v>
      </c>
      <c r="M117" s="58">
        <f t="shared" si="21"/>
        <v>50.4</v>
      </c>
      <c r="N117" s="58">
        <f t="shared" si="22"/>
        <v>50.4</v>
      </c>
      <c r="O117" s="58">
        <f t="shared" si="23"/>
        <v>50.4</v>
      </c>
      <c r="P117" s="58">
        <f t="shared" si="24"/>
        <v>50.4</v>
      </c>
      <c r="Q117" s="58">
        <f t="shared" si="25"/>
        <v>50.4</v>
      </c>
      <c r="R117" s="58">
        <f>SUM(Table1[[#This Row],[Oct]:[September]])</f>
        <v>604.79999999999984</v>
      </c>
      <c r="S117" s="68">
        <f>Table1[[#This Row],[DEMAND for the whole year]]/365</f>
        <v>1.6569863013698625</v>
      </c>
      <c r="T117" s="68">
        <f>Table1[[#This Row],[Lead Time (days)]]*S117</f>
        <v>18.226849315068488</v>
      </c>
      <c r="U117" s="68">
        <f>SQRT(2*Table1[[#This Row],[DEMAND for the whole year]]*$H$1/(Table1[[#This Row],[Std. Price ($)]]*$K$1))</f>
        <v>291.85266816464429</v>
      </c>
      <c r="V117" s="68">
        <f>Table1[[#This Row],[DEMAND for the whole year]]/U117</f>
        <v>2.0722784677740584</v>
      </c>
      <c r="W117" s="68">
        <f>Table1[[#This Row],[Demand variability (COV)]]*S117</f>
        <v>3.0654246575342459</v>
      </c>
      <c r="X117" s="68">
        <f t="shared" si="26"/>
        <v>10.166863412144792</v>
      </c>
      <c r="Y117" s="68">
        <f t="shared" si="27"/>
        <v>20.880184657234896</v>
      </c>
      <c r="Z117" s="58">
        <f>(Table1[[#This Row],[Eoq]]/2)*(Table1[[#This Row],[Std. Price ($)]]*$K$1)</f>
        <v>621.68354033221749</v>
      </c>
      <c r="AA117" s="58">
        <f>Table1[[#This Row],[number of times I order]]*$H$1</f>
        <v>621.68354033221749</v>
      </c>
      <c r="AB117" s="58">
        <f>Table1[[#This Row],[Holding cost]]+AA117</f>
        <v>1243.367080664435</v>
      </c>
      <c r="AC117" s="34">
        <v>0.2</v>
      </c>
      <c r="AD117" s="29">
        <v>1</v>
      </c>
      <c r="AE117" s="29">
        <v>1.85</v>
      </c>
      <c r="AF117" s="29">
        <v>11</v>
      </c>
    </row>
    <row r="118" spans="1:32" x14ac:dyDescent="0.15">
      <c r="A118" s="32">
        <v>89251.544521007207</v>
      </c>
      <c r="B118" s="33">
        <v>32.441200000000002</v>
      </c>
      <c r="C118" s="33">
        <v>968.31874968400007</v>
      </c>
      <c r="D118" s="33">
        <f>C118/Table1[[#This Row],[Std. Price ($)]]</f>
        <v>29.848425757493558</v>
      </c>
      <c r="E118" s="29">
        <v>10</v>
      </c>
      <c r="F118" s="29">
        <f t="shared" si="14"/>
        <v>12</v>
      </c>
      <c r="G118" s="29">
        <f t="shared" si="15"/>
        <v>12</v>
      </c>
      <c r="H118" s="29">
        <f t="shared" si="16"/>
        <v>12</v>
      </c>
      <c r="I118" s="58">
        <f t="shared" si="17"/>
        <v>12</v>
      </c>
      <c r="J118" s="58">
        <f t="shared" si="18"/>
        <v>12</v>
      </c>
      <c r="K118" s="58">
        <f t="shared" si="19"/>
        <v>12</v>
      </c>
      <c r="L118" s="58">
        <f t="shared" si="20"/>
        <v>12</v>
      </c>
      <c r="M118" s="58">
        <f t="shared" si="21"/>
        <v>12</v>
      </c>
      <c r="N118" s="58">
        <f t="shared" si="22"/>
        <v>12</v>
      </c>
      <c r="O118" s="58">
        <f t="shared" si="23"/>
        <v>12</v>
      </c>
      <c r="P118" s="58">
        <f t="shared" si="24"/>
        <v>12</v>
      </c>
      <c r="Q118" s="58">
        <f t="shared" si="25"/>
        <v>12</v>
      </c>
      <c r="R118" s="58">
        <f>SUM(Table1[[#This Row],[Oct]:[September]])</f>
        <v>144</v>
      </c>
      <c r="S118" s="68">
        <f>Table1[[#This Row],[DEMAND for the whole year]]/365</f>
        <v>0.39452054794520547</v>
      </c>
      <c r="T118" s="68">
        <f>Table1[[#This Row],[Lead Time (days)]]*S118</f>
        <v>20.12054794520548</v>
      </c>
      <c r="U118" s="68">
        <f>SQRT(2*Table1[[#This Row],[DEMAND for the whole year]]*$H$1/(Table1[[#This Row],[Std. Price ($)]]*$K$1))</f>
        <v>115.3967076357207</v>
      </c>
      <c r="V118" s="68">
        <f>Table1[[#This Row],[DEMAND for the whole year]]/U118</f>
        <v>1.2478692239173141</v>
      </c>
      <c r="W118" s="68">
        <f>Table1[[#This Row],[Demand variability (COV)]]*S118</f>
        <v>0.49709589041095892</v>
      </c>
      <c r="X118" s="68">
        <f t="shared" si="26"/>
        <v>3.5499747234926433</v>
      </c>
      <c r="Y118" s="68">
        <f t="shared" si="27"/>
        <v>7.29075672114352</v>
      </c>
      <c r="Z118" s="58">
        <f>(Table1[[#This Row],[Eoq]]/2)*(Table1[[#This Row],[Std. Price ($)]]*$K$1)</f>
        <v>374.36076717519433</v>
      </c>
      <c r="AA118" s="58">
        <f>Table1[[#This Row],[number of times I order]]*$H$1</f>
        <v>374.36076717519427</v>
      </c>
      <c r="AB118" s="58">
        <f>Table1[[#This Row],[Holding cost]]+AA118</f>
        <v>748.72153435038854</v>
      </c>
      <c r="AC118" s="34">
        <v>0.2</v>
      </c>
      <c r="AD118" s="29">
        <v>1</v>
      </c>
      <c r="AE118" s="29">
        <v>1.26</v>
      </c>
      <c r="AF118" s="29">
        <v>51</v>
      </c>
    </row>
    <row r="119" spans="1:32" x14ac:dyDescent="0.15">
      <c r="A119" s="32">
        <v>93469.558508538292</v>
      </c>
      <c r="B119" s="33">
        <v>9.5496499999999997</v>
      </c>
      <c r="C119" s="33">
        <v>825.27237292500013</v>
      </c>
      <c r="D119" s="33">
        <f>C119/Table1[[#This Row],[Std. Price ($)]]</f>
        <v>86.41912247307495</v>
      </c>
      <c r="E119" s="29">
        <v>18</v>
      </c>
      <c r="F119" s="29">
        <f t="shared" si="14"/>
        <v>27</v>
      </c>
      <c r="G119" s="29">
        <f t="shared" si="15"/>
        <v>27</v>
      </c>
      <c r="H119" s="29">
        <f t="shared" si="16"/>
        <v>27</v>
      </c>
      <c r="I119" s="58">
        <f t="shared" si="17"/>
        <v>27</v>
      </c>
      <c r="J119" s="58">
        <f t="shared" si="18"/>
        <v>27</v>
      </c>
      <c r="K119" s="58">
        <f t="shared" si="19"/>
        <v>27</v>
      </c>
      <c r="L119" s="58">
        <f t="shared" si="20"/>
        <v>27</v>
      </c>
      <c r="M119" s="58">
        <f t="shared" si="21"/>
        <v>27</v>
      </c>
      <c r="N119" s="58">
        <f t="shared" si="22"/>
        <v>27</v>
      </c>
      <c r="O119" s="58">
        <f t="shared" si="23"/>
        <v>27</v>
      </c>
      <c r="P119" s="58">
        <f t="shared" si="24"/>
        <v>27</v>
      </c>
      <c r="Q119" s="58">
        <f t="shared" si="25"/>
        <v>27</v>
      </c>
      <c r="R119" s="58">
        <f>SUM(Table1[[#This Row],[Oct]:[September]])</f>
        <v>324</v>
      </c>
      <c r="S119" s="68">
        <f>Table1[[#This Row],[DEMAND for the whole year]]/365</f>
        <v>0.88767123287671235</v>
      </c>
      <c r="T119" s="68">
        <f>Table1[[#This Row],[Lead Time (days)]]*S119</f>
        <v>88.767123287671239</v>
      </c>
      <c r="U119" s="68">
        <f>SQRT(2*Table1[[#This Row],[DEMAND for the whole year]]*$H$1/(Table1[[#This Row],[Std. Price ($)]]*$K$1))</f>
        <v>319.03578954352446</v>
      </c>
      <c r="V119" s="68">
        <f>Table1[[#This Row],[DEMAND for the whole year]]/U119</f>
        <v>1.0155600425381062</v>
      </c>
      <c r="W119" s="68">
        <f>Table1[[#This Row],[Demand variability (COV)]]*S119</f>
        <v>0.84328767123287673</v>
      </c>
      <c r="X119" s="68">
        <f t="shared" si="26"/>
        <v>8.4328767123287669</v>
      </c>
      <c r="Y119" s="68">
        <f t="shared" si="27"/>
        <v>17.319011361437667</v>
      </c>
      <c r="Z119" s="58">
        <f>(Table1[[#This Row],[Eoq]]/2)*(Table1[[#This Row],[Std. Price ($)]]*$K$1)</f>
        <v>304.66801276143184</v>
      </c>
      <c r="AA119" s="58">
        <f>Table1[[#This Row],[number of times I order]]*$H$1</f>
        <v>304.66801276143184</v>
      </c>
      <c r="AB119" s="58">
        <f>Table1[[#This Row],[Holding cost]]+AA119</f>
        <v>609.33602552286368</v>
      </c>
      <c r="AC119" s="34">
        <v>0.5</v>
      </c>
      <c r="AD119" s="29">
        <v>1</v>
      </c>
      <c r="AE119" s="29">
        <v>0.95</v>
      </c>
      <c r="AF119" s="29">
        <v>100</v>
      </c>
    </row>
    <row r="120" spans="1:32" x14ac:dyDescent="0.15">
      <c r="A120" s="32">
        <v>45870.41515204827</v>
      </c>
      <c r="B120" s="33">
        <v>9.5307300000000019</v>
      </c>
      <c r="C120" s="33">
        <v>465.56871568020023</v>
      </c>
      <c r="D120" s="33">
        <f>C120/Table1[[#This Row],[Std. Price ($)]]</f>
        <v>48.849218861535277</v>
      </c>
      <c r="E120" s="29">
        <v>18</v>
      </c>
      <c r="F120" s="29">
        <f t="shared" si="14"/>
        <v>21.6</v>
      </c>
      <c r="G120" s="29">
        <f t="shared" si="15"/>
        <v>21.6</v>
      </c>
      <c r="H120" s="29">
        <f t="shared" si="16"/>
        <v>21.6</v>
      </c>
      <c r="I120" s="58">
        <f t="shared" si="17"/>
        <v>21.6</v>
      </c>
      <c r="J120" s="58">
        <f t="shared" si="18"/>
        <v>21.6</v>
      </c>
      <c r="K120" s="58">
        <f t="shared" si="19"/>
        <v>21.6</v>
      </c>
      <c r="L120" s="58">
        <f t="shared" si="20"/>
        <v>21.6</v>
      </c>
      <c r="M120" s="58">
        <f t="shared" si="21"/>
        <v>21.6</v>
      </c>
      <c r="N120" s="58">
        <f t="shared" si="22"/>
        <v>21.6</v>
      </c>
      <c r="O120" s="58">
        <f t="shared" si="23"/>
        <v>21.6</v>
      </c>
      <c r="P120" s="58">
        <f t="shared" si="24"/>
        <v>21.6</v>
      </c>
      <c r="Q120" s="58">
        <f t="shared" si="25"/>
        <v>21.6</v>
      </c>
      <c r="R120" s="58">
        <f>SUM(Table1[[#This Row],[Oct]:[September]])</f>
        <v>259.2</v>
      </c>
      <c r="S120" s="68">
        <f>Table1[[#This Row],[DEMAND for the whole year]]/365</f>
        <v>0.71013698630136979</v>
      </c>
      <c r="T120" s="68">
        <f>Table1[[#This Row],[Lead Time (days)]]*S120</f>
        <v>42.608219178082187</v>
      </c>
      <c r="U120" s="68">
        <f>SQRT(2*Table1[[#This Row],[DEMAND for the whole year]]*$H$1/(Table1[[#This Row],[Std. Price ($)]]*$K$1))</f>
        <v>285.63738123937958</v>
      </c>
      <c r="V120" s="68">
        <f>Table1[[#This Row],[DEMAND for the whole year]]/U120</f>
        <v>0.90744425283319752</v>
      </c>
      <c r="W120" s="68">
        <f>Table1[[#This Row],[Demand variability (COV)]]*S120</f>
        <v>0.75984657534246569</v>
      </c>
      <c r="X120" s="68">
        <f t="shared" si="26"/>
        <v>5.8857462639482181</v>
      </c>
      <c r="Y120" s="68">
        <f t="shared" si="27"/>
        <v>12.087844977838969</v>
      </c>
      <c r="Z120" s="58">
        <f>(Table1[[#This Row],[Eoq]]/2)*(Table1[[#This Row],[Std. Price ($)]]*$K$1)</f>
        <v>272.23327584995928</v>
      </c>
      <c r="AA120" s="58">
        <f>Table1[[#This Row],[number of times I order]]*$H$1</f>
        <v>272.23327584995923</v>
      </c>
      <c r="AB120" s="58">
        <f>Table1[[#This Row],[Holding cost]]+AA120</f>
        <v>544.46655169991845</v>
      </c>
      <c r="AC120" s="34">
        <v>0.2</v>
      </c>
      <c r="AD120" s="29">
        <v>1</v>
      </c>
      <c r="AE120" s="29">
        <v>1.07</v>
      </c>
      <c r="AF120" s="29">
        <v>60</v>
      </c>
    </row>
    <row r="121" spans="1:32" x14ac:dyDescent="0.15">
      <c r="A121" s="32">
        <v>37485.479824453614</v>
      </c>
      <c r="B121" s="33">
        <v>52.520160000000004</v>
      </c>
      <c r="C121" s="33">
        <v>22000</v>
      </c>
      <c r="D121" s="33">
        <f>C121/Table1[[#This Row],[Std. Price ($)]]</f>
        <v>418.88676652927177</v>
      </c>
      <c r="E121" s="29">
        <v>10</v>
      </c>
      <c r="F121" s="29">
        <f t="shared" si="14"/>
        <v>22</v>
      </c>
      <c r="G121" s="29">
        <f t="shared" si="15"/>
        <v>22</v>
      </c>
      <c r="H121" s="29">
        <f t="shared" si="16"/>
        <v>22</v>
      </c>
      <c r="I121" s="58">
        <f t="shared" si="17"/>
        <v>22</v>
      </c>
      <c r="J121" s="58">
        <f t="shared" si="18"/>
        <v>22</v>
      </c>
      <c r="K121" s="58">
        <f t="shared" si="19"/>
        <v>22</v>
      </c>
      <c r="L121" s="58">
        <f t="shared" si="20"/>
        <v>22</v>
      </c>
      <c r="M121" s="58">
        <f t="shared" si="21"/>
        <v>22</v>
      </c>
      <c r="N121" s="58">
        <f t="shared" si="22"/>
        <v>22</v>
      </c>
      <c r="O121" s="58">
        <f t="shared" si="23"/>
        <v>22</v>
      </c>
      <c r="P121" s="58">
        <f t="shared" si="24"/>
        <v>22</v>
      </c>
      <c r="Q121" s="58">
        <f t="shared" si="25"/>
        <v>22</v>
      </c>
      <c r="R121" s="58">
        <f>SUM(Table1[[#This Row],[Oct]:[September]])</f>
        <v>264</v>
      </c>
      <c r="S121" s="68">
        <f>Table1[[#This Row],[DEMAND for the whole year]]/365</f>
        <v>0.72328767123287674</v>
      </c>
      <c r="T121" s="68">
        <f>Table1[[#This Row],[Lead Time (days)]]*S121</f>
        <v>186.60821917808221</v>
      </c>
      <c r="U121" s="68">
        <f>SQRT(2*Table1[[#This Row],[DEMAND for the whole year]]*$H$1/(Table1[[#This Row],[Std. Price ($)]]*$K$1))</f>
        <v>122.80034037026844</v>
      </c>
      <c r="V121" s="68">
        <f>Table1[[#This Row],[DEMAND for the whole year]]/U121</f>
        <v>2.1498311747669865</v>
      </c>
      <c r="W121" s="68">
        <f>Table1[[#This Row],[Demand variability (COV)]]*S121</f>
        <v>0.81731506849315061</v>
      </c>
      <c r="X121" s="68">
        <f t="shared" si="26"/>
        <v>13.12802390559899</v>
      </c>
      <c r="Y121" s="68">
        <f t="shared" si="27"/>
        <v>26.961664794872444</v>
      </c>
      <c r="Z121" s="58">
        <f>(Table1[[#This Row],[Eoq]]/2)*(Table1[[#This Row],[Std. Price ($)]]*$K$1)</f>
        <v>644.94935243009593</v>
      </c>
      <c r="AA121" s="58">
        <f>Table1[[#This Row],[number of times I order]]*$H$1</f>
        <v>644.94935243009593</v>
      </c>
      <c r="AB121" s="58">
        <f>Table1[[#This Row],[Holding cost]]+AA121</f>
        <v>1289.8987048601919</v>
      </c>
      <c r="AC121" s="34">
        <v>1.2</v>
      </c>
      <c r="AD121" s="29">
        <v>0.8</v>
      </c>
      <c r="AE121" s="29">
        <v>1.1299999999999999</v>
      </c>
      <c r="AF121" s="29">
        <v>258</v>
      </c>
    </row>
    <row r="122" spans="1:32" x14ac:dyDescent="0.15">
      <c r="A122" s="32">
        <v>84559.806059839437</v>
      </c>
      <c r="B122" s="33">
        <v>184.52016</v>
      </c>
      <c r="C122" s="33">
        <v>3408.6133704010676</v>
      </c>
      <c r="D122" s="33">
        <f>C122/Table1[[#This Row],[Std. Price ($)]]</f>
        <v>18.472850719406853</v>
      </c>
      <c r="E122" s="29">
        <v>10</v>
      </c>
      <c r="F122" s="29">
        <f t="shared" si="14"/>
        <v>6</v>
      </c>
      <c r="G122" s="29">
        <f t="shared" si="15"/>
        <v>6</v>
      </c>
      <c r="H122" s="29">
        <f t="shared" si="16"/>
        <v>6</v>
      </c>
      <c r="I122" s="58">
        <f t="shared" si="17"/>
        <v>6</v>
      </c>
      <c r="J122" s="58">
        <f t="shared" si="18"/>
        <v>6</v>
      </c>
      <c r="K122" s="58">
        <f t="shared" si="19"/>
        <v>6</v>
      </c>
      <c r="L122" s="58">
        <f t="shared" si="20"/>
        <v>6</v>
      </c>
      <c r="M122" s="58">
        <f t="shared" si="21"/>
        <v>6</v>
      </c>
      <c r="N122" s="58">
        <f t="shared" si="22"/>
        <v>6</v>
      </c>
      <c r="O122" s="58">
        <f t="shared" si="23"/>
        <v>6</v>
      </c>
      <c r="P122" s="58">
        <f t="shared" si="24"/>
        <v>6</v>
      </c>
      <c r="Q122" s="58">
        <f t="shared" si="25"/>
        <v>6</v>
      </c>
      <c r="R122" s="58">
        <f>SUM(Table1[[#This Row],[Oct]:[September]])</f>
        <v>72</v>
      </c>
      <c r="S122" s="68">
        <f>Table1[[#This Row],[DEMAND for the whole year]]/365</f>
        <v>0.19726027397260273</v>
      </c>
      <c r="T122" s="68">
        <f>Table1[[#This Row],[Lead Time (days)]]*S122</f>
        <v>8.6794520547945204</v>
      </c>
      <c r="U122" s="68">
        <f>SQRT(2*Table1[[#This Row],[DEMAND for the whole year]]*$H$1/(Table1[[#This Row],[Std. Price ($)]]*$K$1))</f>
        <v>34.214087704317336</v>
      </c>
      <c r="V122" s="68">
        <f>Table1[[#This Row],[DEMAND for the whole year]]/U122</f>
        <v>2.1043963124848895</v>
      </c>
      <c r="W122" s="68">
        <f>Table1[[#This Row],[Demand variability (COV)]]*S122</f>
        <v>0.215013698630137</v>
      </c>
      <c r="X122" s="68">
        <f t="shared" si="26"/>
        <v>1.4262395262854346</v>
      </c>
      <c r="Y122" s="68">
        <f t="shared" si="27"/>
        <v>2.9291378734087572</v>
      </c>
      <c r="Z122" s="58">
        <f>(Table1[[#This Row],[Eoq]]/2)*(Table1[[#This Row],[Std. Price ($)]]*$K$1)</f>
        <v>631.31889374546677</v>
      </c>
      <c r="AA122" s="58">
        <f>Table1[[#This Row],[number of times I order]]*$H$1</f>
        <v>631.31889374546688</v>
      </c>
      <c r="AB122" s="58">
        <f>Table1[[#This Row],[Holding cost]]+AA122</f>
        <v>1262.6377874909335</v>
      </c>
      <c r="AC122" s="34">
        <v>-0.4</v>
      </c>
      <c r="AD122" s="29">
        <v>1</v>
      </c>
      <c r="AE122" s="29">
        <v>1.0900000000000001</v>
      </c>
      <c r="AF122" s="29">
        <v>44</v>
      </c>
    </row>
    <row r="123" spans="1:32" x14ac:dyDescent="0.15">
      <c r="A123" s="32">
        <v>67889.905013382435</v>
      </c>
      <c r="B123" s="33">
        <v>6.1725510000000003</v>
      </c>
      <c r="C123" s="33">
        <v>371.4495441433333</v>
      </c>
      <c r="D123" s="33">
        <f>C123/Table1[[#This Row],[Std. Price ($)]]</f>
        <v>60.177638733699126</v>
      </c>
      <c r="E123" s="29">
        <v>10</v>
      </c>
      <c r="F123" s="29">
        <f t="shared" si="14"/>
        <v>25</v>
      </c>
      <c r="G123" s="29">
        <f t="shared" si="15"/>
        <v>25</v>
      </c>
      <c r="H123" s="29">
        <f t="shared" si="16"/>
        <v>25</v>
      </c>
      <c r="I123" s="58">
        <f t="shared" si="17"/>
        <v>25</v>
      </c>
      <c r="J123" s="58">
        <f t="shared" si="18"/>
        <v>25</v>
      </c>
      <c r="K123" s="58">
        <f t="shared" si="19"/>
        <v>25</v>
      </c>
      <c r="L123" s="58">
        <f t="shared" si="20"/>
        <v>25</v>
      </c>
      <c r="M123" s="58">
        <f t="shared" si="21"/>
        <v>25</v>
      </c>
      <c r="N123" s="58">
        <f t="shared" si="22"/>
        <v>25</v>
      </c>
      <c r="O123" s="58">
        <f t="shared" si="23"/>
        <v>25</v>
      </c>
      <c r="P123" s="58">
        <f t="shared" si="24"/>
        <v>25</v>
      </c>
      <c r="Q123" s="58">
        <f t="shared" si="25"/>
        <v>25</v>
      </c>
      <c r="R123" s="58">
        <f>SUM(Table1[[#This Row],[Oct]:[September]])</f>
        <v>300</v>
      </c>
      <c r="S123" s="68">
        <f>Table1[[#This Row],[DEMAND for the whole year]]/365</f>
        <v>0.82191780821917804</v>
      </c>
      <c r="T123" s="68">
        <f>Table1[[#This Row],[Lead Time (days)]]*S123</f>
        <v>82.191780821917803</v>
      </c>
      <c r="U123" s="68">
        <f>SQRT(2*Table1[[#This Row],[DEMAND for the whole year]]*$H$1/(Table1[[#This Row],[Std. Price ($)]]*$K$1))</f>
        <v>381.84658531785556</v>
      </c>
      <c r="V123" s="68">
        <f>Table1[[#This Row],[DEMAND for the whole year]]/U123</f>
        <v>0.78565584068343819</v>
      </c>
      <c r="W123" s="68">
        <f>Table1[[#This Row],[Demand variability (COV)]]*S123</f>
        <v>1.1506849315068493</v>
      </c>
      <c r="X123" s="68">
        <f t="shared" si="26"/>
        <v>11.506849315068493</v>
      </c>
      <c r="Y123" s="68">
        <f t="shared" si="27"/>
        <v>23.632179245626446</v>
      </c>
      <c r="Z123" s="58">
        <f>(Table1[[#This Row],[Eoq]]/2)*(Table1[[#This Row],[Std. Price ($)]]*$K$1)</f>
        <v>235.69675220503149</v>
      </c>
      <c r="AA123" s="58">
        <f>Table1[[#This Row],[number of times I order]]*$H$1</f>
        <v>235.69675220503146</v>
      </c>
      <c r="AB123" s="58">
        <f>Table1[[#This Row],[Holding cost]]+AA123</f>
        <v>471.39350441006297</v>
      </c>
      <c r="AC123" s="34">
        <v>1.5</v>
      </c>
      <c r="AD123" s="29">
        <v>1</v>
      </c>
      <c r="AE123" s="29">
        <v>1.4</v>
      </c>
      <c r="AF123" s="29">
        <v>100</v>
      </c>
    </row>
    <row r="124" spans="1:32" x14ac:dyDescent="0.15">
      <c r="A124" s="32">
        <v>66981.8873090587</v>
      </c>
      <c r="B124" s="33">
        <v>9.7580010000000019</v>
      </c>
      <c r="C124" s="33">
        <v>4500</v>
      </c>
      <c r="D124" s="33">
        <f>C124/Table1[[#This Row],[Std. Price ($)]]</f>
        <v>461.16002652592465</v>
      </c>
      <c r="E124" s="29">
        <v>10</v>
      </c>
      <c r="F124" s="29">
        <f t="shared" si="14"/>
        <v>4</v>
      </c>
      <c r="G124" s="29">
        <f t="shared" si="15"/>
        <v>4</v>
      </c>
      <c r="H124" s="29">
        <f t="shared" si="16"/>
        <v>4</v>
      </c>
      <c r="I124" s="58">
        <f t="shared" si="17"/>
        <v>4</v>
      </c>
      <c r="J124" s="58">
        <f t="shared" si="18"/>
        <v>4</v>
      </c>
      <c r="K124" s="58">
        <f t="shared" si="19"/>
        <v>4</v>
      </c>
      <c r="L124" s="58">
        <f t="shared" si="20"/>
        <v>4</v>
      </c>
      <c r="M124" s="58">
        <f t="shared" si="21"/>
        <v>4</v>
      </c>
      <c r="N124" s="58">
        <f t="shared" si="22"/>
        <v>4</v>
      </c>
      <c r="O124" s="58">
        <f t="shared" si="23"/>
        <v>4</v>
      </c>
      <c r="P124" s="58">
        <f t="shared" si="24"/>
        <v>4</v>
      </c>
      <c r="Q124" s="58">
        <f t="shared" si="25"/>
        <v>4</v>
      </c>
      <c r="R124" s="58">
        <f>SUM(Table1[[#This Row],[Oct]:[September]])</f>
        <v>48</v>
      </c>
      <c r="S124" s="68">
        <f>Table1[[#This Row],[DEMAND for the whole year]]/365</f>
        <v>0.13150684931506848</v>
      </c>
      <c r="T124" s="68">
        <f>Table1[[#This Row],[Lead Time (days)]]*S124</f>
        <v>12.493150684931505</v>
      </c>
      <c r="U124" s="68">
        <f>SQRT(2*Table1[[#This Row],[DEMAND for the whole year]]*$H$1/(Table1[[#This Row],[Std. Price ($)]]*$K$1))</f>
        <v>121.47889054823305</v>
      </c>
      <c r="V124" s="68">
        <f>Table1[[#This Row],[DEMAND for the whole year]]/U124</f>
        <v>0.39513037848284971</v>
      </c>
      <c r="W124" s="68">
        <f>Table1[[#This Row],[Demand variability (COV)]]*S124</f>
        <v>0.13545205479452055</v>
      </c>
      <c r="X124" s="68">
        <f t="shared" si="26"/>
        <v>1.3202233216639867</v>
      </c>
      <c r="Y124" s="68">
        <f t="shared" si="27"/>
        <v>2.7114072086581382</v>
      </c>
      <c r="Z124" s="58">
        <f>(Table1[[#This Row],[Eoq]]/2)*(Table1[[#This Row],[Std. Price ($)]]*$K$1)</f>
        <v>118.5391135448549</v>
      </c>
      <c r="AA124" s="58">
        <f>Table1[[#This Row],[number of times I order]]*$H$1</f>
        <v>118.53911354485491</v>
      </c>
      <c r="AB124" s="58">
        <f>Table1[[#This Row],[Holding cost]]+AA124</f>
        <v>237.0782270897098</v>
      </c>
      <c r="AC124" s="34">
        <v>-0.6</v>
      </c>
      <c r="AD124" s="29">
        <v>1</v>
      </c>
      <c r="AE124" s="29">
        <v>1.03</v>
      </c>
      <c r="AF124" s="29">
        <v>95</v>
      </c>
    </row>
    <row r="125" spans="1:32" x14ac:dyDescent="0.15">
      <c r="A125" s="32">
        <v>92110.945615474862</v>
      </c>
      <c r="B125" s="33">
        <v>5.6944250000000007</v>
      </c>
      <c r="C125" s="33">
        <v>154.46519047884269</v>
      </c>
      <c r="D125" s="33">
        <f>C125/Table1[[#This Row],[Std. Price ($)]]</f>
        <v>27.1256870498501</v>
      </c>
      <c r="E125" s="29">
        <v>10</v>
      </c>
      <c r="F125" s="29">
        <f t="shared" si="14"/>
        <v>11</v>
      </c>
      <c r="G125" s="29">
        <f t="shared" si="15"/>
        <v>11</v>
      </c>
      <c r="H125" s="29">
        <f t="shared" si="16"/>
        <v>11</v>
      </c>
      <c r="I125" s="58">
        <f t="shared" si="17"/>
        <v>11</v>
      </c>
      <c r="J125" s="58">
        <f t="shared" si="18"/>
        <v>11</v>
      </c>
      <c r="K125" s="58">
        <f t="shared" si="19"/>
        <v>11</v>
      </c>
      <c r="L125" s="58">
        <f t="shared" si="20"/>
        <v>11</v>
      </c>
      <c r="M125" s="58">
        <f t="shared" si="21"/>
        <v>11</v>
      </c>
      <c r="N125" s="58">
        <f t="shared" si="22"/>
        <v>11</v>
      </c>
      <c r="O125" s="58">
        <f t="shared" si="23"/>
        <v>11</v>
      </c>
      <c r="P125" s="58">
        <f t="shared" si="24"/>
        <v>11</v>
      </c>
      <c r="Q125" s="58">
        <f t="shared" si="25"/>
        <v>11</v>
      </c>
      <c r="R125" s="58">
        <f>SUM(Table1[[#This Row],[Oct]:[September]])</f>
        <v>132</v>
      </c>
      <c r="S125" s="68">
        <f>Table1[[#This Row],[DEMAND for the whole year]]/365</f>
        <v>0.36164383561643837</v>
      </c>
      <c r="T125" s="68">
        <f>Table1[[#This Row],[Lead Time (days)]]*S125</f>
        <v>21.698630136986303</v>
      </c>
      <c r="U125" s="68">
        <f>SQRT(2*Table1[[#This Row],[DEMAND for the whole year]]*$H$1/(Table1[[#This Row],[Std. Price ($)]]*$K$1))</f>
        <v>263.70760488484314</v>
      </c>
      <c r="V125" s="68">
        <f>Table1[[#This Row],[DEMAND for the whole year]]/U125</f>
        <v>0.50055439264879098</v>
      </c>
      <c r="W125" s="68">
        <f>Table1[[#This Row],[Demand variability (COV)]]*S125</f>
        <v>0.35802739726027399</v>
      </c>
      <c r="X125" s="68">
        <f t="shared" si="26"/>
        <v>2.7732682941500562</v>
      </c>
      <c r="Y125" s="68">
        <f t="shared" si="27"/>
        <v>5.6955967380004493</v>
      </c>
      <c r="Z125" s="58">
        <f>(Table1[[#This Row],[Eoq]]/2)*(Table1[[#This Row],[Std. Price ($)]]*$K$1)</f>
        <v>150.16631779463731</v>
      </c>
      <c r="AA125" s="58">
        <f>Table1[[#This Row],[number of times I order]]*$H$1</f>
        <v>150.16631779463728</v>
      </c>
      <c r="AB125" s="58">
        <f>Table1[[#This Row],[Holding cost]]+AA125</f>
        <v>300.33263558927456</v>
      </c>
      <c r="AC125" s="56">
        <v>0.1</v>
      </c>
      <c r="AD125" s="29">
        <v>0.9</v>
      </c>
      <c r="AE125" s="29">
        <v>0.99</v>
      </c>
      <c r="AF125" s="29">
        <v>60</v>
      </c>
    </row>
    <row r="126" spans="1:32" x14ac:dyDescent="0.15">
      <c r="A126" s="32">
        <v>13890.497114604428</v>
      </c>
      <c r="B126" s="33">
        <v>12.84305</v>
      </c>
      <c r="C126" s="33">
        <v>183.94257441008381</v>
      </c>
      <c r="D126" s="33">
        <f>C126/Table1[[#This Row],[Std. Price ($)]]</f>
        <v>14.322343556249008</v>
      </c>
      <c r="E126" s="29">
        <v>10</v>
      </c>
      <c r="F126" s="29">
        <f t="shared" si="14"/>
        <v>3</v>
      </c>
      <c r="G126" s="29">
        <f t="shared" si="15"/>
        <v>3</v>
      </c>
      <c r="H126" s="29">
        <f t="shared" si="16"/>
        <v>3</v>
      </c>
      <c r="I126" s="58">
        <f t="shared" si="17"/>
        <v>3</v>
      </c>
      <c r="J126" s="58">
        <f t="shared" si="18"/>
        <v>3</v>
      </c>
      <c r="K126" s="58">
        <f t="shared" si="19"/>
        <v>3</v>
      </c>
      <c r="L126" s="58">
        <f t="shared" si="20"/>
        <v>3</v>
      </c>
      <c r="M126" s="58">
        <f t="shared" si="21"/>
        <v>3</v>
      </c>
      <c r="N126" s="58">
        <f t="shared" si="22"/>
        <v>3</v>
      </c>
      <c r="O126" s="58">
        <f t="shared" si="23"/>
        <v>3</v>
      </c>
      <c r="P126" s="58">
        <f t="shared" si="24"/>
        <v>3</v>
      </c>
      <c r="Q126" s="58">
        <f t="shared" si="25"/>
        <v>3</v>
      </c>
      <c r="R126" s="58">
        <f>SUM(Table1[[#This Row],[Oct]:[September]])</f>
        <v>36</v>
      </c>
      <c r="S126" s="68">
        <f>Table1[[#This Row],[DEMAND for the whole year]]/365</f>
        <v>9.8630136986301367E-2</v>
      </c>
      <c r="T126" s="68">
        <f>Table1[[#This Row],[Lead Time (days)]]*S126</f>
        <v>2.9589041095890409</v>
      </c>
      <c r="U126" s="68">
        <f>SQRT(2*Table1[[#This Row],[DEMAND for the whole year]]*$H$1/(Table1[[#This Row],[Std. Price ($)]]*$K$1))</f>
        <v>91.701785351584519</v>
      </c>
      <c r="V126" s="68">
        <f>Table1[[#This Row],[DEMAND for the whole year]]/U126</f>
        <v>0.39257687145322251</v>
      </c>
      <c r="W126" s="68">
        <f>Table1[[#This Row],[Demand variability (COV)]]*S126</f>
        <v>0.11342465753424656</v>
      </c>
      <c r="X126" s="68">
        <f t="shared" si="26"/>
        <v>0.62125243508805139</v>
      </c>
      <c r="Y126" s="68">
        <f t="shared" si="27"/>
        <v>1.2758965117894523</v>
      </c>
      <c r="Z126" s="58">
        <f>(Table1[[#This Row],[Eoq]]/2)*(Table1[[#This Row],[Std. Price ($)]]*$K$1)</f>
        <v>117.77306143596675</v>
      </c>
      <c r="AA126" s="58">
        <f>Table1[[#This Row],[number of times I order]]*$H$1</f>
        <v>117.77306143596675</v>
      </c>
      <c r="AB126" s="58">
        <f>Table1[[#This Row],[Holding cost]]+AA126</f>
        <v>235.54612287193351</v>
      </c>
      <c r="AC126" s="34">
        <v>-0.7</v>
      </c>
      <c r="AD126" s="29">
        <v>0.82</v>
      </c>
      <c r="AE126" s="29">
        <v>1.1499999999999999</v>
      </c>
      <c r="AF126" s="29">
        <v>30</v>
      </c>
    </row>
    <row r="127" spans="1:32" x14ac:dyDescent="0.15">
      <c r="A127" s="32">
        <v>45576.330154727439</v>
      </c>
      <c r="B127" s="33">
        <v>16.22907</v>
      </c>
      <c r="C127" s="33">
        <v>3870</v>
      </c>
      <c r="D127" s="33">
        <f>C127/Table1[[#This Row],[Std. Price ($)]]</f>
        <v>238.46098390111078</v>
      </c>
      <c r="E127" s="29">
        <v>10</v>
      </c>
      <c r="F127" s="29">
        <f t="shared" si="14"/>
        <v>6</v>
      </c>
      <c r="G127" s="29">
        <f t="shared" si="15"/>
        <v>6</v>
      </c>
      <c r="H127" s="29">
        <f t="shared" si="16"/>
        <v>6</v>
      </c>
      <c r="I127" s="58">
        <f t="shared" si="17"/>
        <v>6</v>
      </c>
      <c r="J127" s="58">
        <f t="shared" si="18"/>
        <v>6</v>
      </c>
      <c r="K127" s="58">
        <f t="shared" si="19"/>
        <v>6</v>
      </c>
      <c r="L127" s="58">
        <f t="shared" si="20"/>
        <v>6</v>
      </c>
      <c r="M127" s="58">
        <f t="shared" si="21"/>
        <v>6</v>
      </c>
      <c r="N127" s="58">
        <f t="shared" si="22"/>
        <v>6</v>
      </c>
      <c r="O127" s="58">
        <f t="shared" si="23"/>
        <v>6</v>
      </c>
      <c r="P127" s="58">
        <f t="shared" si="24"/>
        <v>6</v>
      </c>
      <c r="Q127" s="58">
        <f t="shared" si="25"/>
        <v>6</v>
      </c>
      <c r="R127" s="58">
        <f>SUM(Table1[[#This Row],[Oct]:[September]])</f>
        <v>72</v>
      </c>
      <c r="S127" s="68">
        <f>Table1[[#This Row],[DEMAND for the whole year]]/365</f>
        <v>0.19726027397260273</v>
      </c>
      <c r="T127" s="68">
        <f>Table1[[#This Row],[Lead Time (days)]]*S127</f>
        <v>11.835616438356164</v>
      </c>
      <c r="U127" s="68">
        <f>SQRT(2*Table1[[#This Row],[DEMAND for the whole year]]*$H$1/(Table1[[#This Row],[Std. Price ($)]]*$K$1))</f>
        <v>115.36659076287226</v>
      </c>
      <c r="V127" s="68">
        <f>Table1[[#This Row],[DEMAND for the whole year]]/U127</f>
        <v>0.62409749238400247</v>
      </c>
      <c r="W127" s="68">
        <f>Table1[[#This Row],[Demand variability (COV)]]*S127</f>
        <v>0.19331506849315067</v>
      </c>
      <c r="X127" s="68">
        <f t="shared" si="26"/>
        <v>1.4974120816898373</v>
      </c>
      <c r="Y127" s="68">
        <f t="shared" si="27"/>
        <v>3.0753084315374322</v>
      </c>
      <c r="Z127" s="58">
        <f>(Table1[[#This Row],[Eoq]]/2)*(Table1[[#This Row],[Std. Price ($)]]*$K$1)</f>
        <v>187.22924771520076</v>
      </c>
      <c r="AA127" s="58">
        <f>Table1[[#This Row],[number of times I order]]*$H$1</f>
        <v>187.22924771520073</v>
      </c>
      <c r="AB127" s="58">
        <f>Table1[[#This Row],[Holding cost]]+AA127</f>
        <v>374.45849543040151</v>
      </c>
      <c r="AC127" s="34">
        <v>-0.4</v>
      </c>
      <c r="AD127" s="29">
        <v>0.82</v>
      </c>
      <c r="AE127" s="29">
        <v>0.98</v>
      </c>
      <c r="AF127" s="29">
        <v>60</v>
      </c>
    </row>
    <row r="128" spans="1:32" x14ac:dyDescent="0.15">
      <c r="A128" s="32">
        <v>56656.194873139997</v>
      </c>
      <c r="B128" s="33">
        <v>92.43432</v>
      </c>
      <c r="C128" s="33">
        <v>2744.2832215040007</v>
      </c>
      <c r="D128" s="33">
        <f>C128/Table1[[#This Row],[Std. Price ($)]]</f>
        <v>29.689007519111957</v>
      </c>
      <c r="E128" s="29">
        <v>10</v>
      </c>
      <c r="F128" s="29">
        <f t="shared" si="14"/>
        <v>14</v>
      </c>
      <c r="G128" s="29">
        <f t="shared" si="15"/>
        <v>14</v>
      </c>
      <c r="H128" s="29">
        <f t="shared" si="16"/>
        <v>14</v>
      </c>
      <c r="I128" s="58">
        <f t="shared" si="17"/>
        <v>14</v>
      </c>
      <c r="J128" s="58">
        <f t="shared" si="18"/>
        <v>14</v>
      </c>
      <c r="K128" s="58">
        <f t="shared" si="19"/>
        <v>14</v>
      </c>
      <c r="L128" s="58">
        <f t="shared" si="20"/>
        <v>14</v>
      </c>
      <c r="M128" s="58">
        <f t="shared" si="21"/>
        <v>14</v>
      </c>
      <c r="N128" s="58">
        <f t="shared" si="22"/>
        <v>14</v>
      </c>
      <c r="O128" s="58">
        <f t="shared" si="23"/>
        <v>14</v>
      </c>
      <c r="P128" s="58">
        <f t="shared" si="24"/>
        <v>14</v>
      </c>
      <c r="Q128" s="58">
        <f t="shared" si="25"/>
        <v>14</v>
      </c>
      <c r="R128" s="58">
        <f>SUM(Table1[[#This Row],[Oct]:[September]])</f>
        <v>168</v>
      </c>
      <c r="S128" s="68">
        <f>Table1[[#This Row],[DEMAND for the whole year]]/365</f>
        <v>0.46027397260273972</v>
      </c>
      <c r="T128" s="68">
        <f>Table1[[#This Row],[Lead Time (days)]]*S128</f>
        <v>27.616438356164384</v>
      </c>
      <c r="U128" s="68">
        <f>SQRT(2*Table1[[#This Row],[DEMAND for the whole year]]*$H$1/(Table1[[#This Row],[Std. Price ($)]]*$K$1))</f>
        <v>73.84118249828289</v>
      </c>
      <c r="V128" s="68">
        <f>Table1[[#This Row],[DEMAND for the whole year]]/U128</f>
        <v>2.2751531640748941</v>
      </c>
      <c r="W128" s="68">
        <f>Table1[[#This Row],[Demand variability (COV)]]*S128</f>
        <v>0.58915068493150691</v>
      </c>
      <c r="X128" s="68">
        <f t="shared" si="26"/>
        <v>4.5635415822928387</v>
      </c>
      <c r="Y128" s="68">
        <f t="shared" si="27"/>
        <v>9.3723685532569387</v>
      </c>
      <c r="Z128" s="58">
        <f>(Table1[[#This Row],[Eoq]]/2)*(Table1[[#This Row],[Std. Price ($)]]*$K$1)</f>
        <v>682.54594922246804</v>
      </c>
      <c r="AA128" s="58">
        <f>Table1[[#This Row],[number of times I order]]*$H$1</f>
        <v>682.54594922246827</v>
      </c>
      <c r="AB128" s="58">
        <f>Table1[[#This Row],[Holding cost]]+AA128</f>
        <v>1365.0918984449363</v>
      </c>
      <c r="AC128" s="34">
        <v>0.4</v>
      </c>
      <c r="AD128" s="29">
        <v>1</v>
      </c>
      <c r="AE128" s="29">
        <v>1.28</v>
      </c>
      <c r="AF128" s="29">
        <v>60</v>
      </c>
    </row>
    <row r="129" spans="1:32" x14ac:dyDescent="0.15">
      <c r="A129" s="32">
        <v>41680.07185165734</v>
      </c>
      <c r="B129" s="33">
        <v>13.561240000000002</v>
      </c>
      <c r="C129" s="33">
        <v>460.68112308507102</v>
      </c>
      <c r="D129" s="33">
        <f>C129/Table1[[#This Row],[Std. Price ($)]]</f>
        <v>33.970427710524334</v>
      </c>
      <c r="E129" s="29">
        <v>10</v>
      </c>
      <c r="F129" s="29">
        <f t="shared" si="14"/>
        <v>14</v>
      </c>
      <c r="G129" s="29">
        <f t="shared" si="15"/>
        <v>14</v>
      </c>
      <c r="H129" s="29">
        <f t="shared" si="16"/>
        <v>14</v>
      </c>
      <c r="I129" s="58">
        <f t="shared" si="17"/>
        <v>14</v>
      </c>
      <c r="J129" s="58">
        <f t="shared" si="18"/>
        <v>14</v>
      </c>
      <c r="K129" s="58">
        <f t="shared" si="19"/>
        <v>14</v>
      </c>
      <c r="L129" s="58">
        <f t="shared" si="20"/>
        <v>14</v>
      </c>
      <c r="M129" s="58">
        <f t="shared" si="21"/>
        <v>14</v>
      </c>
      <c r="N129" s="58">
        <f t="shared" si="22"/>
        <v>14</v>
      </c>
      <c r="O129" s="58">
        <f t="shared" si="23"/>
        <v>14</v>
      </c>
      <c r="P129" s="58">
        <f t="shared" si="24"/>
        <v>14</v>
      </c>
      <c r="Q129" s="58">
        <f t="shared" si="25"/>
        <v>14</v>
      </c>
      <c r="R129" s="58">
        <f>SUM(Table1[[#This Row],[Oct]:[September]])</f>
        <v>168</v>
      </c>
      <c r="S129" s="68">
        <f>Table1[[#This Row],[DEMAND for the whole year]]/365</f>
        <v>0.46027397260273972</v>
      </c>
      <c r="T129" s="68">
        <f>Table1[[#This Row],[Lead Time (days)]]*S129</f>
        <v>46.027397260273972</v>
      </c>
      <c r="U129" s="68">
        <f>SQRT(2*Table1[[#This Row],[DEMAND for the whole year]]*$H$1/(Table1[[#This Row],[Std. Price ($)]]*$K$1))</f>
        <v>192.78159416058367</v>
      </c>
      <c r="V129" s="68">
        <f>Table1[[#This Row],[DEMAND for the whole year]]/U129</f>
        <v>0.87145248866475788</v>
      </c>
      <c r="W129" s="68">
        <f>Table1[[#This Row],[Demand variability (COV)]]*S129</f>
        <v>0.36821917808219179</v>
      </c>
      <c r="X129" s="68">
        <f t="shared" si="26"/>
        <v>3.6821917808219178</v>
      </c>
      <c r="Y129" s="68">
        <f t="shared" si="27"/>
        <v>7.5622973586004623</v>
      </c>
      <c r="Z129" s="58">
        <f>(Table1[[#This Row],[Eoq]]/2)*(Table1[[#This Row],[Std. Price ($)]]*$K$1)</f>
        <v>261.43574659942743</v>
      </c>
      <c r="AA129" s="58">
        <f>Table1[[#This Row],[number of times I order]]*$H$1</f>
        <v>261.43574659942738</v>
      </c>
      <c r="AB129" s="58">
        <f>Table1[[#This Row],[Holding cost]]+AA129</f>
        <v>522.87149319885475</v>
      </c>
      <c r="AC129" s="34">
        <v>0.4</v>
      </c>
      <c r="AD129" s="29">
        <v>0.88</v>
      </c>
      <c r="AE129" s="29">
        <v>0.8</v>
      </c>
      <c r="AF129" s="29">
        <v>100</v>
      </c>
    </row>
    <row r="130" spans="1:32" x14ac:dyDescent="0.15">
      <c r="A130" s="32">
        <v>89811.807174589325</v>
      </c>
      <c r="B130" s="33">
        <v>58.927000000000007</v>
      </c>
      <c r="C130" s="33">
        <v>3557.8114403333334</v>
      </c>
      <c r="D130" s="33">
        <f>C130/Table1[[#This Row],[Std. Price ($)]]</f>
        <v>60.37659206023271</v>
      </c>
      <c r="E130" s="29">
        <v>10</v>
      </c>
      <c r="F130" s="29">
        <f t="shared" si="14"/>
        <v>22</v>
      </c>
      <c r="G130" s="29">
        <f t="shared" si="15"/>
        <v>22</v>
      </c>
      <c r="H130" s="29">
        <f t="shared" si="16"/>
        <v>22</v>
      </c>
      <c r="I130" s="58">
        <f t="shared" si="17"/>
        <v>22</v>
      </c>
      <c r="J130" s="58">
        <f t="shared" si="18"/>
        <v>22</v>
      </c>
      <c r="K130" s="58">
        <f t="shared" si="19"/>
        <v>22</v>
      </c>
      <c r="L130" s="58">
        <f t="shared" si="20"/>
        <v>22</v>
      </c>
      <c r="M130" s="58">
        <f t="shared" si="21"/>
        <v>22</v>
      </c>
      <c r="N130" s="58">
        <f t="shared" si="22"/>
        <v>22</v>
      </c>
      <c r="O130" s="58">
        <f t="shared" si="23"/>
        <v>22</v>
      </c>
      <c r="P130" s="58">
        <f t="shared" si="24"/>
        <v>22</v>
      </c>
      <c r="Q130" s="58">
        <f t="shared" si="25"/>
        <v>22</v>
      </c>
      <c r="R130" s="58">
        <f>SUM(Table1[[#This Row],[Oct]:[September]])</f>
        <v>264</v>
      </c>
      <c r="S130" s="68">
        <f>Table1[[#This Row],[DEMAND for the whole year]]/365</f>
        <v>0.72328767123287674</v>
      </c>
      <c r="T130" s="68">
        <f>Table1[[#This Row],[Lead Time (days)]]*S130</f>
        <v>144.65753424657535</v>
      </c>
      <c r="U130" s="68">
        <f>SQRT(2*Table1[[#This Row],[DEMAND for the whole year]]*$H$1/(Table1[[#This Row],[Std. Price ($)]]*$K$1))</f>
        <v>115.93255974728405</v>
      </c>
      <c r="V130" s="68">
        <f>Table1[[#This Row],[DEMAND for the whole year]]/U130</f>
        <v>2.2771859827427363</v>
      </c>
      <c r="W130" s="68">
        <f>Table1[[#This Row],[Demand variability (COV)]]*S130</f>
        <v>0.55693150684931514</v>
      </c>
      <c r="X130" s="68">
        <f t="shared" si="26"/>
        <v>7.876200902991858</v>
      </c>
      <c r="Y130" s="68">
        <f t="shared" si="27"/>
        <v>16.175739024436901</v>
      </c>
      <c r="Z130" s="58">
        <f>(Table1[[#This Row],[Eoq]]/2)*(Table1[[#This Row],[Std. Price ($)]]*$K$1)</f>
        <v>683.15579482282089</v>
      </c>
      <c r="AA130" s="58">
        <f>Table1[[#This Row],[number of times I order]]*$H$1</f>
        <v>683.15579482282089</v>
      </c>
      <c r="AB130" s="58">
        <f>Table1[[#This Row],[Holding cost]]+AA130</f>
        <v>1366.3115896456418</v>
      </c>
      <c r="AC130" s="34">
        <v>1.2</v>
      </c>
      <c r="AD130" s="29">
        <v>1</v>
      </c>
      <c r="AE130" s="29">
        <v>0.77</v>
      </c>
      <c r="AF130" s="29">
        <v>200</v>
      </c>
    </row>
    <row r="131" spans="1:32" x14ac:dyDescent="0.15">
      <c r="A131" s="32">
        <v>36174.298070542354</v>
      </c>
      <c r="B131" s="33">
        <v>57.64</v>
      </c>
      <c r="C131" s="33">
        <v>823.74708606666661</v>
      </c>
      <c r="D131" s="33">
        <f>C131/Table1[[#This Row],[Std. Price ($)]]</f>
        <v>14.291240216284987</v>
      </c>
      <c r="E131" s="29">
        <v>10</v>
      </c>
      <c r="F131" s="29">
        <f t="shared" ref="F131:F194" si="28">E131+$AC131*E131</f>
        <v>8</v>
      </c>
      <c r="G131" s="29">
        <f t="shared" ref="G131:G194" si="29">$F131</f>
        <v>8</v>
      </c>
      <c r="H131" s="29">
        <f t="shared" ref="H131:H194" si="30">$F131</f>
        <v>8</v>
      </c>
      <c r="I131" s="58">
        <f t="shared" ref="I131:I194" si="31">$F131</f>
        <v>8</v>
      </c>
      <c r="J131" s="58">
        <f t="shared" ref="J131:J194" si="32">$F131</f>
        <v>8</v>
      </c>
      <c r="K131" s="58">
        <f t="shared" ref="K131:K194" si="33">$F131</f>
        <v>8</v>
      </c>
      <c r="L131" s="58">
        <f t="shared" ref="L131:L194" si="34">$F131</f>
        <v>8</v>
      </c>
      <c r="M131" s="58">
        <f t="shared" ref="M131:M194" si="35">$F131</f>
        <v>8</v>
      </c>
      <c r="N131" s="58">
        <f t="shared" ref="N131:N194" si="36">$F131</f>
        <v>8</v>
      </c>
      <c r="O131" s="58">
        <f t="shared" ref="O131:O194" si="37">$F131</f>
        <v>8</v>
      </c>
      <c r="P131" s="58">
        <f t="shared" ref="P131:P194" si="38">$F131</f>
        <v>8</v>
      </c>
      <c r="Q131" s="58">
        <f t="shared" ref="Q131:Q194" si="39">$F131</f>
        <v>8</v>
      </c>
      <c r="R131" s="58">
        <f>SUM(Table1[[#This Row],[Oct]:[September]])</f>
        <v>96</v>
      </c>
      <c r="S131" s="68">
        <f>Table1[[#This Row],[DEMAND for the whole year]]/365</f>
        <v>0.26301369863013696</v>
      </c>
      <c r="T131" s="68">
        <f>Table1[[#This Row],[Lead Time (days)]]*S131</f>
        <v>7.6273972602739715</v>
      </c>
      <c r="U131" s="68">
        <f>SQRT(2*Table1[[#This Row],[DEMAND for the whole year]]*$H$1/(Table1[[#This Row],[Std. Price ($)]]*$K$1))</f>
        <v>70.686138580133814</v>
      </c>
      <c r="V131" s="68">
        <f>Table1[[#This Row],[DEMAND for the whole year]]/U131</f>
        <v>1.3581163425863043</v>
      </c>
      <c r="W131" s="68">
        <f>Table1[[#This Row],[Demand variability (COV)]]*S131</f>
        <v>0.28142465753424656</v>
      </c>
      <c r="X131" s="68">
        <f t="shared" si="26"/>
        <v>1.5155181616133047</v>
      </c>
      <c r="Y131" s="68">
        <f t="shared" si="27"/>
        <v>3.112493773456066</v>
      </c>
      <c r="Z131" s="58">
        <f>(Table1[[#This Row],[Eoq]]/2)*(Table1[[#This Row],[Std. Price ($)]]*$K$1)</f>
        <v>407.43490277589132</v>
      </c>
      <c r="AA131" s="58">
        <f>Table1[[#This Row],[number of times I order]]*$H$1</f>
        <v>407.43490277589132</v>
      </c>
      <c r="AB131" s="58">
        <f>Table1[[#This Row],[Holding cost]]+AA131</f>
        <v>814.86980555178263</v>
      </c>
      <c r="AC131" s="34">
        <v>-0.2</v>
      </c>
      <c r="AD131" s="29">
        <v>1</v>
      </c>
      <c r="AE131" s="29">
        <v>1.07</v>
      </c>
      <c r="AF131" s="29">
        <v>29</v>
      </c>
    </row>
    <row r="132" spans="1:32" x14ac:dyDescent="0.15">
      <c r="A132" s="32">
        <v>39363.461746891895</v>
      </c>
      <c r="B132" s="33">
        <v>29.821000000000002</v>
      </c>
      <c r="C132" s="33">
        <v>1531.6818066000005</v>
      </c>
      <c r="D132" s="33">
        <f>C132/Table1[[#This Row],[Std. Price ($)]]</f>
        <v>51.362523275544092</v>
      </c>
      <c r="E132" s="29">
        <v>10</v>
      </c>
      <c r="F132" s="29">
        <f t="shared" si="28"/>
        <v>18</v>
      </c>
      <c r="G132" s="29">
        <f t="shared" si="29"/>
        <v>18</v>
      </c>
      <c r="H132" s="29">
        <f t="shared" si="30"/>
        <v>18</v>
      </c>
      <c r="I132" s="58">
        <f t="shared" si="31"/>
        <v>18</v>
      </c>
      <c r="J132" s="58">
        <f t="shared" si="32"/>
        <v>18</v>
      </c>
      <c r="K132" s="58">
        <f t="shared" si="33"/>
        <v>18</v>
      </c>
      <c r="L132" s="58">
        <f t="shared" si="34"/>
        <v>18</v>
      </c>
      <c r="M132" s="58">
        <f t="shared" si="35"/>
        <v>18</v>
      </c>
      <c r="N132" s="58">
        <f t="shared" si="36"/>
        <v>18</v>
      </c>
      <c r="O132" s="58">
        <f t="shared" si="37"/>
        <v>18</v>
      </c>
      <c r="P132" s="58">
        <f t="shared" si="38"/>
        <v>18</v>
      </c>
      <c r="Q132" s="58">
        <f t="shared" si="39"/>
        <v>18</v>
      </c>
      <c r="R132" s="58">
        <f>SUM(Table1[[#This Row],[Oct]:[September]])</f>
        <v>216</v>
      </c>
      <c r="S132" s="68">
        <f>Table1[[#This Row],[DEMAND for the whole year]]/365</f>
        <v>0.59178082191780823</v>
      </c>
      <c r="T132" s="68">
        <f>Table1[[#This Row],[Lead Time (days)]]*S132</f>
        <v>71.013698630136986</v>
      </c>
      <c r="U132" s="68">
        <f>SQRT(2*Table1[[#This Row],[DEMAND for the whole year]]*$H$1/(Table1[[#This Row],[Std. Price ($)]]*$K$1))</f>
        <v>147.40981514068935</v>
      </c>
      <c r="V132" s="68">
        <f>Table1[[#This Row],[DEMAND for the whole year]]/U132</f>
        <v>1.4653026991034994</v>
      </c>
      <c r="W132" s="68">
        <f>Table1[[#This Row],[Demand variability (COV)]]*S132</f>
        <v>0.78706849315068494</v>
      </c>
      <c r="X132" s="68">
        <f t="shared" ref="X132:X195" si="40">SQRT(AF132)*W132</f>
        <v>8.6219033600046089</v>
      </c>
      <c r="Y132" s="68">
        <f t="shared" ref="Y132:Y195" si="41">NORMSINV($Y$1)*X132</f>
        <v>17.70722463318231</v>
      </c>
      <c r="Z132" s="58">
        <f>(Table1[[#This Row],[Eoq]]/2)*(Table1[[#This Row],[Std. Price ($)]]*$K$1)</f>
        <v>439.59080973104977</v>
      </c>
      <c r="AA132" s="58">
        <f>Table1[[#This Row],[number of times I order]]*$H$1</f>
        <v>439.59080973104983</v>
      </c>
      <c r="AB132" s="58">
        <f>Table1[[#This Row],[Holding cost]]+AA132</f>
        <v>879.18161946209966</v>
      </c>
      <c r="AC132" s="34">
        <v>0.8</v>
      </c>
      <c r="AD132" s="29">
        <v>1</v>
      </c>
      <c r="AE132" s="29">
        <v>1.33</v>
      </c>
      <c r="AF132" s="29">
        <v>120</v>
      </c>
    </row>
    <row r="133" spans="1:32" x14ac:dyDescent="0.15">
      <c r="A133" s="32">
        <v>3404.0178425709942</v>
      </c>
      <c r="B133" s="33">
        <v>189.83580000000001</v>
      </c>
      <c r="C133" s="33">
        <v>6596.5425215433343</v>
      </c>
      <c r="D133" s="33">
        <f>C133/Table1[[#This Row],[Std. Price ($)]]</f>
        <v>34.748675020956711</v>
      </c>
      <c r="E133" s="29">
        <v>10</v>
      </c>
      <c r="F133" s="29">
        <f t="shared" si="28"/>
        <v>6</v>
      </c>
      <c r="G133" s="29">
        <f t="shared" si="29"/>
        <v>6</v>
      </c>
      <c r="H133" s="29">
        <f t="shared" si="30"/>
        <v>6</v>
      </c>
      <c r="I133" s="58">
        <f t="shared" si="31"/>
        <v>6</v>
      </c>
      <c r="J133" s="58">
        <f t="shared" si="32"/>
        <v>6</v>
      </c>
      <c r="K133" s="58">
        <f t="shared" si="33"/>
        <v>6</v>
      </c>
      <c r="L133" s="58">
        <f t="shared" si="34"/>
        <v>6</v>
      </c>
      <c r="M133" s="58">
        <f t="shared" si="35"/>
        <v>6</v>
      </c>
      <c r="N133" s="58">
        <f t="shared" si="36"/>
        <v>6</v>
      </c>
      <c r="O133" s="58">
        <f t="shared" si="37"/>
        <v>6</v>
      </c>
      <c r="P133" s="58">
        <f t="shared" si="38"/>
        <v>6</v>
      </c>
      <c r="Q133" s="58">
        <f t="shared" si="39"/>
        <v>6</v>
      </c>
      <c r="R133" s="58">
        <f>SUM(Table1[[#This Row],[Oct]:[September]])</f>
        <v>72</v>
      </c>
      <c r="S133" s="68">
        <f>Table1[[#This Row],[DEMAND for the whole year]]/365</f>
        <v>0.19726027397260273</v>
      </c>
      <c r="T133" s="68">
        <f>Table1[[#This Row],[Lead Time (days)]]*S133</f>
        <v>13.808219178082192</v>
      </c>
      <c r="U133" s="68">
        <f>SQRT(2*Table1[[#This Row],[DEMAND for the whole year]]*$H$1/(Table1[[#This Row],[Std. Price ($)]]*$K$1))</f>
        <v>33.731667998683278</v>
      </c>
      <c r="V133" s="68">
        <f>Table1[[#This Row],[DEMAND for the whole year]]/U133</f>
        <v>2.1344927266214802</v>
      </c>
      <c r="W133" s="68">
        <f>Table1[[#This Row],[Demand variability (COV)]]*S133</f>
        <v>0.25446575342465755</v>
      </c>
      <c r="X133" s="68">
        <f t="shared" si="40"/>
        <v>2.129013240122875</v>
      </c>
      <c r="Y133" s="68">
        <f t="shared" si="41"/>
        <v>4.3724586226230802</v>
      </c>
      <c r="Z133" s="58">
        <f>(Table1[[#This Row],[Eoq]]/2)*(Table1[[#This Row],[Std. Price ($)]]*$K$1)</f>
        <v>640.34781798644394</v>
      </c>
      <c r="AA133" s="58">
        <f>Table1[[#This Row],[number of times I order]]*$H$1</f>
        <v>640.34781798644406</v>
      </c>
      <c r="AB133" s="58">
        <f>Table1[[#This Row],[Holding cost]]+AA133</f>
        <v>1280.6956359728879</v>
      </c>
      <c r="AC133" s="34">
        <v>-0.4</v>
      </c>
      <c r="AD133" s="29">
        <v>1</v>
      </c>
      <c r="AE133" s="29">
        <v>1.29</v>
      </c>
      <c r="AF133" s="29">
        <v>70</v>
      </c>
    </row>
    <row r="134" spans="1:32" x14ac:dyDescent="0.15">
      <c r="A134" s="32">
        <v>73860.714712187721</v>
      </c>
      <c r="B134" s="33">
        <v>11.487300000000001</v>
      </c>
      <c r="C134" s="33">
        <v>159.48000214666672</v>
      </c>
      <c r="D134" s="33">
        <f>C134/Table1[[#This Row],[Std. Price ($)]]</f>
        <v>13.883158109100197</v>
      </c>
      <c r="E134" s="29">
        <v>10</v>
      </c>
      <c r="F134" s="29">
        <f t="shared" si="28"/>
        <v>12</v>
      </c>
      <c r="G134" s="29">
        <f t="shared" si="29"/>
        <v>12</v>
      </c>
      <c r="H134" s="29">
        <f t="shared" si="30"/>
        <v>12</v>
      </c>
      <c r="I134" s="58">
        <f t="shared" si="31"/>
        <v>12</v>
      </c>
      <c r="J134" s="58">
        <f t="shared" si="32"/>
        <v>12</v>
      </c>
      <c r="K134" s="58">
        <f t="shared" si="33"/>
        <v>12</v>
      </c>
      <c r="L134" s="58">
        <f t="shared" si="34"/>
        <v>12</v>
      </c>
      <c r="M134" s="58">
        <f t="shared" si="35"/>
        <v>12</v>
      </c>
      <c r="N134" s="58">
        <f t="shared" si="36"/>
        <v>12</v>
      </c>
      <c r="O134" s="58">
        <f t="shared" si="37"/>
        <v>12</v>
      </c>
      <c r="P134" s="58">
        <f t="shared" si="38"/>
        <v>12</v>
      </c>
      <c r="Q134" s="58">
        <f t="shared" si="39"/>
        <v>12</v>
      </c>
      <c r="R134" s="58">
        <f>SUM(Table1[[#This Row],[Oct]:[September]])</f>
        <v>144</v>
      </c>
      <c r="S134" s="68">
        <f>Table1[[#This Row],[DEMAND for the whole year]]/365</f>
        <v>0.39452054794520547</v>
      </c>
      <c r="T134" s="68">
        <f>Table1[[#This Row],[Lead Time (days)]]*S134</f>
        <v>7.8904109589041092</v>
      </c>
      <c r="U134" s="68">
        <f>SQRT(2*Table1[[#This Row],[DEMAND for the whole year]]*$H$1/(Table1[[#This Row],[Std. Price ($)]]*$K$1))</f>
        <v>193.92459442283231</v>
      </c>
      <c r="V134" s="68">
        <f>Table1[[#This Row],[DEMAND for the whole year]]/U134</f>
        <v>0.74255666450446733</v>
      </c>
      <c r="W134" s="68">
        <f>Table1[[#This Row],[Demand variability (COV)]]*S134</f>
        <v>0.67857534246575335</v>
      </c>
      <c r="X134" s="68">
        <f t="shared" si="40"/>
        <v>3.0346811872172488</v>
      </c>
      <c r="Y134" s="68">
        <f t="shared" si="41"/>
        <v>6.232473182362309</v>
      </c>
      <c r="Z134" s="58">
        <f>(Table1[[#This Row],[Eoq]]/2)*(Table1[[#This Row],[Std. Price ($)]]*$K$1)</f>
        <v>222.76699935134022</v>
      </c>
      <c r="AA134" s="58">
        <f>Table1[[#This Row],[number of times I order]]*$H$1</f>
        <v>222.76699935134019</v>
      </c>
      <c r="AB134" s="58">
        <f>Table1[[#This Row],[Holding cost]]+AA134</f>
        <v>445.53399870268038</v>
      </c>
      <c r="AC134" s="34">
        <v>0.2</v>
      </c>
      <c r="AD134" s="29">
        <v>1</v>
      </c>
      <c r="AE134" s="29">
        <v>1.72</v>
      </c>
      <c r="AF134" s="29">
        <v>20</v>
      </c>
    </row>
    <row r="135" spans="1:32" x14ac:dyDescent="0.15">
      <c r="A135" s="32">
        <v>87767.507157647822</v>
      </c>
      <c r="B135" s="33">
        <v>5.6760109999999999</v>
      </c>
      <c r="C135" s="33">
        <v>132.57717088077135</v>
      </c>
      <c r="D135" s="33">
        <f>C135/Table1[[#This Row],[Std. Price ($)]]</f>
        <v>23.357454888789213</v>
      </c>
      <c r="E135" s="29">
        <v>18</v>
      </c>
      <c r="F135" s="29">
        <f t="shared" si="28"/>
        <v>27</v>
      </c>
      <c r="G135" s="29">
        <f t="shared" si="29"/>
        <v>27</v>
      </c>
      <c r="H135" s="29">
        <f t="shared" si="30"/>
        <v>27</v>
      </c>
      <c r="I135" s="58">
        <f t="shared" si="31"/>
        <v>27</v>
      </c>
      <c r="J135" s="58">
        <f t="shared" si="32"/>
        <v>27</v>
      </c>
      <c r="K135" s="58">
        <f t="shared" si="33"/>
        <v>27</v>
      </c>
      <c r="L135" s="58">
        <f t="shared" si="34"/>
        <v>27</v>
      </c>
      <c r="M135" s="58">
        <f t="shared" si="35"/>
        <v>27</v>
      </c>
      <c r="N135" s="58">
        <f t="shared" si="36"/>
        <v>27</v>
      </c>
      <c r="O135" s="58">
        <f t="shared" si="37"/>
        <v>27</v>
      </c>
      <c r="P135" s="58">
        <f t="shared" si="38"/>
        <v>27</v>
      </c>
      <c r="Q135" s="58">
        <f t="shared" si="39"/>
        <v>27</v>
      </c>
      <c r="R135" s="58">
        <f>SUM(Table1[[#This Row],[Oct]:[September]])</f>
        <v>324</v>
      </c>
      <c r="S135" s="68">
        <f>Table1[[#This Row],[DEMAND for the whole year]]/365</f>
        <v>0.88767123287671235</v>
      </c>
      <c r="T135" s="68">
        <f>Table1[[#This Row],[Lead Time (days)]]*S135</f>
        <v>25.742465753424657</v>
      </c>
      <c r="U135" s="68">
        <f>SQRT(2*Table1[[#This Row],[DEMAND for the whole year]]*$H$1/(Table1[[#This Row],[Std. Price ($)]]*$K$1))</f>
        <v>413.82003989631613</v>
      </c>
      <c r="V135" s="68">
        <f>Table1[[#This Row],[DEMAND for the whole year]]/U135</f>
        <v>0.78294903282397632</v>
      </c>
      <c r="W135" s="68">
        <f>Table1[[#This Row],[Demand variability (COV)]]*S135</f>
        <v>0.84328767123287673</v>
      </c>
      <c r="X135" s="68">
        <f t="shared" si="40"/>
        <v>4.5412430894136993</v>
      </c>
      <c r="Y135" s="68">
        <f t="shared" si="41"/>
        <v>9.3265730477976749</v>
      </c>
      <c r="Z135" s="58">
        <f>(Table1[[#This Row],[Eoq]]/2)*(Table1[[#This Row],[Std. Price ($)]]*$K$1)</f>
        <v>234.88470984719291</v>
      </c>
      <c r="AA135" s="58">
        <f>Table1[[#This Row],[number of times I order]]*$H$1</f>
        <v>234.88470984719291</v>
      </c>
      <c r="AB135" s="58">
        <f>Table1[[#This Row],[Holding cost]]+AA135</f>
        <v>469.76941969438582</v>
      </c>
      <c r="AC135" s="34">
        <v>0.5</v>
      </c>
      <c r="AD135" s="29">
        <v>0.75</v>
      </c>
      <c r="AE135" s="29">
        <v>0.95</v>
      </c>
      <c r="AF135" s="29">
        <v>29</v>
      </c>
    </row>
    <row r="136" spans="1:32" x14ac:dyDescent="0.15">
      <c r="A136" s="32">
        <v>29259.210072514208</v>
      </c>
      <c r="B136" s="33">
        <v>176.60500000000002</v>
      </c>
      <c r="C136" s="33">
        <v>22174.061032750004</v>
      </c>
      <c r="D136" s="33">
        <f>C136/Table1[[#This Row],[Std. Price ($)]]</f>
        <v>125.55737964808472</v>
      </c>
      <c r="E136" s="29">
        <v>10</v>
      </c>
      <c r="F136" s="29">
        <f t="shared" si="28"/>
        <v>12</v>
      </c>
      <c r="G136" s="29">
        <f t="shared" si="29"/>
        <v>12</v>
      </c>
      <c r="H136" s="29">
        <f t="shared" si="30"/>
        <v>12</v>
      </c>
      <c r="I136" s="58">
        <f t="shared" si="31"/>
        <v>12</v>
      </c>
      <c r="J136" s="58">
        <f t="shared" si="32"/>
        <v>12</v>
      </c>
      <c r="K136" s="58">
        <f t="shared" si="33"/>
        <v>12</v>
      </c>
      <c r="L136" s="58">
        <f t="shared" si="34"/>
        <v>12</v>
      </c>
      <c r="M136" s="58">
        <f t="shared" si="35"/>
        <v>12</v>
      </c>
      <c r="N136" s="58">
        <f t="shared" si="36"/>
        <v>12</v>
      </c>
      <c r="O136" s="58">
        <f t="shared" si="37"/>
        <v>12</v>
      </c>
      <c r="P136" s="58">
        <f t="shared" si="38"/>
        <v>12</v>
      </c>
      <c r="Q136" s="58">
        <f t="shared" si="39"/>
        <v>12</v>
      </c>
      <c r="R136" s="58">
        <f>SUM(Table1[[#This Row],[Oct]:[September]])</f>
        <v>144</v>
      </c>
      <c r="S136" s="68">
        <f>Table1[[#This Row],[DEMAND for the whole year]]/365</f>
        <v>0.39452054794520547</v>
      </c>
      <c r="T136" s="68">
        <f>Table1[[#This Row],[Lead Time (days)]]*S136</f>
        <v>65.095890410958901</v>
      </c>
      <c r="U136" s="68">
        <f>SQRT(2*Table1[[#This Row],[DEMAND for the whole year]]*$H$1/(Table1[[#This Row],[Std. Price ($)]]*$K$1))</f>
        <v>49.45843567170644</v>
      </c>
      <c r="V136" s="68">
        <f>Table1[[#This Row],[DEMAND for the whole year]]/U136</f>
        <v>2.9115356772672394</v>
      </c>
      <c r="W136" s="68">
        <f>Table1[[#This Row],[Demand variability (COV)]]*S136</f>
        <v>0.78115068493150686</v>
      </c>
      <c r="X136" s="68">
        <f t="shared" si="40"/>
        <v>10.034062226928771</v>
      </c>
      <c r="Y136" s="68">
        <f t="shared" si="41"/>
        <v>20.607444367766877</v>
      </c>
      <c r="Z136" s="58">
        <f>(Table1[[#This Row],[Eoq]]/2)*(Table1[[#This Row],[Std. Price ($)]]*$K$1)</f>
        <v>873.46070318017166</v>
      </c>
      <c r="AA136" s="58">
        <f>Table1[[#This Row],[number of times I order]]*$H$1</f>
        <v>873.46070318017178</v>
      </c>
      <c r="AB136" s="58">
        <f>Table1[[#This Row],[Holding cost]]+AA136</f>
        <v>1746.9214063603436</v>
      </c>
      <c r="AC136" s="34">
        <v>0.2</v>
      </c>
      <c r="AD136" s="29">
        <v>1</v>
      </c>
      <c r="AE136" s="29">
        <v>1.98</v>
      </c>
      <c r="AF136" s="29">
        <v>165</v>
      </c>
    </row>
    <row r="137" spans="1:32" x14ac:dyDescent="0.15">
      <c r="A137" s="32">
        <v>56062.733830642108</v>
      </c>
      <c r="B137" s="33">
        <v>6600.0000000000009</v>
      </c>
      <c r="C137" s="33">
        <v>62939.763536779828</v>
      </c>
      <c r="D137" s="33">
        <f>C137/Table1[[#This Row],[Std. Price ($)]]</f>
        <v>9.5363278086030032</v>
      </c>
      <c r="E137" s="29">
        <v>10</v>
      </c>
      <c r="F137" s="29">
        <f t="shared" si="28"/>
        <v>15</v>
      </c>
      <c r="G137" s="29">
        <f t="shared" si="29"/>
        <v>15</v>
      </c>
      <c r="H137" s="29">
        <f t="shared" si="30"/>
        <v>15</v>
      </c>
      <c r="I137" s="58">
        <f t="shared" si="31"/>
        <v>15</v>
      </c>
      <c r="J137" s="58">
        <f t="shared" si="32"/>
        <v>15</v>
      </c>
      <c r="K137" s="58">
        <f t="shared" si="33"/>
        <v>15</v>
      </c>
      <c r="L137" s="58">
        <f t="shared" si="34"/>
        <v>15</v>
      </c>
      <c r="M137" s="58">
        <f t="shared" si="35"/>
        <v>15</v>
      </c>
      <c r="N137" s="58">
        <f t="shared" si="36"/>
        <v>15</v>
      </c>
      <c r="O137" s="58">
        <f t="shared" si="37"/>
        <v>15</v>
      </c>
      <c r="P137" s="58">
        <f t="shared" si="38"/>
        <v>15</v>
      </c>
      <c r="Q137" s="58">
        <f t="shared" si="39"/>
        <v>15</v>
      </c>
      <c r="R137" s="58">
        <f>SUM(Table1[[#This Row],[Oct]:[September]])</f>
        <v>180</v>
      </c>
      <c r="S137" s="68">
        <f>Table1[[#This Row],[DEMAND for the whole year]]/365</f>
        <v>0.49315068493150682</v>
      </c>
      <c r="T137" s="68">
        <f>Table1[[#This Row],[Lead Time (days)]]*S137</f>
        <v>12.821917808219178</v>
      </c>
      <c r="U137" s="68">
        <f>SQRT(2*Table1[[#This Row],[DEMAND for the whole year]]*$H$1/(Table1[[#This Row],[Std. Price ($)]]*$K$1))</f>
        <v>9.0453403373329078</v>
      </c>
      <c r="V137" s="68">
        <f>Table1[[#This Row],[DEMAND for the whole year]]/U137</f>
        <v>19.899748742132402</v>
      </c>
      <c r="W137" s="68">
        <f>Table1[[#This Row],[Demand variability (COV)]]*S137</f>
        <v>0.46356164383561638</v>
      </c>
      <c r="X137" s="68">
        <f t="shared" si="40"/>
        <v>2.363709867670956</v>
      </c>
      <c r="Y137" s="68">
        <f t="shared" si="41"/>
        <v>4.8544665657789139</v>
      </c>
      <c r="Z137" s="58">
        <f>(Table1[[#This Row],[Eoq]]/2)*(Table1[[#This Row],[Std. Price ($)]]*$K$1)</f>
        <v>5969.9246226397199</v>
      </c>
      <c r="AA137" s="58">
        <f>Table1[[#This Row],[number of times I order]]*$H$1</f>
        <v>5969.9246226397208</v>
      </c>
      <c r="AB137" s="58">
        <f>Table1[[#This Row],[Holding cost]]+AA137</f>
        <v>11939.849245279442</v>
      </c>
      <c r="AC137" s="34">
        <v>0.5</v>
      </c>
      <c r="AD137" s="29">
        <v>0.82</v>
      </c>
      <c r="AE137" s="29">
        <v>0.94</v>
      </c>
      <c r="AF137" s="29">
        <v>26</v>
      </c>
    </row>
    <row r="138" spans="1:32" x14ac:dyDescent="0.15">
      <c r="A138" s="32">
        <v>5507.8848258686812</v>
      </c>
      <c r="B138" s="33">
        <v>25.234000000000002</v>
      </c>
      <c r="C138" s="33">
        <v>321.5326989445897</v>
      </c>
      <c r="D138" s="33">
        <f>C138/Table1[[#This Row],[Std. Price ($)]]</f>
        <v>12.742042440540132</v>
      </c>
      <c r="E138" s="29">
        <v>10</v>
      </c>
      <c r="F138" s="29">
        <f t="shared" si="28"/>
        <v>3</v>
      </c>
      <c r="G138" s="29">
        <f t="shared" si="29"/>
        <v>3</v>
      </c>
      <c r="H138" s="29">
        <f t="shared" si="30"/>
        <v>3</v>
      </c>
      <c r="I138" s="58">
        <f t="shared" si="31"/>
        <v>3</v>
      </c>
      <c r="J138" s="58">
        <f t="shared" si="32"/>
        <v>3</v>
      </c>
      <c r="K138" s="58">
        <f t="shared" si="33"/>
        <v>3</v>
      </c>
      <c r="L138" s="58">
        <f t="shared" si="34"/>
        <v>3</v>
      </c>
      <c r="M138" s="58">
        <f t="shared" si="35"/>
        <v>3</v>
      </c>
      <c r="N138" s="58">
        <f t="shared" si="36"/>
        <v>3</v>
      </c>
      <c r="O138" s="58">
        <f t="shared" si="37"/>
        <v>3</v>
      </c>
      <c r="P138" s="58">
        <f t="shared" si="38"/>
        <v>3</v>
      </c>
      <c r="Q138" s="58">
        <f t="shared" si="39"/>
        <v>3</v>
      </c>
      <c r="R138" s="58">
        <f>SUM(Table1[[#This Row],[Oct]:[September]])</f>
        <v>36</v>
      </c>
      <c r="S138" s="68">
        <f>Table1[[#This Row],[DEMAND for the whole year]]/365</f>
        <v>9.8630136986301367E-2</v>
      </c>
      <c r="T138" s="68">
        <f>Table1[[#This Row],[Lead Time (days)]]*S138</f>
        <v>2.9589041095890409</v>
      </c>
      <c r="U138" s="68">
        <f>SQRT(2*Table1[[#This Row],[DEMAND for the whole year]]*$H$1/(Table1[[#This Row],[Std. Price ($)]]*$K$1))</f>
        <v>65.421248565055151</v>
      </c>
      <c r="V138" s="68">
        <f>Table1[[#This Row],[DEMAND for the whole year]]/U138</f>
        <v>0.55027992876353404</v>
      </c>
      <c r="W138" s="68">
        <f>Table1[[#This Row],[Demand variability (COV)]]*S138</f>
        <v>0.10454794520547946</v>
      </c>
      <c r="X138" s="68">
        <f t="shared" si="40"/>
        <v>0.57263267929855177</v>
      </c>
      <c r="Y138" s="68">
        <f t="shared" si="41"/>
        <v>1.1760437413015823</v>
      </c>
      <c r="Z138" s="58">
        <f>(Table1[[#This Row],[Eoq]]/2)*(Table1[[#This Row],[Std. Price ($)]]*$K$1)</f>
        <v>165.0839786290602</v>
      </c>
      <c r="AA138" s="58">
        <f>Table1[[#This Row],[number of times I order]]*$H$1</f>
        <v>165.08397862906023</v>
      </c>
      <c r="AB138" s="58">
        <f>Table1[[#This Row],[Holding cost]]+AA138</f>
        <v>330.1679572581204</v>
      </c>
      <c r="AC138" s="34">
        <v>-0.7</v>
      </c>
      <c r="AD138" s="29">
        <v>0.88</v>
      </c>
      <c r="AE138" s="29">
        <v>1.06</v>
      </c>
      <c r="AF138" s="29">
        <v>30</v>
      </c>
    </row>
    <row r="139" spans="1:32" x14ac:dyDescent="0.15">
      <c r="A139" s="32">
        <v>51646.571451285847</v>
      </c>
      <c r="B139" s="33">
        <v>20.591999999999999</v>
      </c>
      <c r="C139" s="33">
        <v>888.54998613333339</v>
      </c>
      <c r="D139" s="33">
        <f>C139/Table1[[#This Row],[Std. Price ($)]]</f>
        <v>43.150251851851856</v>
      </c>
      <c r="E139" s="29">
        <v>10</v>
      </c>
      <c r="F139" s="29">
        <f t="shared" si="28"/>
        <v>4</v>
      </c>
      <c r="G139" s="29">
        <f t="shared" si="29"/>
        <v>4</v>
      </c>
      <c r="H139" s="29">
        <f t="shared" si="30"/>
        <v>4</v>
      </c>
      <c r="I139" s="58">
        <f t="shared" si="31"/>
        <v>4</v>
      </c>
      <c r="J139" s="58">
        <f t="shared" si="32"/>
        <v>4</v>
      </c>
      <c r="K139" s="58">
        <f t="shared" si="33"/>
        <v>4</v>
      </c>
      <c r="L139" s="58">
        <f t="shared" si="34"/>
        <v>4</v>
      </c>
      <c r="M139" s="58">
        <f t="shared" si="35"/>
        <v>4</v>
      </c>
      <c r="N139" s="58">
        <f t="shared" si="36"/>
        <v>4</v>
      </c>
      <c r="O139" s="58">
        <f t="shared" si="37"/>
        <v>4</v>
      </c>
      <c r="P139" s="58">
        <f t="shared" si="38"/>
        <v>4</v>
      </c>
      <c r="Q139" s="58">
        <f t="shared" si="39"/>
        <v>4</v>
      </c>
      <c r="R139" s="58">
        <f>SUM(Table1[[#This Row],[Oct]:[September]])</f>
        <v>48</v>
      </c>
      <c r="S139" s="68">
        <f>Table1[[#This Row],[DEMAND for the whole year]]/365</f>
        <v>0.13150684931506848</v>
      </c>
      <c r="T139" s="68">
        <f>Table1[[#This Row],[Lead Time (days)]]*S139</f>
        <v>10.520547945205479</v>
      </c>
      <c r="U139" s="68">
        <f>SQRT(2*Table1[[#This Row],[DEMAND for the whole year]]*$H$1/(Table1[[#This Row],[Std. Price ($)]]*$K$1))</f>
        <v>83.624201000709078</v>
      </c>
      <c r="V139" s="68">
        <f>Table1[[#This Row],[DEMAND for the whole year]]/U139</f>
        <v>0.57399651566886711</v>
      </c>
      <c r="W139" s="68">
        <f>Table1[[#This Row],[Demand variability (COV)]]*S139</f>
        <v>0.14991780821917805</v>
      </c>
      <c r="X139" s="68">
        <f t="shared" si="40"/>
        <v>1.3409056408634352</v>
      </c>
      <c r="Y139" s="68">
        <f t="shared" si="41"/>
        <v>2.7538834991833454</v>
      </c>
      <c r="Z139" s="58">
        <f>(Table1[[#This Row],[Eoq]]/2)*(Table1[[#This Row],[Std. Price ($)]]*$K$1)</f>
        <v>172.19895470066015</v>
      </c>
      <c r="AA139" s="58">
        <f>Table1[[#This Row],[number of times I order]]*$H$1</f>
        <v>172.19895470066012</v>
      </c>
      <c r="AB139" s="58">
        <f>Table1[[#This Row],[Holding cost]]+AA139</f>
        <v>344.39790940132025</v>
      </c>
      <c r="AC139" s="34">
        <v>-0.6</v>
      </c>
      <c r="AD139" s="29">
        <v>1</v>
      </c>
      <c r="AE139" s="29">
        <v>1.1399999999999999</v>
      </c>
      <c r="AF139" s="29">
        <v>80</v>
      </c>
    </row>
    <row r="140" spans="1:32" x14ac:dyDescent="0.15">
      <c r="A140" s="32">
        <v>56852.691987129379</v>
      </c>
      <c r="B140" s="33">
        <v>6.3486500000000001</v>
      </c>
      <c r="C140" s="33">
        <v>207.39591148983766</v>
      </c>
      <c r="D140" s="33">
        <f>C140/Table1[[#This Row],[Std. Price ($)]]</f>
        <v>32.667718568488993</v>
      </c>
      <c r="E140" s="29">
        <v>10</v>
      </c>
      <c r="F140" s="29">
        <f t="shared" si="28"/>
        <v>6</v>
      </c>
      <c r="G140" s="29">
        <f t="shared" si="29"/>
        <v>6</v>
      </c>
      <c r="H140" s="29">
        <f t="shared" si="30"/>
        <v>6</v>
      </c>
      <c r="I140" s="58">
        <f t="shared" si="31"/>
        <v>6</v>
      </c>
      <c r="J140" s="58">
        <f t="shared" si="32"/>
        <v>6</v>
      </c>
      <c r="K140" s="58">
        <f t="shared" si="33"/>
        <v>6</v>
      </c>
      <c r="L140" s="58">
        <f t="shared" si="34"/>
        <v>6</v>
      </c>
      <c r="M140" s="58">
        <f t="shared" si="35"/>
        <v>6</v>
      </c>
      <c r="N140" s="58">
        <f t="shared" si="36"/>
        <v>6</v>
      </c>
      <c r="O140" s="58">
        <f t="shared" si="37"/>
        <v>6</v>
      </c>
      <c r="P140" s="58">
        <f t="shared" si="38"/>
        <v>6</v>
      </c>
      <c r="Q140" s="58">
        <f t="shared" si="39"/>
        <v>6</v>
      </c>
      <c r="R140" s="58">
        <f>SUM(Table1[[#This Row],[Oct]:[September]])</f>
        <v>72</v>
      </c>
      <c r="S140" s="68">
        <f>Table1[[#This Row],[DEMAND for the whole year]]/365</f>
        <v>0.19726027397260273</v>
      </c>
      <c r="T140" s="68">
        <f>Table1[[#This Row],[Lead Time (days)]]*S140</f>
        <v>11.835616438356164</v>
      </c>
      <c r="U140" s="68">
        <f>SQRT(2*Table1[[#This Row],[DEMAND for the whole year]]*$H$1/(Table1[[#This Row],[Std. Price ($)]]*$K$1))</f>
        <v>184.45319531993269</v>
      </c>
      <c r="V140" s="68">
        <f>Table1[[#This Row],[DEMAND for the whole year]]/U140</f>
        <v>0.3903429261559635</v>
      </c>
      <c r="W140" s="68">
        <f>Table1[[#This Row],[Demand variability (COV)]]*S140</f>
        <v>0.24263013698630137</v>
      </c>
      <c r="X140" s="68">
        <f t="shared" si="40"/>
        <v>1.8794049596719389</v>
      </c>
      <c r="Y140" s="68">
        <f t="shared" si="41"/>
        <v>3.859825888562288</v>
      </c>
      <c r="Z140" s="58">
        <f>(Table1[[#This Row],[Eoq]]/2)*(Table1[[#This Row],[Std. Price ($)]]*$K$1)</f>
        <v>117.10287784678907</v>
      </c>
      <c r="AA140" s="58">
        <f>Table1[[#This Row],[number of times I order]]*$H$1</f>
        <v>117.10287784678906</v>
      </c>
      <c r="AB140" s="58">
        <f>Table1[[#This Row],[Holding cost]]+AA140</f>
        <v>234.20575569357811</v>
      </c>
      <c r="AC140" s="34">
        <v>-0.4</v>
      </c>
      <c r="AD140" s="29">
        <v>0.75</v>
      </c>
      <c r="AE140" s="29">
        <v>1.23</v>
      </c>
      <c r="AF140" s="29">
        <v>60</v>
      </c>
    </row>
    <row r="141" spans="1:32" x14ac:dyDescent="0.15">
      <c r="A141" s="32">
        <v>43587.359788874339</v>
      </c>
      <c r="B141" s="33">
        <v>16.016000000000002</v>
      </c>
      <c r="C141" s="33">
        <v>11700</v>
      </c>
      <c r="D141" s="33">
        <f>C141/Table1[[#This Row],[Std. Price ($)]]</f>
        <v>730.51948051948045</v>
      </c>
      <c r="E141" s="29">
        <v>18</v>
      </c>
      <c r="F141" s="29">
        <f t="shared" si="28"/>
        <v>10.8</v>
      </c>
      <c r="G141" s="29">
        <f t="shared" si="29"/>
        <v>10.8</v>
      </c>
      <c r="H141" s="29">
        <f t="shared" si="30"/>
        <v>10.8</v>
      </c>
      <c r="I141" s="58">
        <f t="shared" si="31"/>
        <v>10.8</v>
      </c>
      <c r="J141" s="58">
        <f t="shared" si="32"/>
        <v>10.8</v>
      </c>
      <c r="K141" s="58">
        <f t="shared" si="33"/>
        <v>10.8</v>
      </c>
      <c r="L141" s="58">
        <f t="shared" si="34"/>
        <v>10.8</v>
      </c>
      <c r="M141" s="58">
        <f t="shared" si="35"/>
        <v>10.8</v>
      </c>
      <c r="N141" s="58">
        <f t="shared" si="36"/>
        <v>10.8</v>
      </c>
      <c r="O141" s="58">
        <f t="shared" si="37"/>
        <v>10.8</v>
      </c>
      <c r="P141" s="58">
        <f t="shared" si="38"/>
        <v>10.8</v>
      </c>
      <c r="Q141" s="58">
        <f t="shared" si="39"/>
        <v>10.8</v>
      </c>
      <c r="R141" s="58">
        <f>SUM(Table1[[#This Row],[Oct]:[September]])</f>
        <v>129.6</v>
      </c>
      <c r="S141" s="68">
        <f>Table1[[#This Row],[DEMAND for the whole year]]/365</f>
        <v>0.35506849315068489</v>
      </c>
      <c r="T141" s="68">
        <f>Table1[[#This Row],[Lead Time (days)]]*S141</f>
        <v>4.2608219178082187</v>
      </c>
      <c r="U141" s="68">
        <f>SQRT(2*Table1[[#This Row],[DEMAND for the whole year]]*$H$1/(Table1[[#This Row],[Std. Price ($)]]*$K$1))</f>
        <v>155.80668880290176</v>
      </c>
      <c r="V141" s="68">
        <f>Table1[[#This Row],[DEMAND for the whole year]]/U141</f>
        <v>0.83179997595575828</v>
      </c>
      <c r="W141" s="68">
        <f>Table1[[#This Row],[Demand variability (COV)]]*S141</f>
        <v>0.29115616438356162</v>
      </c>
      <c r="X141" s="68">
        <f t="shared" si="40"/>
        <v>1.0085945392984093</v>
      </c>
      <c r="Y141" s="68">
        <f t="shared" si="41"/>
        <v>2.0713999363533127</v>
      </c>
      <c r="Z141" s="58">
        <f>(Table1[[#This Row],[Eoq]]/2)*(Table1[[#This Row],[Std. Price ($)]]*$K$1)</f>
        <v>249.53999278672751</v>
      </c>
      <c r="AA141" s="58">
        <f>Table1[[#This Row],[number of times I order]]*$H$1</f>
        <v>249.53999278672748</v>
      </c>
      <c r="AB141" s="58">
        <f>Table1[[#This Row],[Holding cost]]+AA141</f>
        <v>499.07998557345502</v>
      </c>
      <c r="AC141" s="34">
        <v>-0.4</v>
      </c>
      <c r="AD141" s="29">
        <v>1</v>
      </c>
      <c r="AE141" s="29">
        <v>0.82</v>
      </c>
      <c r="AF141" s="29">
        <v>12</v>
      </c>
    </row>
    <row r="142" spans="1:32" x14ac:dyDescent="0.15">
      <c r="A142" s="32">
        <v>18388.134886172345</v>
      </c>
      <c r="B142" s="33">
        <v>12.045</v>
      </c>
      <c r="C142" s="33">
        <v>906.99872882069747</v>
      </c>
      <c r="D142" s="33">
        <f>C142/Table1[[#This Row],[Std. Price ($)]]</f>
        <v>75.300849217160433</v>
      </c>
      <c r="E142" s="29">
        <v>18</v>
      </c>
      <c r="F142" s="29">
        <f t="shared" si="28"/>
        <v>27</v>
      </c>
      <c r="G142" s="29">
        <f t="shared" si="29"/>
        <v>27</v>
      </c>
      <c r="H142" s="29">
        <f t="shared" si="30"/>
        <v>27</v>
      </c>
      <c r="I142" s="58">
        <f t="shared" si="31"/>
        <v>27</v>
      </c>
      <c r="J142" s="58">
        <f t="shared" si="32"/>
        <v>27</v>
      </c>
      <c r="K142" s="58">
        <f t="shared" si="33"/>
        <v>27</v>
      </c>
      <c r="L142" s="58">
        <f t="shared" si="34"/>
        <v>27</v>
      </c>
      <c r="M142" s="58">
        <f t="shared" si="35"/>
        <v>27</v>
      </c>
      <c r="N142" s="58">
        <f t="shared" si="36"/>
        <v>27</v>
      </c>
      <c r="O142" s="58">
        <f t="shared" si="37"/>
        <v>27</v>
      </c>
      <c r="P142" s="58">
        <f t="shared" si="38"/>
        <v>27</v>
      </c>
      <c r="Q142" s="58">
        <f t="shared" si="39"/>
        <v>27</v>
      </c>
      <c r="R142" s="58">
        <f>SUM(Table1[[#This Row],[Oct]:[September]])</f>
        <v>324</v>
      </c>
      <c r="S142" s="68">
        <f>Table1[[#This Row],[DEMAND for the whole year]]/365</f>
        <v>0.88767123287671235</v>
      </c>
      <c r="T142" s="68">
        <f>Table1[[#This Row],[Lead Time (days)]]*S142</f>
        <v>23.079452054794523</v>
      </c>
      <c r="U142" s="68">
        <f>SQRT(2*Table1[[#This Row],[DEMAND for the whole year]]*$H$1/(Table1[[#This Row],[Std. Price ($)]]*$K$1))</f>
        <v>284.07285123181668</v>
      </c>
      <c r="V142" s="68">
        <f>Table1[[#This Row],[DEMAND for the whole year]]/U142</f>
        <v>1.140552497695744</v>
      </c>
      <c r="W142" s="68">
        <f>Table1[[#This Row],[Demand variability (COV)]]*S142</f>
        <v>3.0713424657534247</v>
      </c>
      <c r="X142" s="68">
        <f t="shared" si="40"/>
        <v>15.660835165802892</v>
      </c>
      <c r="Y142" s="68">
        <f t="shared" si="41"/>
        <v>32.16342316135222</v>
      </c>
      <c r="Z142" s="58">
        <f>(Table1[[#This Row],[Eoq]]/2)*(Table1[[#This Row],[Std. Price ($)]]*$K$1)</f>
        <v>342.16574930872321</v>
      </c>
      <c r="AA142" s="58">
        <f>Table1[[#This Row],[number of times I order]]*$H$1</f>
        <v>342.16574930872321</v>
      </c>
      <c r="AB142" s="58">
        <f>Table1[[#This Row],[Holding cost]]+AA142</f>
        <v>684.33149861744641</v>
      </c>
      <c r="AC142" s="34">
        <v>0.5</v>
      </c>
      <c r="AD142" s="29">
        <v>0.8</v>
      </c>
      <c r="AE142" s="29">
        <v>3.46</v>
      </c>
      <c r="AF142" s="29">
        <v>26</v>
      </c>
    </row>
    <row r="143" spans="1:32" x14ac:dyDescent="0.15">
      <c r="A143" s="32">
        <v>69917.701233447937</v>
      </c>
      <c r="B143" s="33">
        <v>71.762460000000019</v>
      </c>
      <c r="C143" s="33">
        <v>555.13203802848022</v>
      </c>
      <c r="D143" s="33">
        <f>C143/Table1[[#This Row],[Std. Price ($)]]</f>
        <v>7.7356885205507178</v>
      </c>
      <c r="E143" s="29">
        <v>18</v>
      </c>
      <c r="F143" s="29">
        <f t="shared" si="28"/>
        <v>25.2</v>
      </c>
      <c r="G143" s="29">
        <f t="shared" si="29"/>
        <v>25.2</v>
      </c>
      <c r="H143" s="29">
        <f t="shared" si="30"/>
        <v>25.2</v>
      </c>
      <c r="I143" s="58">
        <f t="shared" si="31"/>
        <v>25.2</v>
      </c>
      <c r="J143" s="58">
        <f t="shared" si="32"/>
        <v>25.2</v>
      </c>
      <c r="K143" s="58">
        <f t="shared" si="33"/>
        <v>25.2</v>
      </c>
      <c r="L143" s="58">
        <f t="shared" si="34"/>
        <v>25.2</v>
      </c>
      <c r="M143" s="58">
        <f t="shared" si="35"/>
        <v>25.2</v>
      </c>
      <c r="N143" s="58">
        <f t="shared" si="36"/>
        <v>25.2</v>
      </c>
      <c r="O143" s="58">
        <f t="shared" si="37"/>
        <v>25.2</v>
      </c>
      <c r="P143" s="58">
        <f t="shared" si="38"/>
        <v>25.2</v>
      </c>
      <c r="Q143" s="58">
        <f t="shared" si="39"/>
        <v>25.2</v>
      </c>
      <c r="R143" s="58">
        <f>SUM(Table1[[#This Row],[Oct]:[September]])</f>
        <v>302.39999999999992</v>
      </c>
      <c r="S143" s="68">
        <f>Table1[[#This Row],[DEMAND for the whole year]]/365</f>
        <v>0.82849315068493123</v>
      </c>
      <c r="T143" s="68">
        <f>Table1[[#This Row],[Lead Time (days)]]*S143</f>
        <v>9.9419178082191753</v>
      </c>
      <c r="U143" s="68">
        <f>SQRT(2*Table1[[#This Row],[DEMAND for the whole year]]*$H$1/(Table1[[#This Row],[Std. Price ($)]]*$K$1))</f>
        <v>112.43534630475278</v>
      </c>
      <c r="V143" s="68">
        <f>Table1[[#This Row],[DEMAND for the whole year]]/U143</f>
        <v>2.6895456805936577</v>
      </c>
      <c r="W143" s="68">
        <f>Table1[[#This Row],[Demand variability (COV)]]*S143</f>
        <v>0.76221369863013677</v>
      </c>
      <c r="X143" s="68">
        <f t="shared" si="40"/>
        <v>2.6403857045047783</v>
      </c>
      <c r="Y143" s="68">
        <f t="shared" si="41"/>
        <v>5.4226892642745241</v>
      </c>
      <c r="Z143" s="58">
        <f>(Table1[[#This Row],[Eoq]]/2)*(Table1[[#This Row],[Std. Price ($)]]*$K$1)</f>
        <v>806.86370417809724</v>
      </c>
      <c r="AA143" s="58">
        <f>Table1[[#This Row],[number of times I order]]*$H$1</f>
        <v>806.86370417809735</v>
      </c>
      <c r="AB143" s="58">
        <f>Table1[[#This Row],[Holding cost]]+AA143</f>
        <v>1613.7274083561947</v>
      </c>
      <c r="AC143" s="34">
        <v>0.4</v>
      </c>
      <c r="AD143" s="29">
        <v>1</v>
      </c>
      <c r="AE143" s="29">
        <v>0.92</v>
      </c>
      <c r="AF143" s="29">
        <v>12</v>
      </c>
    </row>
    <row r="144" spans="1:32" x14ac:dyDescent="0.15">
      <c r="A144" s="32">
        <v>84010.942639246568</v>
      </c>
      <c r="B144" s="33">
        <v>70.784999999999997</v>
      </c>
      <c r="C144" s="33">
        <v>1138.5665958333332</v>
      </c>
      <c r="D144" s="33">
        <f>C144/Table1[[#This Row],[Std. Price ($)]]</f>
        <v>16.084856902356901</v>
      </c>
      <c r="E144" s="29">
        <v>10</v>
      </c>
      <c r="F144" s="29">
        <f t="shared" si="28"/>
        <v>22</v>
      </c>
      <c r="G144" s="29">
        <f t="shared" si="29"/>
        <v>22</v>
      </c>
      <c r="H144" s="29">
        <f t="shared" si="30"/>
        <v>22</v>
      </c>
      <c r="I144" s="58">
        <f t="shared" si="31"/>
        <v>22</v>
      </c>
      <c r="J144" s="58">
        <f t="shared" si="32"/>
        <v>22</v>
      </c>
      <c r="K144" s="58">
        <f t="shared" si="33"/>
        <v>22</v>
      </c>
      <c r="L144" s="58">
        <f t="shared" si="34"/>
        <v>22</v>
      </c>
      <c r="M144" s="58">
        <f t="shared" si="35"/>
        <v>22</v>
      </c>
      <c r="N144" s="58">
        <f t="shared" si="36"/>
        <v>22</v>
      </c>
      <c r="O144" s="58">
        <f t="shared" si="37"/>
        <v>22</v>
      </c>
      <c r="P144" s="58">
        <f t="shared" si="38"/>
        <v>22</v>
      </c>
      <c r="Q144" s="58">
        <f t="shared" si="39"/>
        <v>22</v>
      </c>
      <c r="R144" s="58">
        <f>SUM(Table1[[#This Row],[Oct]:[September]])</f>
        <v>264</v>
      </c>
      <c r="S144" s="68">
        <f>Table1[[#This Row],[DEMAND for the whole year]]/365</f>
        <v>0.72328767123287674</v>
      </c>
      <c r="T144" s="68">
        <f>Table1[[#This Row],[Lead Time (days)]]*S144</f>
        <v>25.315068493150687</v>
      </c>
      <c r="U144" s="68">
        <f>SQRT(2*Table1[[#This Row],[DEMAND for the whole year]]*$H$1/(Table1[[#This Row],[Std. Price ($)]]*$K$1))</f>
        <v>105.77717706958902</v>
      </c>
      <c r="V144" s="68">
        <f>Table1[[#This Row],[DEMAND for the whole year]]/U144</f>
        <v>2.495812492956953</v>
      </c>
      <c r="W144" s="68">
        <f>Table1[[#This Row],[Demand variability (COV)]]*S144</f>
        <v>0.72328767123287674</v>
      </c>
      <c r="X144" s="68">
        <f t="shared" si="40"/>
        <v>4.2790275691460238</v>
      </c>
      <c r="Y144" s="68">
        <f t="shared" si="41"/>
        <v>8.7880482086971803</v>
      </c>
      <c r="Z144" s="58">
        <f>(Table1[[#This Row],[Eoq]]/2)*(Table1[[#This Row],[Std. Price ($)]]*$K$1)</f>
        <v>748.74374788708587</v>
      </c>
      <c r="AA144" s="58">
        <f>Table1[[#This Row],[number of times I order]]*$H$1</f>
        <v>748.74374788708587</v>
      </c>
      <c r="AB144" s="58">
        <f>Table1[[#This Row],[Holding cost]]+AA144</f>
        <v>1497.4874957741717</v>
      </c>
      <c r="AC144" s="34">
        <v>1.2</v>
      </c>
      <c r="AD144" s="29">
        <v>1</v>
      </c>
      <c r="AE144" s="29">
        <v>1</v>
      </c>
      <c r="AF144" s="29">
        <v>35</v>
      </c>
    </row>
    <row r="145" spans="1:32" x14ac:dyDescent="0.15">
      <c r="A145" s="32">
        <v>58028.024171880854</v>
      </c>
      <c r="B145" s="33">
        <v>78.727000000000004</v>
      </c>
      <c r="C145" s="33">
        <v>3817.0954917333333</v>
      </c>
      <c r="D145" s="33">
        <f>C145/Table1[[#This Row],[Std. Price ($)]]</f>
        <v>48.485214624377065</v>
      </c>
      <c r="E145" s="29">
        <v>10</v>
      </c>
      <c r="F145" s="29">
        <f t="shared" si="28"/>
        <v>18</v>
      </c>
      <c r="G145" s="29">
        <f t="shared" si="29"/>
        <v>18</v>
      </c>
      <c r="H145" s="29">
        <f t="shared" si="30"/>
        <v>18</v>
      </c>
      <c r="I145" s="58">
        <f t="shared" si="31"/>
        <v>18</v>
      </c>
      <c r="J145" s="58">
        <f t="shared" si="32"/>
        <v>18</v>
      </c>
      <c r="K145" s="58">
        <f t="shared" si="33"/>
        <v>18</v>
      </c>
      <c r="L145" s="58">
        <f t="shared" si="34"/>
        <v>18</v>
      </c>
      <c r="M145" s="58">
        <f t="shared" si="35"/>
        <v>18</v>
      </c>
      <c r="N145" s="58">
        <f t="shared" si="36"/>
        <v>18</v>
      </c>
      <c r="O145" s="58">
        <f t="shared" si="37"/>
        <v>18</v>
      </c>
      <c r="P145" s="58">
        <f t="shared" si="38"/>
        <v>18</v>
      </c>
      <c r="Q145" s="58">
        <f t="shared" si="39"/>
        <v>18</v>
      </c>
      <c r="R145" s="58">
        <f>SUM(Table1[[#This Row],[Oct]:[September]])</f>
        <v>216</v>
      </c>
      <c r="S145" s="68">
        <f>Table1[[#This Row],[DEMAND for the whole year]]/365</f>
        <v>0.59178082191780823</v>
      </c>
      <c r="T145" s="68">
        <f>Table1[[#This Row],[Lead Time (days)]]*S145</f>
        <v>76.93150684931507</v>
      </c>
      <c r="U145" s="68">
        <f>SQRT(2*Table1[[#This Row],[DEMAND for the whole year]]*$H$1/(Table1[[#This Row],[Std. Price ($)]]*$K$1))</f>
        <v>90.724723179454614</v>
      </c>
      <c r="V145" s="68">
        <f>Table1[[#This Row],[DEMAND for the whole year]]/U145</f>
        <v>2.3808284272496412</v>
      </c>
      <c r="W145" s="68">
        <f>Table1[[#This Row],[Demand variability (COV)]]*S145</f>
        <v>0.56810958904109587</v>
      </c>
      <c r="X145" s="68">
        <f t="shared" si="40"/>
        <v>6.4774459218782807</v>
      </c>
      <c r="Y145" s="68">
        <f t="shared" si="41"/>
        <v>13.303047505734057</v>
      </c>
      <c r="Z145" s="58">
        <f>(Table1[[#This Row],[Eoq]]/2)*(Table1[[#This Row],[Std. Price ($)]]*$K$1)</f>
        <v>714.24852817489239</v>
      </c>
      <c r="AA145" s="58">
        <f>Table1[[#This Row],[number of times I order]]*$H$1</f>
        <v>714.24852817489239</v>
      </c>
      <c r="AB145" s="58">
        <f>Table1[[#This Row],[Holding cost]]+AA145</f>
        <v>1428.4970563497848</v>
      </c>
      <c r="AC145" s="34">
        <v>0.8</v>
      </c>
      <c r="AD145" s="29">
        <v>1</v>
      </c>
      <c r="AE145" s="29">
        <v>0.96</v>
      </c>
      <c r="AF145" s="29">
        <v>130</v>
      </c>
    </row>
    <row r="146" spans="1:32" x14ac:dyDescent="0.15">
      <c r="A146" s="32">
        <v>76279.329562714775</v>
      </c>
      <c r="B146" s="33">
        <v>7.7154770000000008</v>
      </c>
      <c r="C146" s="33">
        <v>279.82858321836</v>
      </c>
      <c r="D146" s="33">
        <f>C146/Table1[[#This Row],[Std. Price ($)]]</f>
        <v>36.268474809575608</v>
      </c>
      <c r="E146" s="29">
        <v>18</v>
      </c>
      <c r="F146" s="29">
        <f t="shared" si="28"/>
        <v>32.4</v>
      </c>
      <c r="G146" s="29">
        <f t="shared" si="29"/>
        <v>32.4</v>
      </c>
      <c r="H146" s="29">
        <f t="shared" si="30"/>
        <v>32.4</v>
      </c>
      <c r="I146" s="58">
        <f t="shared" si="31"/>
        <v>32.4</v>
      </c>
      <c r="J146" s="58">
        <f t="shared" si="32"/>
        <v>32.4</v>
      </c>
      <c r="K146" s="58">
        <f t="shared" si="33"/>
        <v>32.4</v>
      </c>
      <c r="L146" s="58">
        <f t="shared" si="34"/>
        <v>32.4</v>
      </c>
      <c r="M146" s="58">
        <f t="shared" si="35"/>
        <v>32.4</v>
      </c>
      <c r="N146" s="58">
        <f t="shared" si="36"/>
        <v>32.4</v>
      </c>
      <c r="O146" s="58">
        <f t="shared" si="37"/>
        <v>32.4</v>
      </c>
      <c r="P146" s="58">
        <f t="shared" si="38"/>
        <v>32.4</v>
      </c>
      <c r="Q146" s="58">
        <f t="shared" si="39"/>
        <v>32.4</v>
      </c>
      <c r="R146" s="58">
        <f>SUM(Table1[[#This Row],[Oct]:[September]])</f>
        <v>388.7999999999999</v>
      </c>
      <c r="S146" s="68">
        <f>Table1[[#This Row],[DEMAND for the whole year]]/365</f>
        <v>1.0652054794520545</v>
      </c>
      <c r="T146" s="68">
        <f>Table1[[#This Row],[Lead Time (days)]]*S146</f>
        <v>63.91232876712327</v>
      </c>
      <c r="U146" s="68">
        <f>SQRT(2*Table1[[#This Row],[DEMAND for the whole year]]*$H$1/(Table1[[#This Row],[Std. Price ($)]]*$K$1))</f>
        <v>388.81442154987644</v>
      </c>
      <c r="V146" s="68">
        <f>Table1[[#This Row],[DEMAND for the whole year]]/U146</f>
        <v>0.99996290891212558</v>
      </c>
      <c r="W146" s="68">
        <f>Table1[[#This Row],[Demand variability (COV)]]*S146</f>
        <v>0.78825205479452032</v>
      </c>
      <c r="X146" s="68">
        <f t="shared" si="40"/>
        <v>6.1057741616659067</v>
      </c>
      <c r="Y146" s="68">
        <f t="shared" si="41"/>
        <v>12.539727033085283</v>
      </c>
      <c r="Z146" s="58">
        <f>(Table1[[#This Row],[Eoq]]/2)*(Table1[[#This Row],[Std. Price ($)]]*$K$1)</f>
        <v>299.98887267363767</v>
      </c>
      <c r="AA146" s="58">
        <f>Table1[[#This Row],[number of times I order]]*$H$1</f>
        <v>299.98887267363767</v>
      </c>
      <c r="AB146" s="58">
        <f>Table1[[#This Row],[Holding cost]]+AA146</f>
        <v>599.97774534727535</v>
      </c>
      <c r="AC146" s="34">
        <v>0.8</v>
      </c>
      <c r="AD146" s="29">
        <v>1</v>
      </c>
      <c r="AE146" s="29">
        <v>0.74</v>
      </c>
      <c r="AF146" s="29">
        <v>60</v>
      </c>
    </row>
    <row r="147" spans="1:32" x14ac:dyDescent="0.15">
      <c r="A147" s="32">
        <v>839.71895752732451</v>
      </c>
      <c r="B147" s="33">
        <v>5.4050919999999998</v>
      </c>
      <c r="C147" s="33">
        <v>32500</v>
      </c>
      <c r="D147" s="33">
        <f>C147/Table1[[#This Row],[Std. Price ($)]]</f>
        <v>6012.8486249632761</v>
      </c>
      <c r="E147" s="29">
        <v>26</v>
      </c>
      <c r="F147" s="29">
        <f t="shared" si="28"/>
        <v>15.6</v>
      </c>
      <c r="G147" s="29">
        <f t="shared" si="29"/>
        <v>15.6</v>
      </c>
      <c r="H147" s="29">
        <f t="shared" si="30"/>
        <v>15.6</v>
      </c>
      <c r="I147" s="58">
        <f t="shared" si="31"/>
        <v>15.6</v>
      </c>
      <c r="J147" s="58">
        <f t="shared" si="32"/>
        <v>15.6</v>
      </c>
      <c r="K147" s="58">
        <f t="shared" si="33"/>
        <v>15.6</v>
      </c>
      <c r="L147" s="58">
        <f t="shared" si="34"/>
        <v>15.6</v>
      </c>
      <c r="M147" s="58">
        <f t="shared" si="35"/>
        <v>15.6</v>
      </c>
      <c r="N147" s="58">
        <f t="shared" si="36"/>
        <v>15.6</v>
      </c>
      <c r="O147" s="58">
        <f t="shared" si="37"/>
        <v>15.6</v>
      </c>
      <c r="P147" s="58">
        <f t="shared" si="38"/>
        <v>15.6</v>
      </c>
      <c r="Q147" s="58">
        <f t="shared" si="39"/>
        <v>15.6</v>
      </c>
      <c r="R147" s="58">
        <f>SUM(Table1[[#This Row],[Oct]:[September]])</f>
        <v>187.19999999999996</v>
      </c>
      <c r="S147" s="68">
        <f>Table1[[#This Row],[DEMAND for the whole year]]/365</f>
        <v>0.51287671232876697</v>
      </c>
      <c r="T147" s="68">
        <f>Table1[[#This Row],[Lead Time (days)]]*S147</f>
        <v>30.772602739726018</v>
      </c>
      <c r="U147" s="68">
        <f>SQRT(2*Table1[[#This Row],[DEMAND for the whole year]]*$H$1/(Table1[[#This Row],[Std. Price ($)]]*$K$1))</f>
        <v>322.33836917029498</v>
      </c>
      <c r="V147" s="68">
        <f>Table1[[#This Row],[DEMAND for the whole year]]/U147</f>
        <v>0.58075618016513597</v>
      </c>
      <c r="W147" s="68">
        <f>Table1[[#This Row],[Demand variability (COV)]]*S147</f>
        <v>0.41543013698630127</v>
      </c>
      <c r="X147" s="68">
        <f t="shared" si="40"/>
        <v>3.2179080041212216</v>
      </c>
      <c r="Y147" s="68">
        <f t="shared" si="41"/>
        <v>6.6087750579773799</v>
      </c>
      <c r="Z147" s="58">
        <f>(Table1[[#This Row],[Eoq]]/2)*(Table1[[#This Row],[Std. Price ($)]]*$K$1)</f>
        <v>174.2268540495408</v>
      </c>
      <c r="AA147" s="58">
        <f>Table1[[#This Row],[number of times I order]]*$H$1</f>
        <v>174.2268540495408</v>
      </c>
      <c r="AB147" s="58">
        <f>Table1[[#This Row],[Holding cost]]+AA147</f>
        <v>348.45370809908161</v>
      </c>
      <c r="AC147" s="34">
        <v>-0.4</v>
      </c>
      <c r="AD147" s="29">
        <v>1</v>
      </c>
      <c r="AE147" s="29">
        <v>0.81</v>
      </c>
      <c r="AF147" s="29">
        <v>60</v>
      </c>
    </row>
    <row r="148" spans="1:32" x14ac:dyDescent="0.15">
      <c r="A148" s="32">
        <v>43344.108312439843</v>
      </c>
      <c r="B148" s="33">
        <v>232.28700000000001</v>
      </c>
      <c r="C148" s="33">
        <v>3394.1753649621623</v>
      </c>
      <c r="D148" s="33">
        <f>C148/Table1[[#This Row],[Std. Price ($)]]</f>
        <v>14.611990188698302</v>
      </c>
      <c r="E148" s="29">
        <v>10</v>
      </c>
      <c r="F148" s="29">
        <f t="shared" si="28"/>
        <v>8</v>
      </c>
      <c r="G148" s="29">
        <f t="shared" si="29"/>
        <v>8</v>
      </c>
      <c r="H148" s="29">
        <f t="shared" si="30"/>
        <v>8</v>
      </c>
      <c r="I148" s="58">
        <f t="shared" si="31"/>
        <v>8</v>
      </c>
      <c r="J148" s="58">
        <f t="shared" si="32"/>
        <v>8</v>
      </c>
      <c r="K148" s="58">
        <f t="shared" si="33"/>
        <v>8</v>
      </c>
      <c r="L148" s="58">
        <f t="shared" si="34"/>
        <v>8</v>
      </c>
      <c r="M148" s="58">
        <f t="shared" si="35"/>
        <v>8</v>
      </c>
      <c r="N148" s="58">
        <f t="shared" si="36"/>
        <v>8</v>
      </c>
      <c r="O148" s="58">
        <f t="shared" si="37"/>
        <v>8</v>
      </c>
      <c r="P148" s="58">
        <f t="shared" si="38"/>
        <v>8</v>
      </c>
      <c r="Q148" s="58">
        <f t="shared" si="39"/>
        <v>8</v>
      </c>
      <c r="R148" s="58">
        <f>SUM(Table1[[#This Row],[Oct]:[September]])</f>
        <v>96</v>
      </c>
      <c r="S148" s="68">
        <f>Table1[[#This Row],[DEMAND for the whole year]]/365</f>
        <v>0.26301369863013696</v>
      </c>
      <c r="T148" s="68">
        <f>Table1[[#This Row],[Lead Time (days)]]*S148</f>
        <v>9.205479452054794</v>
      </c>
      <c r="U148" s="68">
        <f>SQRT(2*Table1[[#This Row],[DEMAND for the whole year]]*$H$1/(Table1[[#This Row],[Std. Price ($)]]*$K$1))</f>
        <v>35.211440412319369</v>
      </c>
      <c r="V148" s="68">
        <f>Table1[[#This Row],[DEMAND for the whole year]]/U148</f>
        <v>2.7263866196854769</v>
      </c>
      <c r="W148" s="68">
        <f>Table1[[#This Row],[Demand variability (COV)]]*S148</f>
        <v>0.28142465753424656</v>
      </c>
      <c r="X148" s="68">
        <f t="shared" si="40"/>
        <v>1.6649307269040892</v>
      </c>
      <c r="Y148" s="68">
        <f t="shared" si="41"/>
        <v>3.4193496666567209</v>
      </c>
      <c r="Z148" s="58">
        <f>(Table1[[#This Row],[Eoq]]/2)*(Table1[[#This Row],[Std. Price ($)]]*$K$1)</f>
        <v>817.91598590564308</v>
      </c>
      <c r="AA148" s="58">
        <f>Table1[[#This Row],[number of times I order]]*$H$1</f>
        <v>817.91598590564308</v>
      </c>
      <c r="AB148" s="58">
        <f>Table1[[#This Row],[Holding cost]]+AA148</f>
        <v>1635.8319718112862</v>
      </c>
      <c r="AC148" s="34">
        <v>-0.2</v>
      </c>
      <c r="AD148" s="29">
        <v>0.82</v>
      </c>
      <c r="AE148" s="29">
        <v>1.07</v>
      </c>
      <c r="AF148" s="29">
        <v>35</v>
      </c>
    </row>
    <row r="149" spans="1:32" x14ac:dyDescent="0.15">
      <c r="A149" s="32">
        <v>19942.008643697583</v>
      </c>
      <c r="B149" s="33">
        <v>145.16370000000003</v>
      </c>
      <c r="C149" s="33">
        <v>3152.7654013680012</v>
      </c>
      <c r="D149" s="33">
        <f>C149/Table1[[#This Row],[Std. Price ($)]]</f>
        <v>21.718690012503128</v>
      </c>
      <c r="E149" s="29">
        <v>18</v>
      </c>
      <c r="F149" s="29">
        <f t="shared" si="28"/>
        <v>10.8</v>
      </c>
      <c r="G149" s="29">
        <f t="shared" si="29"/>
        <v>10.8</v>
      </c>
      <c r="H149" s="29">
        <f t="shared" si="30"/>
        <v>10.8</v>
      </c>
      <c r="I149" s="58">
        <f t="shared" si="31"/>
        <v>10.8</v>
      </c>
      <c r="J149" s="58">
        <f t="shared" si="32"/>
        <v>10.8</v>
      </c>
      <c r="K149" s="58">
        <f t="shared" si="33"/>
        <v>10.8</v>
      </c>
      <c r="L149" s="58">
        <f t="shared" si="34"/>
        <v>10.8</v>
      </c>
      <c r="M149" s="58">
        <f t="shared" si="35"/>
        <v>10.8</v>
      </c>
      <c r="N149" s="58">
        <f t="shared" si="36"/>
        <v>10.8</v>
      </c>
      <c r="O149" s="58">
        <f t="shared" si="37"/>
        <v>10.8</v>
      </c>
      <c r="P149" s="58">
        <f t="shared" si="38"/>
        <v>10.8</v>
      </c>
      <c r="Q149" s="58">
        <f t="shared" si="39"/>
        <v>10.8</v>
      </c>
      <c r="R149" s="58">
        <f>SUM(Table1[[#This Row],[Oct]:[September]])</f>
        <v>129.6</v>
      </c>
      <c r="S149" s="68">
        <f>Table1[[#This Row],[DEMAND for the whole year]]/365</f>
        <v>0.35506849315068489</v>
      </c>
      <c r="T149" s="68">
        <f>Table1[[#This Row],[Lead Time (days)]]*S149</f>
        <v>14.202739726027396</v>
      </c>
      <c r="U149" s="68">
        <f>SQRT(2*Table1[[#This Row],[DEMAND for the whole year]]*$H$1/(Table1[[#This Row],[Std. Price ($)]]*$K$1))</f>
        <v>51.75283122011826</v>
      </c>
      <c r="V149" s="68">
        <f>Table1[[#This Row],[DEMAND for the whole year]]/U149</f>
        <v>2.5042108217959607</v>
      </c>
      <c r="W149" s="68">
        <f>Table1[[#This Row],[Demand variability (COV)]]*S149</f>
        <v>0.27695342465753425</v>
      </c>
      <c r="X149" s="68">
        <f t="shared" si="40"/>
        <v>1.751607255403294</v>
      </c>
      <c r="Y149" s="68">
        <f t="shared" si="41"/>
        <v>3.5973614926393109</v>
      </c>
      <c r="Z149" s="58">
        <f>(Table1[[#This Row],[Eoq]]/2)*(Table1[[#This Row],[Std. Price ($)]]*$K$1)</f>
        <v>751.26324653878828</v>
      </c>
      <c r="AA149" s="58">
        <f>Table1[[#This Row],[number of times I order]]*$H$1</f>
        <v>751.26324653878817</v>
      </c>
      <c r="AB149" s="58">
        <f>Table1[[#This Row],[Holding cost]]+AA149</f>
        <v>1502.5264930775766</v>
      </c>
      <c r="AC149" s="34">
        <v>-0.4</v>
      </c>
      <c r="AD149" s="29">
        <v>1</v>
      </c>
      <c r="AE149" s="29">
        <v>0.78</v>
      </c>
      <c r="AF149" s="29">
        <v>40</v>
      </c>
    </row>
    <row r="150" spans="1:32" x14ac:dyDescent="0.15">
      <c r="A150" s="32">
        <v>12128.432731620642</v>
      </c>
      <c r="B150" s="33">
        <v>26.346320000000002</v>
      </c>
      <c r="C150" s="33">
        <v>1040.6416670496001</v>
      </c>
      <c r="D150" s="33">
        <f>C150/Table1[[#This Row],[Std. Price ($)]]</f>
        <v>39.498558700023381</v>
      </c>
      <c r="E150" s="29">
        <v>42</v>
      </c>
      <c r="F150" s="29">
        <f t="shared" si="28"/>
        <v>63</v>
      </c>
      <c r="G150" s="29">
        <f t="shared" si="29"/>
        <v>63</v>
      </c>
      <c r="H150" s="29">
        <f t="shared" si="30"/>
        <v>63</v>
      </c>
      <c r="I150" s="58">
        <f t="shared" si="31"/>
        <v>63</v>
      </c>
      <c r="J150" s="58">
        <f t="shared" si="32"/>
        <v>63</v>
      </c>
      <c r="K150" s="58">
        <f t="shared" si="33"/>
        <v>63</v>
      </c>
      <c r="L150" s="58">
        <f t="shared" si="34"/>
        <v>63</v>
      </c>
      <c r="M150" s="58">
        <f t="shared" si="35"/>
        <v>63</v>
      </c>
      <c r="N150" s="58">
        <f t="shared" si="36"/>
        <v>63</v>
      </c>
      <c r="O150" s="58">
        <f t="shared" si="37"/>
        <v>63</v>
      </c>
      <c r="P150" s="58">
        <f t="shared" si="38"/>
        <v>63</v>
      </c>
      <c r="Q150" s="58">
        <f t="shared" si="39"/>
        <v>63</v>
      </c>
      <c r="R150" s="58">
        <f>SUM(Table1[[#This Row],[Oct]:[September]])</f>
        <v>756</v>
      </c>
      <c r="S150" s="68">
        <f>Table1[[#This Row],[DEMAND for the whole year]]/365</f>
        <v>2.0712328767123287</v>
      </c>
      <c r="T150" s="68">
        <f>Table1[[#This Row],[Lead Time (days)]]*S150</f>
        <v>82.849315068493155</v>
      </c>
      <c r="U150" s="68">
        <f>SQRT(2*Table1[[#This Row],[DEMAND for the whole year]]*$H$1/(Table1[[#This Row],[Std. Price ($)]]*$K$1))</f>
        <v>293.40096904632082</v>
      </c>
      <c r="V150" s="68">
        <f>Table1[[#This Row],[DEMAND for the whole year]]/U150</f>
        <v>2.576678606268155</v>
      </c>
      <c r="W150" s="68">
        <f>Table1[[#This Row],[Demand variability (COV)]]*S150</f>
        <v>1.4705753424657533</v>
      </c>
      <c r="X150" s="68">
        <f t="shared" si="40"/>
        <v>9.3007351061478314</v>
      </c>
      <c r="Y150" s="68">
        <f t="shared" si="41"/>
        <v>19.101374592326252</v>
      </c>
      <c r="Z150" s="58">
        <f>(Table1[[#This Row],[Eoq]]/2)*(Table1[[#This Row],[Std. Price ($)]]*$K$1)</f>
        <v>773.0035818804464</v>
      </c>
      <c r="AA150" s="58">
        <f>Table1[[#This Row],[number of times I order]]*$H$1</f>
        <v>773.00358188044652</v>
      </c>
      <c r="AB150" s="58">
        <f>Table1[[#This Row],[Holding cost]]+AA150</f>
        <v>1546.007163760893</v>
      </c>
      <c r="AC150" s="34">
        <v>0.5</v>
      </c>
      <c r="AD150" s="29">
        <v>1</v>
      </c>
      <c r="AE150" s="29">
        <v>0.71</v>
      </c>
      <c r="AF150" s="29">
        <v>40</v>
      </c>
    </row>
    <row r="151" spans="1:32" x14ac:dyDescent="0.15">
      <c r="A151" s="32">
        <v>83981.038481096854</v>
      </c>
      <c r="B151" s="33">
        <v>56.44100000000001</v>
      </c>
      <c r="C151" s="33">
        <v>1042.6495262040003</v>
      </c>
      <c r="D151" s="33">
        <f>C151/Table1[[#This Row],[Std. Price ($)]]</f>
        <v>18.473264580783475</v>
      </c>
      <c r="E151" s="29">
        <v>18</v>
      </c>
      <c r="F151" s="29">
        <f t="shared" si="28"/>
        <v>10.8</v>
      </c>
      <c r="G151" s="29">
        <f t="shared" si="29"/>
        <v>10.8</v>
      </c>
      <c r="H151" s="29">
        <f t="shared" si="30"/>
        <v>10.8</v>
      </c>
      <c r="I151" s="58">
        <f t="shared" si="31"/>
        <v>10.8</v>
      </c>
      <c r="J151" s="58">
        <f t="shared" si="32"/>
        <v>10.8</v>
      </c>
      <c r="K151" s="58">
        <f t="shared" si="33"/>
        <v>10.8</v>
      </c>
      <c r="L151" s="58">
        <f t="shared" si="34"/>
        <v>10.8</v>
      </c>
      <c r="M151" s="58">
        <f t="shared" si="35"/>
        <v>10.8</v>
      </c>
      <c r="N151" s="58">
        <f t="shared" si="36"/>
        <v>10.8</v>
      </c>
      <c r="O151" s="58">
        <f t="shared" si="37"/>
        <v>10.8</v>
      </c>
      <c r="P151" s="58">
        <f t="shared" si="38"/>
        <v>10.8</v>
      </c>
      <c r="Q151" s="58">
        <f t="shared" si="39"/>
        <v>10.8</v>
      </c>
      <c r="R151" s="58">
        <f>SUM(Table1[[#This Row],[Oct]:[September]])</f>
        <v>129.6</v>
      </c>
      <c r="S151" s="68">
        <f>Table1[[#This Row],[DEMAND for the whole year]]/365</f>
        <v>0.35506849315068489</v>
      </c>
      <c r="T151" s="68">
        <f>Table1[[#This Row],[Lead Time (days)]]*S151</f>
        <v>4.2608219178082187</v>
      </c>
      <c r="U151" s="68">
        <f>SQRT(2*Table1[[#This Row],[DEMAND for the whole year]]*$H$1/(Table1[[#This Row],[Std. Price ($)]]*$K$1))</f>
        <v>82.997646618871102</v>
      </c>
      <c r="V151" s="68">
        <f>Table1[[#This Row],[DEMAND for the whole year]]/U151</f>
        <v>1.5614900576052353</v>
      </c>
      <c r="W151" s="68">
        <f>Table1[[#This Row],[Demand variability (COV)]]*S151</f>
        <v>0.66397808219178078</v>
      </c>
      <c r="X151" s="68">
        <f t="shared" si="40"/>
        <v>2.3000875469366164</v>
      </c>
      <c r="Y151" s="68">
        <f t="shared" si="41"/>
        <v>4.7238022938788955</v>
      </c>
      <c r="Z151" s="58">
        <f>(Table1[[#This Row],[Eoq]]/2)*(Table1[[#This Row],[Std. Price ($)]]*$K$1)</f>
        <v>468.44701728157054</v>
      </c>
      <c r="AA151" s="58">
        <f>Table1[[#This Row],[number of times I order]]*$H$1</f>
        <v>468.4470172815706</v>
      </c>
      <c r="AB151" s="58">
        <f>Table1[[#This Row],[Holding cost]]+AA151</f>
        <v>936.89403456314108</v>
      </c>
      <c r="AC151" s="34">
        <v>-0.4</v>
      </c>
      <c r="AD151" s="29">
        <v>1</v>
      </c>
      <c r="AE151" s="29">
        <v>1.87</v>
      </c>
      <c r="AF151" s="29">
        <v>12</v>
      </c>
    </row>
    <row r="152" spans="1:32" x14ac:dyDescent="0.15">
      <c r="A152" s="32">
        <v>6239.5863376052184</v>
      </c>
      <c r="B152" s="33">
        <v>136.9863</v>
      </c>
      <c r="C152" s="33">
        <v>24054.258300262674</v>
      </c>
      <c r="D152" s="33">
        <f>C152/Table1[[#This Row],[Std. Price ($)]]</f>
        <v>175.59608734787841</v>
      </c>
      <c r="E152" s="29">
        <v>26</v>
      </c>
      <c r="F152" s="29">
        <f t="shared" si="28"/>
        <v>65</v>
      </c>
      <c r="G152" s="29">
        <f t="shared" si="29"/>
        <v>65</v>
      </c>
      <c r="H152" s="29">
        <f t="shared" si="30"/>
        <v>65</v>
      </c>
      <c r="I152" s="58">
        <f t="shared" si="31"/>
        <v>65</v>
      </c>
      <c r="J152" s="58">
        <f t="shared" si="32"/>
        <v>65</v>
      </c>
      <c r="K152" s="58">
        <f t="shared" si="33"/>
        <v>65</v>
      </c>
      <c r="L152" s="58">
        <f t="shared" si="34"/>
        <v>65</v>
      </c>
      <c r="M152" s="58">
        <f t="shared" si="35"/>
        <v>65</v>
      </c>
      <c r="N152" s="58">
        <f t="shared" si="36"/>
        <v>65</v>
      </c>
      <c r="O152" s="58">
        <f t="shared" si="37"/>
        <v>65</v>
      </c>
      <c r="P152" s="58">
        <f t="shared" si="38"/>
        <v>65</v>
      </c>
      <c r="Q152" s="58">
        <f t="shared" si="39"/>
        <v>65</v>
      </c>
      <c r="R152" s="58">
        <f>SUM(Table1[[#This Row],[Oct]:[September]])</f>
        <v>780</v>
      </c>
      <c r="S152" s="68">
        <f>Table1[[#This Row],[DEMAND for the whole year]]/365</f>
        <v>2.1369863013698631</v>
      </c>
      <c r="T152" s="68">
        <f>Table1[[#This Row],[Lead Time (days)]]*S152</f>
        <v>406.02739726027397</v>
      </c>
      <c r="U152" s="68">
        <f>SQRT(2*Table1[[#This Row],[DEMAND for the whole year]]*$H$1/(Table1[[#This Row],[Std. Price ($)]]*$K$1))</f>
        <v>130.69812611824241</v>
      </c>
      <c r="V152" s="68">
        <f>Table1[[#This Row],[DEMAND for the whole year]]/U152</f>
        <v>5.9679509046237973</v>
      </c>
      <c r="W152" s="68">
        <f>Table1[[#This Row],[Demand variability (COV)]]*S152</f>
        <v>1.9660273972602742</v>
      </c>
      <c r="X152" s="68">
        <f t="shared" si="40"/>
        <v>27.099817491780669</v>
      </c>
      <c r="Y152" s="68">
        <f t="shared" si="41"/>
        <v>55.656220652065748</v>
      </c>
      <c r="Z152" s="58">
        <f>(Table1[[#This Row],[Eoq]]/2)*(Table1[[#This Row],[Std. Price ($)]]*$K$1)</f>
        <v>1790.3852713871393</v>
      </c>
      <c r="AA152" s="58">
        <f>Table1[[#This Row],[number of times I order]]*$H$1</f>
        <v>1790.3852713871393</v>
      </c>
      <c r="AB152" s="58">
        <f>Table1[[#This Row],[Holding cost]]+AA152</f>
        <v>3580.7705427742785</v>
      </c>
      <c r="AC152" s="34">
        <v>1.5</v>
      </c>
      <c r="AD152" s="29">
        <v>1</v>
      </c>
      <c r="AE152" s="29">
        <v>0.92</v>
      </c>
      <c r="AF152" s="29">
        <v>190</v>
      </c>
    </row>
    <row r="153" spans="1:32" x14ac:dyDescent="0.15">
      <c r="A153" s="32">
        <v>50164.972653521996</v>
      </c>
      <c r="B153" s="33">
        <v>268.41759999999999</v>
      </c>
      <c r="C153" s="33">
        <v>6979.8359030400015</v>
      </c>
      <c r="D153" s="33">
        <f>C153/Table1[[#This Row],[Std. Price ($)]]</f>
        <v>26.003644705265234</v>
      </c>
      <c r="E153" s="29">
        <v>26</v>
      </c>
      <c r="F153" s="29">
        <f t="shared" si="28"/>
        <v>57.2</v>
      </c>
      <c r="G153" s="29">
        <f t="shared" si="29"/>
        <v>57.2</v>
      </c>
      <c r="H153" s="29">
        <f t="shared" si="30"/>
        <v>57.2</v>
      </c>
      <c r="I153" s="58">
        <f t="shared" si="31"/>
        <v>57.2</v>
      </c>
      <c r="J153" s="58">
        <f t="shared" si="32"/>
        <v>57.2</v>
      </c>
      <c r="K153" s="58">
        <f t="shared" si="33"/>
        <v>57.2</v>
      </c>
      <c r="L153" s="58">
        <f t="shared" si="34"/>
        <v>57.2</v>
      </c>
      <c r="M153" s="58">
        <f t="shared" si="35"/>
        <v>57.2</v>
      </c>
      <c r="N153" s="58">
        <f t="shared" si="36"/>
        <v>57.2</v>
      </c>
      <c r="O153" s="58">
        <f t="shared" si="37"/>
        <v>57.2</v>
      </c>
      <c r="P153" s="58">
        <f t="shared" si="38"/>
        <v>57.2</v>
      </c>
      <c r="Q153" s="58">
        <f t="shared" si="39"/>
        <v>57.2</v>
      </c>
      <c r="R153" s="58">
        <f>SUM(Table1[[#This Row],[Oct]:[September]])</f>
        <v>686.40000000000009</v>
      </c>
      <c r="S153" s="68">
        <f>Table1[[#This Row],[DEMAND for the whole year]]/365</f>
        <v>1.8805479452054796</v>
      </c>
      <c r="T153" s="68">
        <f>Table1[[#This Row],[Lead Time (days)]]*S153</f>
        <v>48.894246575342471</v>
      </c>
      <c r="U153" s="68">
        <f>SQRT(2*Table1[[#This Row],[DEMAND for the whole year]]*$H$1/(Table1[[#This Row],[Std. Price ($)]]*$K$1))</f>
        <v>87.587830718435512</v>
      </c>
      <c r="V153" s="68">
        <f>Table1[[#This Row],[DEMAND for the whole year]]/U153</f>
        <v>7.8367051035495781</v>
      </c>
      <c r="W153" s="68">
        <f>Table1[[#This Row],[Demand variability (COV)]]*S153</f>
        <v>1.8805479452054796</v>
      </c>
      <c r="X153" s="68">
        <f t="shared" si="40"/>
        <v>9.5889506688495558</v>
      </c>
      <c r="Y153" s="68">
        <f t="shared" si="41"/>
        <v>19.693296990252058</v>
      </c>
      <c r="Z153" s="58">
        <f>(Table1[[#This Row],[Eoq]]/2)*(Table1[[#This Row],[Std. Price ($)]]*$K$1)</f>
        <v>2351.0115310648735</v>
      </c>
      <c r="AA153" s="58">
        <f>Table1[[#This Row],[number of times I order]]*$H$1</f>
        <v>2351.0115310648735</v>
      </c>
      <c r="AB153" s="58">
        <f>Table1[[#This Row],[Holding cost]]+AA153</f>
        <v>4702.0230621297469</v>
      </c>
      <c r="AC153" s="34">
        <v>1.2</v>
      </c>
      <c r="AD153" s="29">
        <v>1</v>
      </c>
      <c r="AE153" s="29">
        <v>1</v>
      </c>
      <c r="AF153" s="29">
        <v>26</v>
      </c>
    </row>
    <row r="154" spans="1:32" x14ac:dyDescent="0.15">
      <c r="A154" s="32">
        <v>98053.034278448817</v>
      </c>
      <c r="B154" s="33">
        <v>139.3854</v>
      </c>
      <c r="C154" s="33">
        <v>2812.0892010200005</v>
      </c>
      <c r="D154" s="33">
        <f>C154/Table1[[#This Row],[Std. Price ($)]]</f>
        <v>20.174919331723412</v>
      </c>
      <c r="E154" s="29">
        <v>10</v>
      </c>
      <c r="F154" s="29">
        <f t="shared" si="28"/>
        <v>22</v>
      </c>
      <c r="G154" s="29">
        <f t="shared" si="29"/>
        <v>22</v>
      </c>
      <c r="H154" s="29">
        <f t="shared" si="30"/>
        <v>22</v>
      </c>
      <c r="I154" s="58">
        <f t="shared" si="31"/>
        <v>22</v>
      </c>
      <c r="J154" s="58">
        <f t="shared" si="32"/>
        <v>22</v>
      </c>
      <c r="K154" s="58">
        <f t="shared" si="33"/>
        <v>22</v>
      </c>
      <c r="L154" s="58">
        <f t="shared" si="34"/>
        <v>22</v>
      </c>
      <c r="M154" s="58">
        <f t="shared" si="35"/>
        <v>22</v>
      </c>
      <c r="N154" s="58">
        <f t="shared" si="36"/>
        <v>22</v>
      </c>
      <c r="O154" s="58">
        <f t="shared" si="37"/>
        <v>22</v>
      </c>
      <c r="P154" s="58">
        <f t="shared" si="38"/>
        <v>22</v>
      </c>
      <c r="Q154" s="58">
        <f t="shared" si="39"/>
        <v>22</v>
      </c>
      <c r="R154" s="58">
        <f>SUM(Table1[[#This Row],[Oct]:[September]])</f>
        <v>264</v>
      </c>
      <c r="S154" s="68">
        <f>Table1[[#This Row],[DEMAND for the whole year]]/365</f>
        <v>0.72328767123287674</v>
      </c>
      <c r="T154" s="68">
        <f>Table1[[#This Row],[Lead Time (days)]]*S154</f>
        <v>43.397260273972606</v>
      </c>
      <c r="U154" s="68">
        <f>SQRT(2*Table1[[#This Row],[DEMAND for the whole year]]*$H$1/(Table1[[#This Row],[Std. Price ($)]]*$K$1))</f>
        <v>75.379620720980199</v>
      </c>
      <c r="V154" s="68">
        <f>Table1[[#This Row],[DEMAND for the whole year]]/U154</f>
        <v>3.502272862014038</v>
      </c>
      <c r="W154" s="68">
        <f>Table1[[#This Row],[Demand variability (COV)]]*S154</f>
        <v>0.62926027397260276</v>
      </c>
      <c r="X154" s="68">
        <f t="shared" si="40"/>
        <v>4.8742291230516139</v>
      </c>
      <c r="Y154" s="68">
        <f t="shared" si="41"/>
        <v>10.010442751637154</v>
      </c>
      <c r="Z154" s="58">
        <f>(Table1[[#This Row],[Eoq]]/2)*(Table1[[#This Row],[Std. Price ($)]]*$K$1)</f>
        <v>1050.6818586042114</v>
      </c>
      <c r="AA154" s="58">
        <f>Table1[[#This Row],[number of times I order]]*$H$1</f>
        <v>1050.6818586042114</v>
      </c>
      <c r="AB154" s="58">
        <f>Table1[[#This Row],[Holding cost]]+AA154</f>
        <v>2101.3637172084227</v>
      </c>
      <c r="AC154" s="34">
        <v>1.2</v>
      </c>
      <c r="AD154" s="29">
        <v>1</v>
      </c>
      <c r="AE154" s="29">
        <v>0.87</v>
      </c>
      <c r="AF154" s="29">
        <v>60</v>
      </c>
    </row>
    <row r="155" spans="1:32" x14ac:dyDescent="0.15">
      <c r="A155" s="32">
        <v>15456.075624763176</v>
      </c>
      <c r="B155" s="33">
        <v>513.07300000000009</v>
      </c>
      <c r="C155" s="33">
        <v>15429.490492350005</v>
      </c>
      <c r="D155" s="33">
        <f>C155/Table1[[#This Row],[Std. Price ($)]]</f>
        <v>30.072700166155698</v>
      </c>
      <c r="E155" s="29">
        <v>10</v>
      </c>
      <c r="F155" s="29">
        <f t="shared" si="28"/>
        <v>9</v>
      </c>
      <c r="G155" s="29">
        <f t="shared" si="29"/>
        <v>9</v>
      </c>
      <c r="H155" s="29">
        <f t="shared" si="30"/>
        <v>9</v>
      </c>
      <c r="I155" s="58">
        <f t="shared" si="31"/>
        <v>9</v>
      </c>
      <c r="J155" s="58">
        <f t="shared" si="32"/>
        <v>9</v>
      </c>
      <c r="K155" s="58">
        <f t="shared" si="33"/>
        <v>9</v>
      </c>
      <c r="L155" s="58">
        <f t="shared" si="34"/>
        <v>9</v>
      </c>
      <c r="M155" s="58">
        <f t="shared" si="35"/>
        <v>9</v>
      </c>
      <c r="N155" s="58">
        <f t="shared" si="36"/>
        <v>9</v>
      </c>
      <c r="O155" s="58">
        <f t="shared" si="37"/>
        <v>9</v>
      </c>
      <c r="P155" s="58">
        <f t="shared" si="38"/>
        <v>9</v>
      </c>
      <c r="Q155" s="58">
        <f t="shared" si="39"/>
        <v>9</v>
      </c>
      <c r="R155" s="58">
        <f>SUM(Table1[[#This Row],[Oct]:[September]])</f>
        <v>108</v>
      </c>
      <c r="S155" s="68">
        <f>Table1[[#This Row],[DEMAND for the whole year]]/365</f>
        <v>0.29589041095890412</v>
      </c>
      <c r="T155" s="68">
        <f>Table1[[#This Row],[Lead Time (days)]]*S155</f>
        <v>26.63013698630137</v>
      </c>
      <c r="U155" s="68">
        <f>SQRT(2*Table1[[#This Row],[DEMAND for the whole year]]*$H$1/(Table1[[#This Row],[Std. Price ($)]]*$K$1))</f>
        <v>25.129446598529309</v>
      </c>
      <c r="V155" s="68">
        <f>Table1[[#This Row],[DEMAND for the whole year]]/U155</f>
        <v>4.2977468515490767</v>
      </c>
      <c r="W155" s="68">
        <f>Table1[[#This Row],[Demand variability (COV)]]*S155</f>
        <v>0.25742465753424659</v>
      </c>
      <c r="X155" s="68">
        <f t="shared" si="40"/>
        <v>2.4421447310911311</v>
      </c>
      <c r="Y155" s="68">
        <f t="shared" si="41"/>
        <v>5.0155520810836549</v>
      </c>
      <c r="Z155" s="58">
        <f>(Table1[[#This Row],[Eoq]]/2)*(Table1[[#This Row],[Std. Price ($)]]*$K$1)</f>
        <v>1289.3240554647232</v>
      </c>
      <c r="AA155" s="58">
        <f>Table1[[#This Row],[number of times I order]]*$H$1</f>
        <v>1289.324055464723</v>
      </c>
      <c r="AB155" s="58">
        <f>Table1[[#This Row],[Holding cost]]+AA155</f>
        <v>2578.6481109294464</v>
      </c>
      <c r="AC155" s="34">
        <v>-0.1</v>
      </c>
      <c r="AD155" s="29">
        <v>1</v>
      </c>
      <c r="AE155" s="29">
        <v>0.87</v>
      </c>
      <c r="AF155" s="29">
        <v>90</v>
      </c>
    </row>
    <row r="156" spans="1:32" x14ac:dyDescent="0.15">
      <c r="A156" s="32">
        <v>23247.416916055918</v>
      </c>
      <c r="B156" s="33">
        <v>12.567126</v>
      </c>
      <c r="C156" s="33">
        <v>90.93442289705402</v>
      </c>
      <c r="D156" s="33">
        <f>C156/Table1[[#This Row],[Std. Price ($)]]</f>
        <v>7.2358964887480255</v>
      </c>
      <c r="E156" s="29">
        <v>18</v>
      </c>
      <c r="F156" s="29">
        <f t="shared" si="28"/>
        <v>10.8</v>
      </c>
      <c r="G156" s="29">
        <f t="shared" si="29"/>
        <v>10.8</v>
      </c>
      <c r="H156" s="29">
        <f t="shared" si="30"/>
        <v>10.8</v>
      </c>
      <c r="I156" s="58">
        <f t="shared" si="31"/>
        <v>10.8</v>
      </c>
      <c r="J156" s="58">
        <f t="shared" si="32"/>
        <v>10.8</v>
      </c>
      <c r="K156" s="58">
        <f t="shared" si="33"/>
        <v>10.8</v>
      </c>
      <c r="L156" s="58">
        <f t="shared" si="34"/>
        <v>10.8</v>
      </c>
      <c r="M156" s="58">
        <f t="shared" si="35"/>
        <v>10.8</v>
      </c>
      <c r="N156" s="58">
        <f t="shared" si="36"/>
        <v>10.8</v>
      </c>
      <c r="O156" s="58">
        <f t="shared" si="37"/>
        <v>10.8</v>
      </c>
      <c r="P156" s="58">
        <f t="shared" si="38"/>
        <v>10.8</v>
      </c>
      <c r="Q156" s="58">
        <f t="shared" si="39"/>
        <v>10.8</v>
      </c>
      <c r="R156" s="58">
        <f>SUM(Table1[[#This Row],[Oct]:[September]])</f>
        <v>129.6</v>
      </c>
      <c r="S156" s="68">
        <f>Table1[[#This Row],[DEMAND for the whole year]]/365</f>
        <v>0.35506849315068489</v>
      </c>
      <c r="T156" s="68">
        <f>Table1[[#This Row],[Lead Time (days)]]*S156</f>
        <v>3.9057534246575338</v>
      </c>
      <c r="U156" s="68">
        <f>SQRT(2*Table1[[#This Row],[DEMAND for the whole year]]*$H$1/(Table1[[#This Row],[Std. Price ($)]]*$K$1))</f>
        <v>175.89161779423128</v>
      </c>
      <c r="V156" s="68">
        <f>Table1[[#This Row],[DEMAND for the whole year]]/U156</f>
        <v>0.73681737438798223</v>
      </c>
      <c r="W156" s="68">
        <f>Table1[[#This Row],[Demand variability (COV)]]*S156</f>
        <v>0.30890958904109583</v>
      </c>
      <c r="X156" s="68">
        <f t="shared" si="40"/>
        <v>1.0245372009921971</v>
      </c>
      <c r="Y156" s="68">
        <f t="shared" si="41"/>
        <v>2.1041421604395012</v>
      </c>
      <c r="Z156" s="58">
        <f>(Table1[[#This Row],[Eoq]]/2)*(Table1[[#This Row],[Std. Price ($)]]*$K$1)</f>
        <v>221.0452123163947</v>
      </c>
      <c r="AA156" s="58">
        <f>Table1[[#This Row],[number of times I order]]*$H$1</f>
        <v>221.04521231639467</v>
      </c>
      <c r="AB156" s="58">
        <f>Table1[[#This Row],[Holding cost]]+AA156</f>
        <v>442.09042463278934</v>
      </c>
      <c r="AC156" s="34">
        <v>-0.4</v>
      </c>
      <c r="AD156" s="29">
        <v>1</v>
      </c>
      <c r="AE156" s="29">
        <v>0.87</v>
      </c>
      <c r="AF156" s="29">
        <v>11</v>
      </c>
    </row>
    <row r="157" spans="1:32" x14ac:dyDescent="0.15">
      <c r="A157" s="32">
        <v>36801.088519365701</v>
      </c>
      <c r="B157" s="33">
        <v>10.766030000000001</v>
      </c>
      <c r="C157" s="33">
        <v>290.41164736320002</v>
      </c>
      <c r="D157" s="33">
        <f>C157/Table1[[#This Row],[Std. Price ($)]]</f>
        <v>26.974813126398494</v>
      </c>
      <c r="E157" s="29">
        <v>18</v>
      </c>
      <c r="F157" s="29">
        <f t="shared" si="28"/>
        <v>21.6</v>
      </c>
      <c r="G157" s="29">
        <f t="shared" si="29"/>
        <v>21.6</v>
      </c>
      <c r="H157" s="29">
        <f t="shared" si="30"/>
        <v>21.6</v>
      </c>
      <c r="I157" s="58">
        <f t="shared" si="31"/>
        <v>21.6</v>
      </c>
      <c r="J157" s="58">
        <f t="shared" si="32"/>
        <v>21.6</v>
      </c>
      <c r="K157" s="58">
        <f t="shared" si="33"/>
        <v>21.6</v>
      </c>
      <c r="L157" s="58">
        <f t="shared" si="34"/>
        <v>21.6</v>
      </c>
      <c r="M157" s="58">
        <f t="shared" si="35"/>
        <v>21.6</v>
      </c>
      <c r="N157" s="58">
        <f t="shared" si="36"/>
        <v>21.6</v>
      </c>
      <c r="O157" s="58">
        <f t="shared" si="37"/>
        <v>21.6</v>
      </c>
      <c r="P157" s="58">
        <f t="shared" si="38"/>
        <v>21.6</v>
      </c>
      <c r="Q157" s="58">
        <f t="shared" si="39"/>
        <v>21.6</v>
      </c>
      <c r="R157" s="58">
        <f>SUM(Table1[[#This Row],[Oct]:[September]])</f>
        <v>259.2</v>
      </c>
      <c r="S157" s="68">
        <f>Table1[[#This Row],[DEMAND for the whole year]]/365</f>
        <v>0.71013698630136979</v>
      </c>
      <c r="T157" s="68">
        <f>Table1[[#This Row],[Lead Time (days)]]*S157</f>
        <v>28.405479452054792</v>
      </c>
      <c r="U157" s="68">
        <f>SQRT(2*Table1[[#This Row],[DEMAND for the whole year]]*$H$1/(Table1[[#This Row],[Std. Price ($)]]*$K$1))</f>
        <v>268.75115113389643</v>
      </c>
      <c r="V157" s="68">
        <f>Table1[[#This Row],[DEMAND for the whole year]]/U157</f>
        <v>0.9644609852140209</v>
      </c>
      <c r="W157" s="68">
        <f>Table1[[#This Row],[Demand variability (COV)]]*S157</f>
        <v>0.62492054794520546</v>
      </c>
      <c r="X157" s="68">
        <f t="shared" si="40"/>
        <v>3.9523445762946121</v>
      </c>
      <c r="Y157" s="68">
        <f t="shared" si="41"/>
        <v>8.1171233680066504</v>
      </c>
      <c r="Z157" s="58">
        <f>(Table1[[#This Row],[Eoq]]/2)*(Table1[[#This Row],[Std. Price ($)]]*$K$1)</f>
        <v>289.33829556420636</v>
      </c>
      <c r="AA157" s="58">
        <f>Table1[[#This Row],[number of times I order]]*$H$1</f>
        <v>289.33829556420625</v>
      </c>
      <c r="AB157" s="58">
        <f>Table1[[#This Row],[Holding cost]]+AA157</f>
        <v>578.67659112841261</v>
      </c>
      <c r="AC157" s="34">
        <v>0.2</v>
      </c>
      <c r="AD157" s="29">
        <v>1</v>
      </c>
      <c r="AE157" s="29">
        <v>0.88</v>
      </c>
      <c r="AF157" s="29">
        <v>40</v>
      </c>
    </row>
    <row r="158" spans="1:32" x14ac:dyDescent="0.15">
      <c r="A158" s="32">
        <v>32628.019778403574</v>
      </c>
      <c r="B158" s="33">
        <v>19.619599999999998</v>
      </c>
      <c r="C158" s="33">
        <v>1177.5707345643084</v>
      </c>
      <c r="D158" s="33">
        <f>C158/Table1[[#This Row],[Std. Price ($)]]</f>
        <v>60.020119399187983</v>
      </c>
      <c r="E158" s="29">
        <v>26</v>
      </c>
      <c r="F158" s="29">
        <f t="shared" si="28"/>
        <v>57.2</v>
      </c>
      <c r="G158" s="29">
        <f t="shared" si="29"/>
        <v>57.2</v>
      </c>
      <c r="H158" s="29">
        <f t="shared" si="30"/>
        <v>57.2</v>
      </c>
      <c r="I158" s="58">
        <f t="shared" si="31"/>
        <v>57.2</v>
      </c>
      <c r="J158" s="58">
        <f t="shared" si="32"/>
        <v>57.2</v>
      </c>
      <c r="K158" s="58">
        <f t="shared" si="33"/>
        <v>57.2</v>
      </c>
      <c r="L158" s="58">
        <f t="shared" si="34"/>
        <v>57.2</v>
      </c>
      <c r="M158" s="58">
        <f t="shared" si="35"/>
        <v>57.2</v>
      </c>
      <c r="N158" s="58">
        <f t="shared" si="36"/>
        <v>57.2</v>
      </c>
      <c r="O158" s="58">
        <f t="shared" si="37"/>
        <v>57.2</v>
      </c>
      <c r="P158" s="58">
        <f t="shared" si="38"/>
        <v>57.2</v>
      </c>
      <c r="Q158" s="58">
        <f t="shared" si="39"/>
        <v>57.2</v>
      </c>
      <c r="R158" s="58">
        <f>SUM(Table1[[#This Row],[Oct]:[September]])</f>
        <v>686.40000000000009</v>
      </c>
      <c r="S158" s="68">
        <f>Table1[[#This Row],[DEMAND for the whole year]]/365</f>
        <v>1.8805479452054796</v>
      </c>
      <c r="T158" s="68">
        <f>Table1[[#This Row],[Lead Time (days)]]*S158</f>
        <v>84.62465753424658</v>
      </c>
      <c r="U158" s="68">
        <f>SQRT(2*Table1[[#This Row],[DEMAND for the whole year]]*$H$1/(Table1[[#This Row],[Std. Price ($)]]*$K$1))</f>
        <v>323.9695482936234</v>
      </c>
      <c r="V158" s="68">
        <f>Table1[[#This Row],[DEMAND for the whole year]]/U158</f>
        <v>2.1187176499005238</v>
      </c>
      <c r="W158" s="68">
        <f>Table1[[#This Row],[Demand variability (COV)]]*S158</f>
        <v>2.9524602739726031</v>
      </c>
      <c r="X158" s="68">
        <f t="shared" si="40"/>
        <v>19.805705620411182</v>
      </c>
      <c r="Y158" s="68">
        <f t="shared" si="41"/>
        <v>40.675946342214019</v>
      </c>
      <c r="Z158" s="58">
        <f>(Table1[[#This Row],[Eoq]]/2)*(Table1[[#This Row],[Std. Price ($)]]*$K$1)</f>
        <v>635.61529497015738</v>
      </c>
      <c r="AA158" s="58">
        <f>Table1[[#This Row],[number of times I order]]*$H$1</f>
        <v>635.61529497015715</v>
      </c>
      <c r="AB158" s="58">
        <f>Table1[[#This Row],[Holding cost]]+AA158</f>
        <v>1271.2305899403145</v>
      </c>
      <c r="AC158" s="34">
        <v>1.2</v>
      </c>
      <c r="AD158" s="29">
        <v>0.8</v>
      </c>
      <c r="AE158" s="29">
        <v>1.57</v>
      </c>
      <c r="AF158" s="29">
        <v>45</v>
      </c>
    </row>
    <row r="159" spans="1:32" x14ac:dyDescent="0.15">
      <c r="A159" s="32">
        <v>18511.05158420614</v>
      </c>
      <c r="B159" s="33">
        <v>7.2039000000000009</v>
      </c>
      <c r="C159" s="33">
        <v>259.76762090319164</v>
      </c>
      <c r="D159" s="33">
        <f>C159/Table1[[#This Row],[Std. Price ($)]]</f>
        <v>36.059304113492914</v>
      </c>
      <c r="E159" s="29">
        <v>34</v>
      </c>
      <c r="F159" s="29">
        <f t="shared" si="28"/>
        <v>40.799999999999997</v>
      </c>
      <c r="G159" s="29">
        <f t="shared" si="29"/>
        <v>40.799999999999997</v>
      </c>
      <c r="H159" s="29">
        <f t="shared" si="30"/>
        <v>40.799999999999997</v>
      </c>
      <c r="I159" s="58">
        <f t="shared" si="31"/>
        <v>40.799999999999997</v>
      </c>
      <c r="J159" s="58">
        <f t="shared" si="32"/>
        <v>40.799999999999997</v>
      </c>
      <c r="K159" s="58">
        <f t="shared" si="33"/>
        <v>40.799999999999997</v>
      </c>
      <c r="L159" s="58">
        <f t="shared" si="34"/>
        <v>40.799999999999997</v>
      </c>
      <c r="M159" s="58">
        <f t="shared" si="35"/>
        <v>40.799999999999997</v>
      </c>
      <c r="N159" s="58">
        <f t="shared" si="36"/>
        <v>40.799999999999997</v>
      </c>
      <c r="O159" s="58">
        <f t="shared" si="37"/>
        <v>40.799999999999997</v>
      </c>
      <c r="P159" s="58">
        <f t="shared" si="38"/>
        <v>40.799999999999997</v>
      </c>
      <c r="Q159" s="58">
        <f t="shared" si="39"/>
        <v>40.799999999999997</v>
      </c>
      <c r="R159" s="58">
        <f>SUM(Table1[[#This Row],[Oct]:[September]])</f>
        <v>489.60000000000008</v>
      </c>
      <c r="S159" s="68">
        <f>Table1[[#This Row],[DEMAND for the whole year]]/365</f>
        <v>1.3413698630136988</v>
      </c>
      <c r="T159" s="68">
        <f>Table1[[#This Row],[Lead Time (days)]]*S159</f>
        <v>33.534246575342472</v>
      </c>
      <c r="U159" s="68">
        <f>SQRT(2*Table1[[#This Row],[DEMAND for the whole year]]*$H$1/(Table1[[#This Row],[Std. Price ($)]]*$K$1))</f>
        <v>451.54131574171947</v>
      </c>
      <c r="V159" s="68">
        <f>Table1[[#This Row],[DEMAND for the whole year]]/U159</f>
        <v>1.0842861614905912</v>
      </c>
      <c r="W159" s="68">
        <f>Table1[[#This Row],[Demand variability (COV)]]*S159</f>
        <v>1.2608876712328767</v>
      </c>
      <c r="X159" s="68">
        <f t="shared" si="40"/>
        <v>6.3044383561643835</v>
      </c>
      <c r="Y159" s="68">
        <f t="shared" si="41"/>
        <v>12.947733406118077</v>
      </c>
      <c r="Z159" s="58">
        <f>(Table1[[#This Row],[Eoq]]/2)*(Table1[[#This Row],[Std. Price ($)]]*$K$1)</f>
        <v>325.28584844717733</v>
      </c>
      <c r="AA159" s="58">
        <f>Table1[[#This Row],[number of times I order]]*$H$1</f>
        <v>325.28584844717739</v>
      </c>
      <c r="AB159" s="58">
        <f>Table1[[#This Row],[Holding cost]]+AA159</f>
        <v>650.57169689435477</v>
      </c>
      <c r="AC159" s="34">
        <v>0.2</v>
      </c>
      <c r="AD159" s="29">
        <v>0.8</v>
      </c>
      <c r="AE159" s="29">
        <v>0.94</v>
      </c>
      <c r="AF159" s="29">
        <v>25</v>
      </c>
    </row>
    <row r="160" spans="1:32" x14ac:dyDescent="0.15">
      <c r="A160" s="32">
        <v>1465.2877727727164</v>
      </c>
      <c r="B160" s="33">
        <v>9.2180000000000017</v>
      </c>
      <c r="C160" s="33">
        <v>275.47545666666673</v>
      </c>
      <c r="D160" s="33">
        <f>C160/Table1[[#This Row],[Std. Price ($)]]</f>
        <v>29.884514717581546</v>
      </c>
      <c r="E160" s="29">
        <v>10</v>
      </c>
      <c r="F160" s="29">
        <f t="shared" si="28"/>
        <v>12</v>
      </c>
      <c r="G160" s="29">
        <f t="shared" si="29"/>
        <v>12</v>
      </c>
      <c r="H160" s="29">
        <f t="shared" si="30"/>
        <v>12</v>
      </c>
      <c r="I160" s="58">
        <f t="shared" si="31"/>
        <v>12</v>
      </c>
      <c r="J160" s="58">
        <f t="shared" si="32"/>
        <v>12</v>
      </c>
      <c r="K160" s="58">
        <f t="shared" si="33"/>
        <v>12</v>
      </c>
      <c r="L160" s="58">
        <f t="shared" si="34"/>
        <v>12</v>
      </c>
      <c r="M160" s="58">
        <f t="shared" si="35"/>
        <v>12</v>
      </c>
      <c r="N160" s="58">
        <f t="shared" si="36"/>
        <v>12</v>
      </c>
      <c r="O160" s="58">
        <f t="shared" si="37"/>
        <v>12</v>
      </c>
      <c r="P160" s="58">
        <f t="shared" si="38"/>
        <v>12</v>
      </c>
      <c r="Q160" s="58">
        <f t="shared" si="39"/>
        <v>12</v>
      </c>
      <c r="R160" s="58">
        <f>SUM(Table1[[#This Row],[Oct]:[September]])</f>
        <v>144</v>
      </c>
      <c r="S160" s="68">
        <f>Table1[[#This Row],[DEMAND for the whole year]]/365</f>
        <v>0.39452054794520547</v>
      </c>
      <c r="T160" s="68">
        <f>Table1[[#This Row],[Lead Time (days)]]*S160</f>
        <v>27.616438356164384</v>
      </c>
      <c r="U160" s="68">
        <f>SQRT(2*Table1[[#This Row],[DEMAND for the whole year]]*$H$1/(Table1[[#This Row],[Std. Price ($)]]*$K$1))</f>
        <v>216.48286232646407</v>
      </c>
      <c r="V160" s="68">
        <f>Table1[[#This Row],[DEMAND for the whole year]]/U160</f>
        <v>0.66517967497511532</v>
      </c>
      <c r="W160" s="68">
        <f>Table1[[#This Row],[Demand variability (COV)]]*S160</f>
        <v>0.39452054794520547</v>
      </c>
      <c r="X160" s="68">
        <f t="shared" si="40"/>
        <v>3.3007957211207364</v>
      </c>
      <c r="Y160" s="68">
        <f t="shared" si="41"/>
        <v>6.7790056164698917</v>
      </c>
      <c r="Z160" s="58">
        <f>(Table1[[#This Row],[Eoq]]/2)*(Table1[[#This Row],[Std. Price ($)]]*$K$1)</f>
        <v>199.55390249253463</v>
      </c>
      <c r="AA160" s="58">
        <f>Table1[[#This Row],[number of times I order]]*$H$1</f>
        <v>199.5539024925346</v>
      </c>
      <c r="AB160" s="58">
        <f>Table1[[#This Row],[Holding cost]]+AA160</f>
        <v>399.10780498506927</v>
      </c>
      <c r="AC160" s="34">
        <v>0.2</v>
      </c>
      <c r="AD160" s="29">
        <v>1</v>
      </c>
      <c r="AE160" s="29">
        <v>1</v>
      </c>
      <c r="AF160" s="29">
        <v>70</v>
      </c>
    </row>
    <row r="161" spans="1:32" x14ac:dyDescent="0.15">
      <c r="A161" s="32">
        <v>64333.349076423088</v>
      </c>
      <c r="B161" s="33">
        <v>27.442800000000002</v>
      </c>
      <c r="C161" s="33">
        <v>789.99925392960017</v>
      </c>
      <c r="D161" s="33">
        <f>C161/Table1[[#This Row],[Std. Price ($)]]</f>
        <v>28.787122812890818</v>
      </c>
      <c r="E161" s="29">
        <v>18</v>
      </c>
      <c r="F161" s="29">
        <f t="shared" si="28"/>
        <v>10.8</v>
      </c>
      <c r="G161" s="29">
        <f t="shared" si="29"/>
        <v>10.8</v>
      </c>
      <c r="H161" s="29">
        <f t="shared" si="30"/>
        <v>10.8</v>
      </c>
      <c r="I161" s="58">
        <f t="shared" si="31"/>
        <v>10.8</v>
      </c>
      <c r="J161" s="58">
        <f t="shared" si="32"/>
        <v>10.8</v>
      </c>
      <c r="K161" s="58">
        <f t="shared" si="33"/>
        <v>10.8</v>
      </c>
      <c r="L161" s="58">
        <f t="shared" si="34"/>
        <v>10.8</v>
      </c>
      <c r="M161" s="58">
        <f t="shared" si="35"/>
        <v>10.8</v>
      </c>
      <c r="N161" s="58">
        <f t="shared" si="36"/>
        <v>10.8</v>
      </c>
      <c r="O161" s="58">
        <f t="shared" si="37"/>
        <v>10.8</v>
      </c>
      <c r="P161" s="58">
        <f t="shared" si="38"/>
        <v>10.8</v>
      </c>
      <c r="Q161" s="58">
        <f t="shared" si="39"/>
        <v>10.8</v>
      </c>
      <c r="R161" s="58">
        <f>SUM(Table1[[#This Row],[Oct]:[September]])</f>
        <v>129.6</v>
      </c>
      <c r="S161" s="68">
        <f>Table1[[#This Row],[DEMAND for the whole year]]/365</f>
        <v>0.35506849315068489</v>
      </c>
      <c r="T161" s="68">
        <f>Table1[[#This Row],[Lead Time (days)]]*S161</f>
        <v>9.2317808219178072</v>
      </c>
      <c r="U161" s="68">
        <f>SQRT(2*Table1[[#This Row],[DEMAND for the whole year]]*$H$1/(Table1[[#This Row],[Std. Price ($)]]*$K$1))</f>
        <v>119.02794012872312</v>
      </c>
      <c r="V161" s="68">
        <f>Table1[[#This Row],[DEMAND for the whole year]]/U161</f>
        <v>1.0888199851215075</v>
      </c>
      <c r="W161" s="68">
        <f>Table1[[#This Row],[Demand variability (COV)]]*S161</f>
        <v>0.46869041095890407</v>
      </c>
      <c r="X161" s="68">
        <f t="shared" si="40"/>
        <v>2.3898615513132735</v>
      </c>
      <c r="Y161" s="68">
        <f t="shared" si="41"/>
        <v>4.9081755575705115</v>
      </c>
      <c r="Z161" s="58">
        <f>(Table1[[#This Row],[Eoq]]/2)*(Table1[[#This Row],[Std. Price ($)]]*$K$1)</f>
        <v>326.64599553645229</v>
      </c>
      <c r="AA161" s="58">
        <f>Table1[[#This Row],[number of times I order]]*$H$1</f>
        <v>326.64599553645223</v>
      </c>
      <c r="AB161" s="58">
        <f>Table1[[#This Row],[Holding cost]]+AA161</f>
        <v>653.29199107290447</v>
      </c>
      <c r="AC161" s="34">
        <v>-0.4</v>
      </c>
      <c r="AD161" s="29">
        <v>1</v>
      </c>
      <c r="AE161" s="29">
        <v>1.32</v>
      </c>
      <c r="AF161" s="29">
        <v>26</v>
      </c>
    </row>
    <row r="162" spans="1:32" x14ac:dyDescent="0.15">
      <c r="A162" s="32">
        <v>43950.981351040122</v>
      </c>
      <c r="B162" s="33">
        <v>77.453530000000015</v>
      </c>
      <c r="C162" s="33">
        <v>1049.7683159849603</v>
      </c>
      <c r="D162" s="33">
        <f>C162/Table1[[#This Row],[Std. Price ($)]]</f>
        <v>13.553524493783048</v>
      </c>
      <c r="E162" s="29">
        <v>34</v>
      </c>
      <c r="F162" s="29">
        <f t="shared" si="28"/>
        <v>20.399999999999999</v>
      </c>
      <c r="G162" s="29">
        <f t="shared" si="29"/>
        <v>20.399999999999999</v>
      </c>
      <c r="H162" s="29">
        <f t="shared" si="30"/>
        <v>20.399999999999999</v>
      </c>
      <c r="I162" s="58">
        <f t="shared" si="31"/>
        <v>20.399999999999999</v>
      </c>
      <c r="J162" s="58">
        <f t="shared" si="32"/>
        <v>20.399999999999999</v>
      </c>
      <c r="K162" s="58">
        <f t="shared" si="33"/>
        <v>20.399999999999999</v>
      </c>
      <c r="L162" s="58">
        <f t="shared" si="34"/>
        <v>20.399999999999999</v>
      </c>
      <c r="M162" s="58">
        <f t="shared" si="35"/>
        <v>20.399999999999999</v>
      </c>
      <c r="N162" s="58">
        <f t="shared" si="36"/>
        <v>20.399999999999999</v>
      </c>
      <c r="O162" s="58">
        <f t="shared" si="37"/>
        <v>20.399999999999999</v>
      </c>
      <c r="P162" s="58">
        <f t="shared" si="38"/>
        <v>20.399999999999999</v>
      </c>
      <c r="Q162" s="58">
        <f t="shared" si="39"/>
        <v>20.399999999999999</v>
      </c>
      <c r="R162" s="58">
        <f>SUM(Table1[[#This Row],[Oct]:[September]])</f>
        <v>244.80000000000004</v>
      </c>
      <c r="S162" s="68">
        <f>Table1[[#This Row],[DEMAND for the whole year]]/365</f>
        <v>0.67068493150684938</v>
      </c>
      <c r="T162" s="68">
        <f>Table1[[#This Row],[Lead Time (days)]]*S162</f>
        <v>8.0482191780821921</v>
      </c>
      <c r="U162" s="68">
        <f>SQRT(2*Table1[[#This Row],[DEMAND for the whole year]]*$H$1/(Table1[[#This Row],[Std. Price ($)]]*$K$1))</f>
        <v>97.374608859541027</v>
      </c>
      <c r="V162" s="68">
        <f>Table1[[#This Row],[DEMAND for the whole year]]/U162</f>
        <v>2.5140023961802429</v>
      </c>
      <c r="W162" s="68">
        <f>Table1[[#This Row],[Demand variability (COV)]]*S162</f>
        <v>0.48289315068493155</v>
      </c>
      <c r="X162" s="68">
        <f t="shared" si="40"/>
        <v>1.6727909432266304</v>
      </c>
      <c r="Y162" s="68">
        <f t="shared" si="41"/>
        <v>3.4354925773664702</v>
      </c>
      <c r="Z162" s="58">
        <f>(Table1[[#This Row],[Eoq]]/2)*(Table1[[#This Row],[Std. Price ($)]]*$K$1)</f>
        <v>754.20071885407276</v>
      </c>
      <c r="AA162" s="58">
        <f>Table1[[#This Row],[number of times I order]]*$H$1</f>
        <v>754.20071885407287</v>
      </c>
      <c r="AB162" s="58">
        <f>Table1[[#This Row],[Holding cost]]+AA162</f>
        <v>1508.4014377081457</v>
      </c>
      <c r="AC162" s="34">
        <v>-0.4</v>
      </c>
      <c r="AD162" s="29">
        <v>1</v>
      </c>
      <c r="AE162" s="29">
        <v>0.72</v>
      </c>
      <c r="AF162" s="29">
        <v>12</v>
      </c>
    </row>
    <row r="163" spans="1:32" x14ac:dyDescent="0.15">
      <c r="A163" s="32">
        <v>82840.001770630566</v>
      </c>
      <c r="B163" s="33">
        <v>7.2039000000000009</v>
      </c>
      <c r="C163" s="33">
        <v>1480.0728362805</v>
      </c>
      <c r="D163" s="33">
        <f>C163/Table1[[#This Row],[Std. Price ($)]]</f>
        <v>205.45438391433805</v>
      </c>
      <c r="E163" s="29">
        <v>42</v>
      </c>
      <c r="F163" s="29">
        <f t="shared" si="28"/>
        <v>67.2</v>
      </c>
      <c r="G163" s="29">
        <f t="shared" si="29"/>
        <v>67.2</v>
      </c>
      <c r="H163" s="29">
        <f t="shared" si="30"/>
        <v>67.2</v>
      </c>
      <c r="I163" s="58">
        <f t="shared" si="31"/>
        <v>67.2</v>
      </c>
      <c r="J163" s="58">
        <f t="shared" si="32"/>
        <v>67.2</v>
      </c>
      <c r="K163" s="58">
        <f t="shared" si="33"/>
        <v>67.2</v>
      </c>
      <c r="L163" s="58">
        <f t="shared" si="34"/>
        <v>67.2</v>
      </c>
      <c r="M163" s="58">
        <f t="shared" si="35"/>
        <v>67.2</v>
      </c>
      <c r="N163" s="58">
        <f t="shared" si="36"/>
        <v>67.2</v>
      </c>
      <c r="O163" s="58">
        <f t="shared" si="37"/>
        <v>67.2</v>
      </c>
      <c r="P163" s="58">
        <f t="shared" si="38"/>
        <v>67.2</v>
      </c>
      <c r="Q163" s="58">
        <f t="shared" si="39"/>
        <v>67.2</v>
      </c>
      <c r="R163" s="58">
        <f>SUM(Table1[[#This Row],[Oct]:[September]])</f>
        <v>806.4000000000002</v>
      </c>
      <c r="S163" s="68">
        <f>Table1[[#This Row],[DEMAND for the whole year]]/365</f>
        <v>2.2093150684931513</v>
      </c>
      <c r="T163" s="68">
        <f>Table1[[#This Row],[Lead Time (days)]]*S163</f>
        <v>320.35068493150692</v>
      </c>
      <c r="U163" s="68">
        <f>SQRT(2*Table1[[#This Row],[DEMAND for the whole year]]*$H$1/(Table1[[#This Row],[Std. Price ($)]]*$K$1))</f>
        <v>579.49814368120542</v>
      </c>
      <c r="V163" s="68">
        <f>Table1[[#This Row],[DEMAND for the whole year]]/U163</f>
        <v>1.3915488924216786</v>
      </c>
      <c r="W163" s="68">
        <f>Table1[[#This Row],[Demand variability (COV)]]*S163</f>
        <v>2.0546630136986308</v>
      </c>
      <c r="X163" s="68">
        <f t="shared" si="40"/>
        <v>24.741419006998473</v>
      </c>
      <c r="Y163" s="68">
        <f t="shared" si="41"/>
        <v>50.81266233310857</v>
      </c>
      <c r="Z163" s="58">
        <f>(Table1[[#This Row],[Eoq]]/2)*(Table1[[#This Row],[Std. Price ($)]]*$K$1)</f>
        <v>417.46466772650365</v>
      </c>
      <c r="AA163" s="58">
        <f>Table1[[#This Row],[number of times I order]]*$H$1</f>
        <v>417.46466772650359</v>
      </c>
      <c r="AB163" s="58">
        <f>Table1[[#This Row],[Holding cost]]+AA163</f>
        <v>834.9293354530073</v>
      </c>
      <c r="AC163" s="34">
        <v>0.6</v>
      </c>
      <c r="AD163" s="29">
        <v>1</v>
      </c>
      <c r="AE163" s="29">
        <v>0.93</v>
      </c>
      <c r="AF163" s="29">
        <v>145</v>
      </c>
    </row>
    <row r="164" spans="1:32" x14ac:dyDescent="0.15">
      <c r="A164" s="32">
        <v>16258.208294273569</v>
      </c>
      <c r="B164" s="33">
        <v>61.855200000000004</v>
      </c>
      <c r="C164" s="33">
        <v>3465.6509746320003</v>
      </c>
      <c r="D164" s="33">
        <f>C164/Table1[[#This Row],[Std. Price ($)]]</f>
        <v>56.02844990610329</v>
      </c>
      <c r="E164" s="29">
        <v>18</v>
      </c>
      <c r="F164" s="29">
        <f t="shared" si="28"/>
        <v>7.2000000000000011</v>
      </c>
      <c r="G164" s="29">
        <f t="shared" si="29"/>
        <v>7.2000000000000011</v>
      </c>
      <c r="H164" s="29">
        <f t="shared" si="30"/>
        <v>7.2000000000000011</v>
      </c>
      <c r="I164" s="58">
        <f t="shared" si="31"/>
        <v>7.2000000000000011</v>
      </c>
      <c r="J164" s="58">
        <f t="shared" si="32"/>
        <v>7.2000000000000011</v>
      </c>
      <c r="K164" s="58">
        <f t="shared" si="33"/>
        <v>7.2000000000000011</v>
      </c>
      <c r="L164" s="58">
        <f t="shared" si="34"/>
        <v>7.2000000000000011</v>
      </c>
      <c r="M164" s="58">
        <f t="shared" si="35"/>
        <v>7.2000000000000011</v>
      </c>
      <c r="N164" s="58">
        <f t="shared" si="36"/>
        <v>7.2000000000000011</v>
      </c>
      <c r="O164" s="58">
        <f t="shared" si="37"/>
        <v>7.2000000000000011</v>
      </c>
      <c r="P164" s="58">
        <f t="shared" si="38"/>
        <v>7.2000000000000011</v>
      </c>
      <c r="Q164" s="58">
        <f t="shared" si="39"/>
        <v>7.2000000000000011</v>
      </c>
      <c r="R164" s="58">
        <f>SUM(Table1[[#This Row],[Oct]:[September]])</f>
        <v>86.40000000000002</v>
      </c>
      <c r="S164" s="68">
        <f>Table1[[#This Row],[DEMAND for the whole year]]/365</f>
        <v>0.23671232876712334</v>
      </c>
      <c r="T164" s="68">
        <f>Table1[[#This Row],[Lead Time (days)]]*S164</f>
        <v>13.019178082191784</v>
      </c>
      <c r="U164" s="68">
        <f>SQRT(2*Table1[[#This Row],[DEMAND for the whole year]]*$H$1/(Table1[[#This Row],[Std. Price ($)]]*$K$1))</f>
        <v>64.733544992392012</v>
      </c>
      <c r="V164" s="68">
        <f>Table1[[#This Row],[DEMAND for the whole year]]/U164</f>
        <v>1.3347021240711352</v>
      </c>
      <c r="W164" s="68">
        <f>Table1[[#This Row],[Demand variability (COV)]]*S164</f>
        <v>0.34560000000000007</v>
      </c>
      <c r="X164" s="68">
        <f t="shared" si="40"/>
        <v>2.5630381971402616</v>
      </c>
      <c r="Y164" s="68">
        <f t="shared" si="41"/>
        <v>5.2638369052845615</v>
      </c>
      <c r="Z164" s="58">
        <f>(Table1[[#This Row],[Eoq]]/2)*(Table1[[#This Row],[Std. Price ($)]]*$K$1)</f>
        <v>400.41063722134066</v>
      </c>
      <c r="AA164" s="58">
        <f>Table1[[#This Row],[number of times I order]]*$H$1</f>
        <v>400.41063722134055</v>
      </c>
      <c r="AB164" s="58">
        <f>Table1[[#This Row],[Holding cost]]+AA164</f>
        <v>800.82127444268122</v>
      </c>
      <c r="AC164" s="34">
        <v>-0.6</v>
      </c>
      <c r="AD164" s="29">
        <v>1</v>
      </c>
      <c r="AE164" s="29">
        <v>1.46</v>
      </c>
      <c r="AF164" s="29">
        <v>55</v>
      </c>
    </row>
    <row r="165" spans="1:32" x14ac:dyDescent="0.15">
      <c r="A165" s="32">
        <v>68000.852508607408</v>
      </c>
      <c r="B165" s="33">
        <v>23.683660000000003</v>
      </c>
      <c r="C165" s="33">
        <v>12428.600516701603</v>
      </c>
      <c r="D165" s="33">
        <f>C165/Table1[[#This Row],[Std. Price ($)]]</f>
        <v>524.77533103842904</v>
      </c>
      <c r="E165" s="29">
        <v>42</v>
      </c>
      <c r="F165" s="29">
        <f t="shared" si="28"/>
        <v>58.8</v>
      </c>
      <c r="G165" s="29">
        <f t="shared" si="29"/>
        <v>58.8</v>
      </c>
      <c r="H165" s="29">
        <f t="shared" si="30"/>
        <v>58.8</v>
      </c>
      <c r="I165" s="58">
        <f t="shared" si="31"/>
        <v>58.8</v>
      </c>
      <c r="J165" s="58">
        <f t="shared" si="32"/>
        <v>58.8</v>
      </c>
      <c r="K165" s="58">
        <f t="shared" si="33"/>
        <v>58.8</v>
      </c>
      <c r="L165" s="58">
        <f t="shared" si="34"/>
        <v>58.8</v>
      </c>
      <c r="M165" s="58">
        <f t="shared" si="35"/>
        <v>58.8</v>
      </c>
      <c r="N165" s="58">
        <f t="shared" si="36"/>
        <v>58.8</v>
      </c>
      <c r="O165" s="58">
        <f t="shared" si="37"/>
        <v>58.8</v>
      </c>
      <c r="P165" s="58">
        <f t="shared" si="38"/>
        <v>58.8</v>
      </c>
      <c r="Q165" s="58">
        <f t="shared" si="39"/>
        <v>58.8</v>
      </c>
      <c r="R165" s="58">
        <f>SUM(Table1[[#This Row],[Oct]:[September]])</f>
        <v>705.59999999999991</v>
      </c>
      <c r="S165" s="68">
        <f>Table1[[#This Row],[DEMAND for the whole year]]/365</f>
        <v>1.9331506849315065</v>
      </c>
      <c r="T165" s="68">
        <f>Table1[[#This Row],[Lead Time (days)]]*S165</f>
        <v>560.61369863013692</v>
      </c>
      <c r="U165" s="68">
        <f>SQRT(2*Table1[[#This Row],[DEMAND for the whole year]]*$H$1/(Table1[[#This Row],[Std. Price ($)]]*$K$1))</f>
        <v>298.9616656759826</v>
      </c>
      <c r="V165" s="68">
        <f>Table1[[#This Row],[DEMAND for the whole year]]/U165</f>
        <v>2.3601688143012143</v>
      </c>
      <c r="W165" s="68">
        <f>Table1[[#This Row],[Demand variability (COV)]]*S165</f>
        <v>2.087802739726027</v>
      </c>
      <c r="X165" s="68">
        <f t="shared" si="40"/>
        <v>35.553999510634192</v>
      </c>
      <c r="Y165" s="68">
        <f t="shared" si="41"/>
        <v>73.018987763569314</v>
      </c>
      <c r="Z165" s="58">
        <f>(Table1[[#This Row],[Eoq]]/2)*(Table1[[#This Row],[Std. Price ($)]]*$K$1)</f>
        <v>708.05064429036429</v>
      </c>
      <c r="AA165" s="58">
        <f>Table1[[#This Row],[number of times I order]]*$H$1</f>
        <v>708.05064429036429</v>
      </c>
      <c r="AB165" s="58">
        <f>Table1[[#This Row],[Holding cost]]+AA165</f>
        <v>1416.1012885807286</v>
      </c>
      <c r="AC165" s="34">
        <v>0.4</v>
      </c>
      <c r="AD165" s="29">
        <v>1</v>
      </c>
      <c r="AE165" s="29">
        <v>1.08</v>
      </c>
      <c r="AF165" s="29">
        <v>290</v>
      </c>
    </row>
    <row r="166" spans="1:32" x14ac:dyDescent="0.15">
      <c r="A166" s="32">
        <v>92564.37328006071</v>
      </c>
      <c r="B166" s="33">
        <v>139.3854</v>
      </c>
      <c r="C166" s="33">
        <v>2428.3494388808913</v>
      </c>
      <c r="D166" s="33">
        <f>C166/Table1[[#This Row],[Std. Price ($)]]</f>
        <v>17.42183499047168</v>
      </c>
      <c r="E166" s="29">
        <v>26</v>
      </c>
      <c r="F166" s="29">
        <f t="shared" si="28"/>
        <v>57.2</v>
      </c>
      <c r="G166" s="29">
        <f t="shared" si="29"/>
        <v>57.2</v>
      </c>
      <c r="H166" s="29">
        <f t="shared" si="30"/>
        <v>57.2</v>
      </c>
      <c r="I166" s="58">
        <f t="shared" si="31"/>
        <v>57.2</v>
      </c>
      <c r="J166" s="58">
        <f t="shared" si="32"/>
        <v>57.2</v>
      </c>
      <c r="K166" s="58">
        <f t="shared" si="33"/>
        <v>57.2</v>
      </c>
      <c r="L166" s="58">
        <f t="shared" si="34"/>
        <v>57.2</v>
      </c>
      <c r="M166" s="58">
        <f t="shared" si="35"/>
        <v>57.2</v>
      </c>
      <c r="N166" s="58">
        <f t="shared" si="36"/>
        <v>57.2</v>
      </c>
      <c r="O166" s="58">
        <f t="shared" si="37"/>
        <v>57.2</v>
      </c>
      <c r="P166" s="58">
        <f t="shared" si="38"/>
        <v>57.2</v>
      </c>
      <c r="Q166" s="58">
        <f t="shared" si="39"/>
        <v>57.2</v>
      </c>
      <c r="R166" s="58">
        <f>SUM(Table1[[#This Row],[Oct]:[September]])</f>
        <v>686.40000000000009</v>
      </c>
      <c r="S166" s="68">
        <f>Table1[[#This Row],[DEMAND for the whole year]]/365</f>
        <v>1.8805479452054796</v>
      </c>
      <c r="T166" s="68">
        <f>Table1[[#This Row],[Lead Time (days)]]*S166</f>
        <v>37.610958904109594</v>
      </c>
      <c r="U166" s="68">
        <f>SQRT(2*Table1[[#This Row],[DEMAND for the whole year]]*$H$1/(Table1[[#This Row],[Std. Price ($)]]*$K$1))</f>
        <v>121.54598624430571</v>
      </c>
      <c r="V166" s="68">
        <f>Table1[[#This Row],[DEMAND for the whole year]]/U166</f>
        <v>5.6472453036856836</v>
      </c>
      <c r="W166" s="68">
        <f>Table1[[#This Row],[Demand variability (COV)]]*S166</f>
        <v>1.5984657534246576</v>
      </c>
      <c r="X166" s="68">
        <f t="shared" si="40"/>
        <v>7.1485561687259036</v>
      </c>
      <c r="Y166" s="68">
        <f t="shared" si="41"/>
        <v>14.681339444111217</v>
      </c>
      <c r="Z166" s="58">
        <f>(Table1[[#This Row],[Eoq]]/2)*(Table1[[#This Row],[Std. Price ($)]]*$K$1)</f>
        <v>1694.1735911057051</v>
      </c>
      <c r="AA166" s="58">
        <f>Table1[[#This Row],[number of times I order]]*$H$1</f>
        <v>1694.1735911057051</v>
      </c>
      <c r="AB166" s="58">
        <f>Table1[[#This Row],[Holding cost]]+AA166</f>
        <v>3388.3471822114102</v>
      </c>
      <c r="AC166" s="34">
        <v>1.2</v>
      </c>
      <c r="AD166" s="29">
        <v>0.83</v>
      </c>
      <c r="AE166" s="29">
        <v>0.85</v>
      </c>
      <c r="AF166" s="29">
        <v>20</v>
      </c>
    </row>
    <row r="167" spans="1:32" x14ac:dyDescent="0.15">
      <c r="A167" s="32">
        <v>5080.4701788899065</v>
      </c>
      <c r="B167" s="33">
        <v>143.69739999999999</v>
      </c>
      <c r="C167" s="33">
        <v>12318.499952329999</v>
      </c>
      <c r="D167" s="33">
        <f>C167/Table1[[#This Row],[Std. Price ($)]]</f>
        <v>85.725280710228574</v>
      </c>
      <c r="E167" s="29">
        <v>26</v>
      </c>
      <c r="F167" s="29">
        <f t="shared" si="28"/>
        <v>41.6</v>
      </c>
      <c r="G167" s="29">
        <f t="shared" si="29"/>
        <v>41.6</v>
      </c>
      <c r="H167" s="29">
        <f t="shared" si="30"/>
        <v>41.6</v>
      </c>
      <c r="I167" s="58">
        <f t="shared" si="31"/>
        <v>41.6</v>
      </c>
      <c r="J167" s="58">
        <f t="shared" si="32"/>
        <v>41.6</v>
      </c>
      <c r="K167" s="58">
        <f t="shared" si="33"/>
        <v>41.6</v>
      </c>
      <c r="L167" s="58">
        <f t="shared" si="34"/>
        <v>41.6</v>
      </c>
      <c r="M167" s="58">
        <f t="shared" si="35"/>
        <v>41.6</v>
      </c>
      <c r="N167" s="58">
        <f t="shared" si="36"/>
        <v>41.6</v>
      </c>
      <c r="O167" s="58">
        <f t="shared" si="37"/>
        <v>41.6</v>
      </c>
      <c r="P167" s="58">
        <f t="shared" si="38"/>
        <v>41.6</v>
      </c>
      <c r="Q167" s="58">
        <f t="shared" si="39"/>
        <v>41.6</v>
      </c>
      <c r="R167" s="58">
        <f>SUM(Table1[[#This Row],[Oct]:[September]])</f>
        <v>499.2000000000001</v>
      </c>
      <c r="S167" s="68">
        <f>Table1[[#This Row],[DEMAND for the whole year]]/365</f>
        <v>1.3676712328767127</v>
      </c>
      <c r="T167" s="68">
        <f>Table1[[#This Row],[Lead Time (days)]]*S167</f>
        <v>102.57534246575345</v>
      </c>
      <c r="U167" s="68">
        <f>SQRT(2*Table1[[#This Row],[DEMAND for the whole year]]*$H$1/(Table1[[#This Row],[Std. Price ($)]]*$K$1))</f>
        <v>102.0877096708513</v>
      </c>
      <c r="V167" s="68">
        <f>Table1[[#This Row],[DEMAND for the whole year]]/U167</f>
        <v>4.8899128172187289</v>
      </c>
      <c r="W167" s="68">
        <f>Table1[[#This Row],[Demand variability (COV)]]*S167</f>
        <v>1.5591452054794523</v>
      </c>
      <c r="X167" s="68">
        <f t="shared" si="40"/>
        <v>13.502593561339143</v>
      </c>
      <c r="Y167" s="68">
        <f t="shared" si="41"/>
        <v>27.730936817304521</v>
      </c>
      <c r="Z167" s="58">
        <f>(Table1[[#This Row],[Eoq]]/2)*(Table1[[#This Row],[Std. Price ($)]]*$K$1)</f>
        <v>1466.9738451656187</v>
      </c>
      <c r="AA167" s="58">
        <f>Table1[[#This Row],[number of times I order]]*$H$1</f>
        <v>1466.9738451656187</v>
      </c>
      <c r="AB167" s="58">
        <f>Table1[[#This Row],[Holding cost]]+AA167</f>
        <v>2933.9476903312375</v>
      </c>
      <c r="AC167" s="34">
        <v>0.6</v>
      </c>
      <c r="AD167" s="29">
        <v>1</v>
      </c>
      <c r="AE167" s="29">
        <v>1.1399999999999999</v>
      </c>
      <c r="AF167" s="29">
        <v>75</v>
      </c>
    </row>
    <row r="168" spans="1:32" x14ac:dyDescent="0.15">
      <c r="A168" s="32">
        <v>34964.02796007647</v>
      </c>
      <c r="B168" s="33">
        <v>57.241140000000001</v>
      </c>
      <c r="C168" s="33">
        <v>4326.7941873677664</v>
      </c>
      <c r="D168" s="33">
        <f>C168/Table1[[#This Row],[Std. Price ($)]]</f>
        <v>75.588889169009676</v>
      </c>
      <c r="E168" s="29">
        <v>34</v>
      </c>
      <c r="F168" s="29">
        <f t="shared" si="28"/>
        <v>51</v>
      </c>
      <c r="G168" s="29">
        <f t="shared" si="29"/>
        <v>51</v>
      </c>
      <c r="H168" s="29">
        <f t="shared" si="30"/>
        <v>51</v>
      </c>
      <c r="I168" s="58">
        <f t="shared" si="31"/>
        <v>51</v>
      </c>
      <c r="J168" s="58">
        <f t="shared" si="32"/>
        <v>51</v>
      </c>
      <c r="K168" s="58">
        <f t="shared" si="33"/>
        <v>51</v>
      </c>
      <c r="L168" s="58">
        <f t="shared" si="34"/>
        <v>51</v>
      </c>
      <c r="M168" s="58">
        <f t="shared" si="35"/>
        <v>51</v>
      </c>
      <c r="N168" s="58">
        <f t="shared" si="36"/>
        <v>51</v>
      </c>
      <c r="O168" s="58">
        <f t="shared" si="37"/>
        <v>51</v>
      </c>
      <c r="P168" s="58">
        <f t="shared" si="38"/>
        <v>51</v>
      </c>
      <c r="Q168" s="58">
        <f t="shared" si="39"/>
        <v>51</v>
      </c>
      <c r="R168" s="58">
        <f>SUM(Table1[[#This Row],[Oct]:[September]])</f>
        <v>612</v>
      </c>
      <c r="S168" s="68">
        <f>Table1[[#This Row],[DEMAND for the whole year]]/365</f>
        <v>1.6767123287671233</v>
      </c>
      <c r="T168" s="68">
        <f>Table1[[#This Row],[Lead Time (days)]]*S168</f>
        <v>117.36986301369863</v>
      </c>
      <c r="U168" s="68">
        <f>SQRT(2*Table1[[#This Row],[DEMAND for the whole year]]*$H$1/(Table1[[#This Row],[Std. Price ($)]]*$K$1))</f>
        <v>179.0944803481359</v>
      </c>
      <c r="V168" s="68">
        <f>Table1[[#This Row],[DEMAND for the whole year]]/U168</f>
        <v>3.4171907409449651</v>
      </c>
      <c r="W168" s="68">
        <f>Table1[[#This Row],[Demand variability (COV)]]*S168</f>
        <v>1.3413698630136988</v>
      </c>
      <c r="X168" s="68">
        <f t="shared" si="40"/>
        <v>11.222705451810505</v>
      </c>
      <c r="Y168" s="68">
        <f t="shared" si="41"/>
        <v>23.048619095997633</v>
      </c>
      <c r="Z168" s="58">
        <f>(Table1[[#This Row],[Eoq]]/2)*(Table1[[#This Row],[Std. Price ($)]]*$K$1)</f>
        <v>1025.1572222834895</v>
      </c>
      <c r="AA168" s="58">
        <f>Table1[[#This Row],[number of times I order]]*$H$1</f>
        <v>1025.1572222834895</v>
      </c>
      <c r="AB168" s="58">
        <f>Table1[[#This Row],[Holding cost]]+AA168</f>
        <v>2050.3144445669791</v>
      </c>
      <c r="AC168" s="34">
        <v>0.5</v>
      </c>
      <c r="AD168" s="29">
        <v>0.87</v>
      </c>
      <c r="AE168" s="29">
        <v>0.8</v>
      </c>
      <c r="AF168" s="29">
        <v>70</v>
      </c>
    </row>
    <row r="169" spans="1:32" x14ac:dyDescent="0.15">
      <c r="A169" s="32">
        <v>56870.09973336471</v>
      </c>
      <c r="B169" s="33">
        <v>22.977900000000002</v>
      </c>
      <c r="C169" s="33">
        <v>1741.5978224853804</v>
      </c>
      <c r="D169" s="33">
        <f>C169/Table1[[#This Row],[Std. Price ($)]]</f>
        <v>75.79447305825947</v>
      </c>
      <c r="E169" s="29">
        <v>34</v>
      </c>
      <c r="F169" s="29">
        <f t="shared" si="28"/>
        <v>74.8</v>
      </c>
      <c r="G169" s="29">
        <f t="shared" si="29"/>
        <v>74.8</v>
      </c>
      <c r="H169" s="29">
        <f t="shared" si="30"/>
        <v>74.8</v>
      </c>
      <c r="I169" s="58">
        <f t="shared" si="31"/>
        <v>74.8</v>
      </c>
      <c r="J169" s="58">
        <f t="shared" si="32"/>
        <v>74.8</v>
      </c>
      <c r="K169" s="58">
        <f t="shared" si="33"/>
        <v>74.8</v>
      </c>
      <c r="L169" s="58">
        <f t="shared" si="34"/>
        <v>74.8</v>
      </c>
      <c r="M169" s="58">
        <f t="shared" si="35"/>
        <v>74.8</v>
      </c>
      <c r="N169" s="58">
        <f t="shared" si="36"/>
        <v>74.8</v>
      </c>
      <c r="O169" s="58">
        <f t="shared" si="37"/>
        <v>74.8</v>
      </c>
      <c r="P169" s="58">
        <f t="shared" si="38"/>
        <v>74.8</v>
      </c>
      <c r="Q169" s="58">
        <f t="shared" si="39"/>
        <v>74.8</v>
      </c>
      <c r="R169" s="58">
        <f>SUM(Table1[[#This Row],[Oct]:[September]])</f>
        <v>897.5999999999998</v>
      </c>
      <c r="S169" s="68">
        <f>Table1[[#This Row],[DEMAND for the whole year]]/365</f>
        <v>2.4591780821917801</v>
      </c>
      <c r="T169" s="68">
        <f>Table1[[#This Row],[Lead Time (days)]]*S169</f>
        <v>209.0301369863013</v>
      </c>
      <c r="U169" s="68">
        <f>SQRT(2*Table1[[#This Row],[DEMAND for the whole year]]*$H$1/(Table1[[#This Row],[Std. Price ($)]]*$K$1))</f>
        <v>342.33151477191205</v>
      </c>
      <c r="V169" s="68">
        <f>Table1[[#This Row],[DEMAND for the whole year]]/U169</f>
        <v>2.6220197710925062</v>
      </c>
      <c r="W169" s="68">
        <f>Table1[[#This Row],[Demand variability (COV)]]*S169</f>
        <v>1.8935671232876707</v>
      </c>
      <c r="X169" s="68">
        <f t="shared" si="40"/>
        <v>17.457826276018881</v>
      </c>
      <c r="Y169" s="68">
        <f t="shared" si="41"/>
        <v>35.853991696373377</v>
      </c>
      <c r="Z169" s="58">
        <f>(Table1[[#This Row],[Eoq]]/2)*(Table1[[#This Row],[Std. Price ($)]]*$K$1)</f>
        <v>786.60593132775193</v>
      </c>
      <c r="AA169" s="58">
        <f>Table1[[#This Row],[number of times I order]]*$H$1</f>
        <v>786.60593132775182</v>
      </c>
      <c r="AB169" s="58">
        <f>Table1[[#This Row],[Holding cost]]+AA169</f>
        <v>1573.2118626555039</v>
      </c>
      <c r="AC169" s="34">
        <v>1.2</v>
      </c>
      <c r="AD169" s="29">
        <v>0.82</v>
      </c>
      <c r="AE169" s="29">
        <v>0.77</v>
      </c>
      <c r="AF169" s="29">
        <v>85</v>
      </c>
    </row>
    <row r="170" spans="1:32" x14ac:dyDescent="0.15">
      <c r="A170" s="32">
        <v>91426.671591242644</v>
      </c>
      <c r="B170" s="33">
        <v>6.402000000000001</v>
      </c>
      <c r="C170" s="33">
        <v>1353.3687457775804</v>
      </c>
      <c r="D170" s="33">
        <f>C170/Table1[[#This Row],[Std. Price ($)]]</f>
        <v>211.39780471377387</v>
      </c>
      <c r="E170" s="29">
        <v>50</v>
      </c>
      <c r="F170" s="29">
        <f t="shared" si="28"/>
        <v>90</v>
      </c>
      <c r="G170" s="29">
        <f t="shared" si="29"/>
        <v>90</v>
      </c>
      <c r="H170" s="29">
        <f t="shared" si="30"/>
        <v>90</v>
      </c>
      <c r="I170" s="58">
        <f t="shared" si="31"/>
        <v>90</v>
      </c>
      <c r="J170" s="58">
        <f t="shared" si="32"/>
        <v>90</v>
      </c>
      <c r="K170" s="58">
        <f t="shared" si="33"/>
        <v>90</v>
      </c>
      <c r="L170" s="58">
        <f t="shared" si="34"/>
        <v>90</v>
      </c>
      <c r="M170" s="58">
        <f t="shared" si="35"/>
        <v>90</v>
      </c>
      <c r="N170" s="58">
        <f t="shared" si="36"/>
        <v>90</v>
      </c>
      <c r="O170" s="58">
        <f t="shared" si="37"/>
        <v>90</v>
      </c>
      <c r="P170" s="58">
        <f t="shared" si="38"/>
        <v>90</v>
      </c>
      <c r="Q170" s="58">
        <f t="shared" si="39"/>
        <v>90</v>
      </c>
      <c r="R170" s="58">
        <f>SUM(Table1[[#This Row],[Oct]:[September]])</f>
        <v>1080</v>
      </c>
      <c r="S170" s="68">
        <f>Table1[[#This Row],[DEMAND for the whole year]]/365</f>
        <v>2.9589041095890409</v>
      </c>
      <c r="T170" s="68">
        <f>Table1[[#This Row],[Lead Time (days)]]*S170</f>
        <v>177.53424657534245</v>
      </c>
      <c r="U170" s="68">
        <f>SQRT(2*Table1[[#This Row],[DEMAND for the whole year]]*$H$1/(Table1[[#This Row],[Std. Price ($)]]*$K$1))</f>
        <v>711.40132576347639</v>
      </c>
      <c r="V170" s="68">
        <f>Table1[[#This Row],[DEMAND for the whole year]]/U170</f>
        <v>1.5181304291792586</v>
      </c>
      <c r="W170" s="68">
        <f>Table1[[#This Row],[Demand variability (COV)]]*S170</f>
        <v>4.0832876712328758</v>
      </c>
      <c r="X170" s="68">
        <f t="shared" si="40"/>
        <v>31.62901029691799</v>
      </c>
      <c r="Y170" s="68">
        <f t="shared" si="41"/>
        <v>64.958045441658001</v>
      </c>
      <c r="Z170" s="58">
        <f>(Table1[[#This Row],[Eoq]]/2)*(Table1[[#This Row],[Std. Price ($)]]*$K$1)</f>
        <v>455.43912875377765</v>
      </c>
      <c r="AA170" s="58">
        <f>Table1[[#This Row],[number of times I order]]*$H$1</f>
        <v>455.4391287537776</v>
      </c>
      <c r="AB170" s="58">
        <f>Table1[[#This Row],[Holding cost]]+AA170</f>
        <v>910.87825750755519</v>
      </c>
      <c r="AC170" s="34">
        <v>0.8</v>
      </c>
      <c r="AD170" s="29">
        <v>0.82</v>
      </c>
      <c r="AE170" s="29">
        <v>1.38</v>
      </c>
      <c r="AF170" s="29">
        <v>60</v>
      </c>
    </row>
    <row r="171" spans="1:32" x14ac:dyDescent="0.15">
      <c r="A171" s="32">
        <v>77806.090059937909</v>
      </c>
      <c r="B171" s="33">
        <v>6.7518000000000002</v>
      </c>
      <c r="C171" s="33">
        <v>1372.0487674284236</v>
      </c>
      <c r="D171" s="33">
        <f>C171/Table1[[#This Row],[Std. Price ($)]]</f>
        <v>203.21229411837191</v>
      </c>
      <c r="E171" s="29">
        <v>50</v>
      </c>
      <c r="F171" s="29">
        <f t="shared" si="28"/>
        <v>40</v>
      </c>
      <c r="G171" s="29">
        <f t="shared" si="29"/>
        <v>40</v>
      </c>
      <c r="H171" s="29">
        <f t="shared" si="30"/>
        <v>40</v>
      </c>
      <c r="I171" s="58">
        <f t="shared" si="31"/>
        <v>40</v>
      </c>
      <c r="J171" s="58">
        <f t="shared" si="32"/>
        <v>40</v>
      </c>
      <c r="K171" s="58">
        <f t="shared" si="33"/>
        <v>40</v>
      </c>
      <c r="L171" s="58">
        <f t="shared" si="34"/>
        <v>40</v>
      </c>
      <c r="M171" s="58">
        <f t="shared" si="35"/>
        <v>40</v>
      </c>
      <c r="N171" s="58">
        <f t="shared" si="36"/>
        <v>40</v>
      </c>
      <c r="O171" s="58">
        <f t="shared" si="37"/>
        <v>40</v>
      </c>
      <c r="P171" s="58">
        <f t="shared" si="38"/>
        <v>40</v>
      </c>
      <c r="Q171" s="58">
        <f t="shared" si="39"/>
        <v>40</v>
      </c>
      <c r="R171" s="58">
        <f>SUM(Table1[[#This Row],[Oct]:[September]])</f>
        <v>480</v>
      </c>
      <c r="S171" s="68">
        <f>Table1[[#This Row],[DEMAND for the whole year]]/365</f>
        <v>1.3150684931506849</v>
      </c>
      <c r="T171" s="68">
        <f>Table1[[#This Row],[Lead Time (days)]]*S171</f>
        <v>174.9041095890411</v>
      </c>
      <c r="U171" s="68">
        <f>SQRT(2*Table1[[#This Row],[DEMAND for the whole year]]*$H$1/(Table1[[#This Row],[Std. Price ($)]]*$K$1))</f>
        <v>461.81864363705631</v>
      </c>
      <c r="V171" s="68">
        <f>Table1[[#This Row],[DEMAND for the whole year]]/U171</f>
        <v>1.0393690393695592</v>
      </c>
      <c r="W171" s="68">
        <f>Table1[[#This Row],[Demand variability (COV)]]*S171</f>
        <v>1.0652054794520549</v>
      </c>
      <c r="X171" s="68">
        <f t="shared" si="40"/>
        <v>12.284548867967141</v>
      </c>
      <c r="Y171" s="68">
        <f t="shared" si="41"/>
        <v>25.229378855190898</v>
      </c>
      <c r="Z171" s="58">
        <f>(Table1[[#This Row],[Eoq]]/2)*(Table1[[#This Row],[Std. Price ($)]]*$K$1)</f>
        <v>311.81071181086776</v>
      </c>
      <c r="AA171" s="58">
        <f>Table1[[#This Row],[number of times I order]]*$H$1</f>
        <v>311.81071181086776</v>
      </c>
      <c r="AB171" s="58">
        <f>Table1[[#This Row],[Holding cost]]+AA171</f>
        <v>623.62142362173552</v>
      </c>
      <c r="AC171" s="34">
        <v>-0.2</v>
      </c>
      <c r="AD171" s="29">
        <v>0.88</v>
      </c>
      <c r="AE171" s="29">
        <v>0.81</v>
      </c>
      <c r="AF171" s="29">
        <v>133</v>
      </c>
    </row>
    <row r="172" spans="1:32" x14ac:dyDescent="0.15">
      <c r="A172" s="32">
        <v>68677.355080625595</v>
      </c>
      <c r="B172" s="33">
        <v>72.745200000000011</v>
      </c>
      <c r="C172" s="33">
        <v>1596.8969507700003</v>
      </c>
      <c r="D172" s="33">
        <f>C172/Table1[[#This Row],[Std. Price ($)]]</f>
        <v>21.951921924333153</v>
      </c>
      <c r="E172" s="29">
        <v>18</v>
      </c>
      <c r="F172" s="29">
        <f t="shared" si="28"/>
        <v>39.599999999999994</v>
      </c>
      <c r="G172" s="29">
        <f t="shared" si="29"/>
        <v>39.599999999999994</v>
      </c>
      <c r="H172" s="29">
        <f t="shared" si="30"/>
        <v>39.599999999999994</v>
      </c>
      <c r="I172" s="58">
        <f t="shared" si="31"/>
        <v>39.599999999999994</v>
      </c>
      <c r="J172" s="58">
        <f t="shared" si="32"/>
        <v>39.599999999999994</v>
      </c>
      <c r="K172" s="58">
        <f t="shared" si="33"/>
        <v>39.599999999999994</v>
      </c>
      <c r="L172" s="58">
        <f t="shared" si="34"/>
        <v>39.599999999999994</v>
      </c>
      <c r="M172" s="58">
        <f t="shared" si="35"/>
        <v>39.599999999999994</v>
      </c>
      <c r="N172" s="58">
        <f t="shared" si="36"/>
        <v>39.599999999999994</v>
      </c>
      <c r="O172" s="58">
        <f t="shared" si="37"/>
        <v>39.599999999999994</v>
      </c>
      <c r="P172" s="58">
        <f t="shared" si="38"/>
        <v>39.599999999999994</v>
      </c>
      <c r="Q172" s="58">
        <f t="shared" si="39"/>
        <v>39.599999999999994</v>
      </c>
      <c r="R172" s="58">
        <f>SUM(Table1[[#This Row],[Oct]:[September]])</f>
        <v>475.20000000000005</v>
      </c>
      <c r="S172" s="68">
        <f>Table1[[#This Row],[DEMAND for the whole year]]/365</f>
        <v>1.3019178082191782</v>
      </c>
      <c r="T172" s="68">
        <f>Table1[[#This Row],[Lead Time (days)]]*S172</f>
        <v>58.586301369863023</v>
      </c>
      <c r="U172" s="68">
        <f>SQRT(2*Table1[[#This Row],[DEMAND for the whole year]]*$H$1/(Table1[[#This Row],[Std. Price ($)]]*$K$1))</f>
        <v>139.98988998412742</v>
      </c>
      <c r="V172" s="68">
        <f>Table1[[#This Row],[DEMAND for the whole year]]/U172</f>
        <v>3.3945308482911161</v>
      </c>
      <c r="W172" s="68">
        <f>Table1[[#This Row],[Demand variability (COV)]]*S172</f>
        <v>1.1066301369863014</v>
      </c>
      <c r="X172" s="68">
        <f t="shared" si="40"/>
        <v>7.4235006367538228</v>
      </c>
      <c r="Y172" s="68">
        <f t="shared" si="41"/>
        <v>15.246006345807801</v>
      </c>
      <c r="Z172" s="58">
        <f>(Table1[[#This Row],[Eoq]]/2)*(Table1[[#This Row],[Std. Price ($)]]*$K$1)</f>
        <v>1018.3592544873349</v>
      </c>
      <c r="AA172" s="58">
        <f>Table1[[#This Row],[number of times I order]]*$H$1</f>
        <v>1018.3592544873349</v>
      </c>
      <c r="AB172" s="58">
        <f>Table1[[#This Row],[Holding cost]]+AA172</f>
        <v>2036.7185089746697</v>
      </c>
      <c r="AC172" s="34">
        <v>1.2</v>
      </c>
      <c r="AD172" s="29">
        <v>1</v>
      </c>
      <c r="AE172" s="29">
        <v>0.85</v>
      </c>
      <c r="AF172" s="29">
        <v>45</v>
      </c>
    </row>
    <row r="173" spans="1:32" x14ac:dyDescent="0.15">
      <c r="A173" s="32">
        <v>24821.801580365256</v>
      </c>
      <c r="B173" s="33">
        <v>27.920200000000005</v>
      </c>
      <c r="C173" s="33">
        <v>1424.3824378080001</v>
      </c>
      <c r="D173" s="33">
        <f>C173/Table1[[#This Row],[Std. Price ($)]]</f>
        <v>51.016197513198321</v>
      </c>
      <c r="E173" s="29">
        <v>34</v>
      </c>
      <c r="F173" s="29">
        <f t="shared" si="28"/>
        <v>74.8</v>
      </c>
      <c r="G173" s="29">
        <f t="shared" si="29"/>
        <v>74.8</v>
      </c>
      <c r="H173" s="29">
        <f t="shared" si="30"/>
        <v>74.8</v>
      </c>
      <c r="I173" s="58">
        <f t="shared" si="31"/>
        <v>74.8</v>
      </c>
      <c r="J173" s="58">
        <f t="shared" si="32"/>
        <v>74.8</v>
      </c>
      <c r="K173" s="58">
        <f t="shared" si="33"/>
        <v>74.8</v>
      </c>
      <c r="L173" s="58">
        <f t="shared" si="34"/>
        <v>74.8</v>
      </c>
      <c r="M173" s="58">
        <f t="shared" si="35"/>
        <v>74.8</v>
      </c>
      <c r="N173" s="58">
        <f t="shared" si="36"/>
        <v>74.8</v>
      </c>
      <c r="O173" s="58">
        <f t="shared" si="37"/>
        <v>74.8</v>
      </c>
      <c r="P173" s="58">
        <f t="shared" si="38"/>
        <v>74.8</v>
      </c>
      <c r="Q173" s="58">
        <f t="shared" si="39"/>
        <v>74.8</v>
      </c>
      <c r="R173" s="58">
        <f>SUM(Table1[[#This Row],[Oct]:[September]])</f>
        <v>897.5999999999998</v>
      </c>
      <c r="S173" s="68">
        <f>Table1[[#This Row],[DEMAND for the whole year]]/365</f>
        <v>2.4591780821917801</v>
      </c>
      <c r="T173" s="68">
        <f>Table1[[#This Row],[Lead Time (days)]]*S173</f>
        <v>147.55068493150679</v>
      </c>
      <c r="U173" s="68">
        <f>SQRT(2*Table1[[#This Row],[DEMAND for the whole year]]*$H$1/(Table1[[#This Row],[Std. Price ($)]]*$K$1))</f>
        <v>310.55804695408091</v>
      </c>
      <c r="V173" s="68">
        <f>Table1[[#This Row],[DEMAND for the whole year]]/U173</f>
        <v>2.8902809275224444</v>
      </c>
      <c r="W173" s="68">
        <f>Table1[[#This Row],[Demand variability (COV)]]*S173</f>
        <v>1.8689753424657529</v>
      </c>
      <c r="X173" s="68">
        <f t="shared" si="40"/>
        <v>14.47702075168433</v>
      </c>
      <c r="Y173" s="68">
        <f t="shared" si="41"/>
        <v>29.732165597965974</v>
      </c>
      <c r="Z173" s="58">
        <f>(Table1[[#This Row],[Eoq]]/2)*(Table1[[#This Row],[Std. Price ($)]]*$K$1)</f>
        <v>867.08427825673323</v>
      </c>
      <c r="AA173" s="58">
        <f>Table1[[#This Row],[number of times I order]]*$H$1</f>
        <v>867.08427825673334</v>
      </c>
      <c r="AB173" s="58">
        <f>Table1[[#This Row],[Holding cost]]+AA173</f>
        <v>1734.1685565134667</v>
      </c>
      <c r="AC173" s="34">
        <v>1.2</v>
      </c>
      <c r="AD173" s="29">
        <v>1</v>
      </c>
      <c r="AE173" s="29">
        <v>0.76</v>
      </c>
      <c r="AF173" s="29">
        <v>60</v>
      </c>
    </row>
    <row r="174" spans="1:32" x14ac:dyDescent="0.15">
      <c r="A174" s="32">
        <v>77724.024424300311</v>
      </c>
      <c r="B174" s="33">
        <v>35.828099999999999</v>
      </c>
      <c r="C174" s="33">
        <v>1109.0082226080001</v>
      </c>
      <c r="D174" s="33">
        <f>C174/Table1[[#This Row],[Std. Price ($)]]</f>
        <v>30.953587340886067</v>
      </c>
      <c r="E174" s="29">
        <v>18</v>
      </c>
      <c r="F174" s="29">
        <f t="shared" si="28"/>
        <v>21.6</v>
      </c>
      <c r="G174" s="29">
        <f t="shared" si="29"/>
        <v>21.6</v>
      </c>
      <c r="H174" s="29">
        <f t="shared" si="30"/>
        <v>21.6</v>
      </c>
      <c r="I174" s="58">
        <f t="shared" si="31"/>
        <v>21.6</v>
      </c>
      <c r="J174" s="58">
        <f t="shared" si="32"/>
        <v>21.6</v>
      </c>
      <c r="K174" s="58">
        <f t="shared" si="33"/>
        <v>21.6</v>
      </c>
      <c r="L174" s="58">
        <f t="shared" si="34"/>
        <v>21.6</v>
      </c>
      <c r="M174" s="58">
        <f t="shared" si="35"/>
        <v>21.6</v>
      </c>
      <c r="N174" s="58">
        <f t="shared" si="36"/>
        <v>21.6</v>
      </c>
      <c r="O174" s="58">
        <f t="shared" si="37"/>
        <v>21.6</v>
      </c>
      <c r="P174" s="58">
        <f t="shared" si="38"/>
        <v>21.6</v>
      </c>
      <c r="Q174" s="58">
        <f t="shared" si="39"/>
        <v>21.6</v>
      </c>
      <c r="R174" s="58">
        <f>SUM(Table1[[#This Row],[Oct]:[September]])</f>
        <v>259.2</v>
      </c>
      <c r="S174" s="68">
        <f>Table1[[#This Row],[DEMAND for the whole year]]/365</f>
        <v>0.71013698630136979</v>
      </c>
      <c r="T174" s="68">
        <f>Table1[[#This Row],[Lead Time (days)]]*S174</f>
        <v>28.405479452054792</v>
      </c>
      <c r="U174" s="68">
        <f>SQRT(2*Table1[[#This Row],[DEMAND for the whole year]]*$H$1/(Table1[[#This Row],[Std. Price ($)]]*$K$1))</f>
        <v>147.32153561662156</v>
      </c>
      <c r="V174" s="68">
        <f>Table1[[#This Row],[DEMAND for the whole year]]/U174</f>
        <v>1.7594169034086264</v>
      </c>
      <c r="W174" s="68">
        <f>Table1[[#This Row],[Demand variability (COV)]]*S174</f>
        <v>0.6533260273972602</v>
      </c>
      <c r="X174" s="68">
        <f t="shared" si="40"/>
        <v>4.1319966024898216</v>
      </c>
      <c r="Y174" s="68">
        <f t="shared" si="41"/>
        <v>8.4860835210978607</v>
      </c>
      <c r="Z174" s="58">
        <f>(Table1[[#This Row],[Eoq]]/2)*(Table1[[#This Row],[Std. Price ($)]]*$K$1)</f>
        <v>527.82507102258796</v>
      </c>
      <c r="AA174" s="58">
        <f>Table1[[#This Row],[number of times I order]]*$H$1</f>
        <v>527.82507102258796</v>
      </c>
      <c r="AB174" s="58">
        <f>Table1[[#This Row],[Holding cost]]+AA174</f>
        <v>1055.6501420451759</v>
      </c>
      <c r="AC174" s="34">
        <v>0.2</v>
      </c>
      <c r="AD174" s="29">
        <v>1</v>
      </c>
      <c r="AE174" s="29">
        <v>0.92</v>
      </c>
      <c r="AF174" s="29">
        <v>40</v>
      </c>
    </row>
    <row r="175" spans="1:32" x14ac:dyDescent="0.15">
      <c r="A175" s="32">
        <v>17675.740240842362</v>
      </c>
      <c r="B175" s="33">
        <v>6.4685500000000005</v>
      </c>
      <c r="C175" s="33">
        <v>267.34498815771235</v>
      </c>
      <c r="D175" s="33">
        <f>C175/Table1[[#This Row],[Std. Price ($)]]</f>
        <v>41.329971656354566</v>
      </c>
      <c r="E175" s="29">
        <v>18</v>
      </c>
      <c r="F175" s="29">
        <f t="shared" si="28"/>
        <v>45</v>
      </c>
      <c r="G175" s="29">
        <f t="shared" si="29"/>
        <v>45</v>
      </c>
      <c r="H175" s="29">
        <f t="shared" si="30"/>
        <v>45</v>
      </c>
      <c r="I175" s="58">
        <f t="shared" si="31"/>
        <v>45</v>
      </c>
      <c r="J175" s="58">
        <f t="shared" si="32"/>
        <v>45</v>
      </c>
      <c r="K175" s="58">
        <f t="shared" si="33"/>
        <v>45</v>
      </c>
      <c r="L175" s="58">
        <f t="shared" si="34"/>
        <v>45</v>
      </c>
      <c r="M175" s="58">
        <f t="shared" si="35"/>
        <v>45</v>
      </c>
      <c r="N175" s="58">
        <f t="shared" si="36"/>
        <v>45</v>
      </c>
      <c r="O175" s="58">
        <f t="shared" si="37"/>
        <v>45</v>
      </c>
      <c r="P175" s="58">
        <f t="shared" si="38"/>
        <v>45</v>
      </c>
      <c r="Q175" s="58">
        <f t="shared" si="39"/>
        <v>45</v>
      </c>
      <c r="R175" s="58">
        <f>SUM(Table1[[#This Row],[Oct]:[September]])</f>
        <v>540</v>
      </c>
      <c r="S175" s="68">
        <f>Table1[[#This Row],[DEMAND for the whole year]]/365</f>
        <v>1.4794520547945205</v>
      </c>
      <c r="T175" s="68">
        <f>Table1[[#This Row],[Lead Time (days)]]*S175</f>
        <v>73.972602739726028</v>
      </c>
      <c r="U175" s="68">
        <f>SQRT(2*Table1[[#This Row],[DEMAND for the whole year]]*$H$1/(Table1[[#This Row],[Std. Price ($)]]*$K$1))</f>
        <v>500.44233010333022</v>
      </c>
      <c r="V175" s="68">
        <f>Table1[[#This Row],[DEMAND for the whole year]]/U175</f>
        <v>1.0790454114632988</v>
      </c>
      <c r="W175" s="68">
        <f>Table1[[#This Row],[Demand variability (COV)]]*S175</f>
        <v>1.5090410958904108</v>
      </c>
      <c r="X175" s="68">
        <f t="shared" si="40"/>
        <v>10.670531919932886</v>
      </c>
      <c r="Y175" s="68">
        <f t="shared" si="41"/>
        <v>21.914593306424248</v>
      </c>
      <c r="Z175" s="58">
        <f>(Table1[[#This Row],[Eoq]]/2)*(Table1[[#This Row],[Std. Price ($)]]*$K$1)</f>
        <v>323.71362343898971</v>
      </c>
      <c r="AA175" s="58">
        <f>Table1[[#This Row],[number of times I order]]*$H$1</f>
        <v>323.71362343898966</v>
      </c>
      <c r="AB175" s="58">
        <f>Table1[[#This Row],[Holding cost]]+AA175</f>
        <v>647.42724687797931</v>
      </c>
      <c r="AC175" s="34">
        <v>1.5</v>
      </c>
      <c r="AD175" s="29">
        <v>0.82</v>
      </c>
      <c r="AE175" s="29">
        <v>1.02</v>
      </c>
      <c r="AF175" s="29">
        <v>50</v>
      </c>
    </row>
    <row r="176" spans="1:32" x14ac:dyDescent="0.15">
      <c r="A176" s="32">
        <v>9037.7323035078844</v>
      </c>
      <c r="B176" s="33">
        <v>5.2580000000000009</v>
      </c>
      <c r="C176" s="33">
        <v>1042.3043649158415</v>
      </c>
      <c r="D176" s="33">
        <f>C176/Table1[[#This Row],[Std. Price ($)]]</f>
        <v>198.23209678886292</v>
      </c>
      <c r="E176" s="29">
        <v>58</v>
      </c>
      <c r="F176" s="29">
        <f t="shared" si="28"/>
        <v>17.400000000000006</v>
      </c>
      <c r="G176" s="29">
        <f t="shared" si="29"/>
        <v>17.400000000000006</v>
      </c>
      <c r="H176" s="29">
        <f t="shared" si="30"/>
        <v>17.400000000000006</v>
      </c>
      <c r="I176" s="58">
        <f t="shared" si="31"/>
        <v>17.400000000000006</v>
      </c>
      <c r="J176" s="58">
        <f t="shared" si="32"/>
        <v>17.400000000000006</v>
      </c>
      <c r="K176" s="58">
        <f t="shared" si="33"/>
        <v>17.400000000000006</v>
      </c>
      <c r="L176" s="58">
        <f t="shared" si="34"/>
        <v>17.400000000000006</v>
      </c>
      <c r="M176" s="58">
        <f t="shared" si="35"/>
        <v>17.400000000000006</v>
      </c>
      <c r="N176" s="58">
        <f t="shared" si="36"/>
        <v>17.400000000000006</v>
      </c>
      <c r="O176" s="58">
        <f t="shared" si="37"/>
        <v>17.400000000000006</v>
      </c>
      <c r="P176" s="58">
        <f t="shared" si="38"/>
        <v>17.400000000000006</v>
      </c>
      <c r="Q176" s="58">
        <f t="shared" si="39"/>
        <v>17.400000000000006</v>
      </c>
      <c r="R176" s="58">
        <f>SUM(Table1[[#This Row],[Oct]:[September]])</f>
        <v>208.80000000000007</v>
      </c>
      <c r="S176" s="68">
        <f>Table1[[#This Row],[DEMAND for the whole year]]/365</f>
        <v>0.57205479452054808</v>
      </c>
      <c r="T176" s="68">
        <f>Table1[[#This Row],[Lead Time (days)]]*S176</f>
        <v>34.323287671232883</v>
      </c>
      <c r="U176" s="68">
        <f>SQRT(2*Table1[[#This Row],[DEMAND for the whole year]]*$H$1/(Table1[[#This Row],[Std. Price ($)]]*$K$1))</f>
        <v>345.15612423234387</v>
      </c>
      <c r="V176" s="68">
        <f>Table1[[#This Row],[DEMAND for the whole year]]/U176</f>
        <v>0.60494363373788818</v>
      </c>
      <c r="W176" s="68">
        <f>Table1[[#This Row],[Demand variability (COV)]]*S176</f>
        <v>0.58349589041095906</v>
      </c>
      <c r="X176" s="68">
        <f t="shared" si="40"/>
        <v>4.5197397322842248</v>
      </c>
      <c r="Y176" s="68">
        <f t="shared" si="41"/>
        <v>9.2824105515180904</v>
      </c>
      <c r="Z176" s="58">
        <f>(Table1[[#This Row],[Eoq]]/2)*(Table1[[#This Row],[Std. Price ($)]]*$K$1)</f>
        <v>181.48309012136647</v>
      </c>
      <c r="AA176" s="58">
        <f>Table1[[#This Row],[number of times I order]]*$H$1</f>
        <v>181.48309012136644</v>
      </c>
      <c r="AB176" s="58">
        <f>Table1[[#This Row],[Holding cost]]+AA176</f>
        <v>362.96618024273289</v>
      </c>
      <c r="AC176" s="34">
        <v>-0.7</v>
      </c>
      <c r="AD176" s="29">
        <v>0.72</v>
      </c>
      <c r="AE176" s="29">
        <v>1.02</v>
      </c>
      <c r="AF176" s="29">
        <v>60</v>
      </c>
    </row>
    <row r="177" spans="1:32" x14ac:dyDescent="0.15">
      <c r="A177" s="32">
        <v>28488.386109303265</v>
      </c>
      <c r="B177" s="33">
        <v>12.793000000000001</v>
      </c>
      <c r="C177" s="33">
        <v>1104.6043408400001</v>
      </c>
      <c r="D177" s="33">
        <f>C177/Table1[[#This Row],[Std. Price ($)]]</f>
        <v>86.344433740326735</v>
      </c>
      <c r="E177" s="29">
        <v>26</v>
      </c>
      <c r="F177" s="29">
        <f t="shared" si="28"/>
        <v>20.8</v>
      </c>
      <c r="G177" s="29">
        <f t="shared" si="29"/>
        <v>20.8</v>
      </c>
      <c r="H177" s="29">
        <f t="shared" si="30"/>
        <v>20.8</v>
      </c>
      <c r="I177" s="58">
        <f t="shared" si="31"/>
        <v>20.8</v>
      </c>
      <c r="J177" s="58">
        <f t="shared" si="32"/>
        <v>20.8</v>
      </c>
      <c r="K177" s="58">
        <f t="shared" si="33"/>
        <v>20.8</v>
      </c>
      <c r="L177" s="58">
        <f t="shared" si="34"/>
        <v>20.8</v>
      </c>
      <c r="M177" s="58">
        <f t="shared" si="35"/>
        <v>20.8</v>
      </c>
      <c r="N177" s="58">
        <f t="shared" si="36"/>
        <v>20.8</v>
      </c>
      <c r="O177" s="58">
        <f t="shared" si="37"/>
        <v>20.8</v>
      </c>
      <c r="P177" s="58">
        <f t="shared" si="38"/>
        <v>20.8</v>
      </c>
      <c r="Q177" s="58">
        <f t="shared" si="39"/>
        <v>20.8</v>
      </c>
      <c r="R177" s="58">
        <f>SUM(Table1[[#This Row],[Oct]:[September]])</f>
        <v>249.60000000000005</v>
      </c>
      <c r="S177" s="68">
        <f>Table1[[#This Row],[DEMAND for the whole year]]/365</f>
        <v>0.68383561643835633</v>
      </c>
      <c r="T177" s="68">
        <f>Table1[[#This Row],[Lead Time (days)]]*S177</f>
        <v>41.030136986301379</v>
      </c>
      <c r="U177" s="68">
        <f>SQRT(2*Table1[[#This Row],[DEMAND for the whole year]]*$H$1/(Table1[[#This Row],[Std. Price ($)]]*$K$1))</f>
        <v>241.93389529539004</v>
      </c>
      <c r="V177" s="68">
        <f>Table1[[#This Row],[DEMAND for the whole year]]/U177</f>
        <v>1.0316867741713085</v>
      </c>
      <c r="W177" s="68">
        <f>Table1[[#This Row],[Demand variability (COV)]]*S177</f>
        <v>0.77957260273972617</v>
      </c>
      <c r="X177" s="68">
        <f t="shared" si="40"/>
        <v>6.03854341514106</v>
      </c>
      <c r="Y177" s="68">
        <f t="shared" si="41"/>
        <v>12.401651960648914</v>
      </c>
      <c r="Z177" s="58">
        <f>(Table1[[#This Row],[Eoq]]/2)*(Table1[[#This Row],[Std. Price ($)]]*$K$1)</f>
        <v>309.50603225139253</v>
      </c>
      <c r="AA177" s="58">
        <f>Table1[[#This Row],[number of times I order]]*$H$1</f>
        <v>309.50603225139253</v>
      </c>
      <c r="AB177" s="58">
        <f>Table1[[#This Row],[Holding cost]]+AA177</f>
        <v>619.01206450278505</v>
      </c>
      <c r="AC177" s="34">
        <v>-0.2</v>
      </c>
      <c r="AD177" s="29">
        <v>1</v>
      </c>
      <c r="AE177" s="29">
        <v>1.1399999999999999</v>
      </c>
      <c r="AF177" s="29">
        <v>60</v>
      </c>
    </row>
    <row r="178" spans="1:32" x14ac:dyDescent="0.15">
      <c r="A178" s="32">
        <v>89665.206766228046</v>
      </c>
      <c r="B178" s="33">
        <v>40.986000000000004</v>
      </c>
      <c r="C178" s="33">
        <v>1379.7413882999999</v>
      </c>
      <c r="D178" s="33">
        <f>C178/Table1[[#This Row],[Std. Price ($)]]</f>
        <v>33.663723913043476</v>
      </c>
      <c r="E178" s="29">
        <v>18</v>
      </c>
      <c r="F178" s="29">
        <f t="shared" si="28"/>
        <v>27</v>
      </c>
      <c r="G178" s="29">
        <f t="shared" si="29"/>
        <v>27</v>
      </c>
      <c r="H178" s="29">
        <f t="shared" si="30"/>
        <v>27</v>
      </c>
      <c r="I178" s="58">
        <f t="shared" si="31"/>
        <v>27</v>
      </c>
      <c r="J178" s="58">
        <f t="shared" si="32"/>
        <v>27</v>
      </c>
      <c r="K178" s="58">
        <f t="shared" si="33"/>
        <v>27</v>
      </c>
      <c r="L178" s="58">
        <f t="shared" si="34"/>
        <v>27</v>
      </c>
      <c r="M178" s="58">
        <f t="shared" si="35"/>
        <v>27</v>
      </c>
      <c r="N178" s="58">
        <f t="shared" si="36"/>
        <v>27</v>
      </c>
      <c r="O178" s="58">
        <f t="shared" si="37"/>
        <v>27</v>
      </c>
      <c r="P178" s="58">
        <f t="shared" si="38"/>
        <v>27</v>
      </c>
      <c r="Q178" s="58">
        <f t="shared" si="39"/>
        <v>27</v>
      </c>
      <c r="R178" s="58">
        <f>SUM(Table1[[#This Row],[Oct]:[September]])</f>
        <v>324</v>
      </c>
      <c r="S178" s="68">
        <f>Table1[[#This Row],[DEMAND for the whole year]]/365</f>
        <v>0.88767123287671235</v>
      </c>
      <c r="T178" s="68">
        <f>Table1[[#This Row],[Lead Time (days)]]*S178</f>
        <v>39.945205479452056</v>
      </c>
      <c r="U178" s="68">
        <f>SQRT(2*Table1[[#This Row],[DEMAND for the whole year]]*$H$1/(Table1[[#This Row],[Std. Price ($)]]*$K$1))</f>
        <v>153.99810070180359</v>
      </c>
      <c r="V178" s="68">
        <f>Table1[[#This Row],[DEMAND for the whole year]]/U178</f>
        <v>2.1039220517880413</v>
      </c>
      <c r="W178" s="68">
        <f>Table1[[#This Row],[Demand variability (COV)]]*S178</f>
        <v>1.1539726027397261</v>
      </c>
      <c r="X178" s="68">
        <f t="shared" si="40"/>
        <v>7.741083551695163</v>
      </c>
      <c r="Y178" s="68">
        <f t="shared" si="41"/>
        <v>15.898241911403858</v>
      </c>
      <c r="Z178" s="58">
        <f>(Table1[[#This Row],[Eoq]]/2)*(Table1[[#This Row],[Std. Price ($)]]*$K$1)</f>
        <v>631.17661553641221</v>
      </c>
      <c r="AA178" s="58">
        <f>Table1[[#This Row],[number of times I order]]*$H$1</f>
        <v>631.17661553641233</v>
      </c>
      <c r="AB178" s="58">
        <f>Table1[[#This Row],[Holding cost]]+AA178</f>
        <v>1262.3532310728247</v>
      </c>
      <c r="AC178" s="34">
        <v>0.5</v>
      </c>
      <c r="AD178" s="29">
        <v>1</v>
      </c>
      <c r="AE178" s="29">
        <v>1.3</v>
      </c>
      <c r="AF178" s="29">
        <v>45</v>
      </c>
    </row>
    <row r="179" spans="1:32" x14ac:dyDescent="0.15">
      <c r="A179" s="32">
        <v>83959.2123849575</v>
      </c>
      <c r="B179" s="33">
        <v>29.459155000000003</v>
      </c>
      <c r="C179" s="33">
        <v>1181.523193358508</v>
      </c>
      <c r="D179" s="33">
        <f>C179/Table1[[#This Row],[Std. Price ($)]]</f>
        <v>40.107165102274926</v>
      </c>
      <c r="E179" s="29">
        <v>26</v>
      </c>
      <c r="F179" s="29">
        <f t="shared" si="28"/>
        <v>39</v>
      </c>
      <c r="G179" s="29">
        <f t="shared" si="29"/>
        <v>39</v>
      </c>
      <c r="H179" s="29">
        <f t="shared" si="30"/>
        <v>39</v>
      </c>
      <c r="I179" s="58">
        <f t="shared" si="31"/>
        <v>39</v>
      </c>
      <c r="J179" s="58">
        <f t="shared" si="32"/>
        <v>39</v>
      </c>
      <c r="K179" s="58">
        <f t="shared" si="33"/>
        <v>39</v>
      </c>
      <c r="L179" s="58">
        <f t="shared" si="34"/>
        <v>39</v>
      </c>
      <c r="M179" s="58">
        <f t="shared" si="35"/>
        <v>39</v>
      </c>
      <c r="N179" s="58">
        <f t="shared" si="36"/>
        <v>39</v>
      </c>
      <c r="O179" s="58">
        <f t="shared" si="37"/>
        <v>39</v>
      </c>
      <c r="P179" s="58">
        <f t="shared" si="38"/>
        <v>39</v>
      </c>
      <c r="Q179" s="58">
        <f t="shared" si="39"/>
        <v>39</v>
      </c>
      <c r="R179" s="58">
        <f>SUM(Table1[[#This Row],[Oct]:[September]])</f>
        <v>468</v>
      </c>
      <c r="S179" s="68">
        <f>Table1[[#This Row],[DEMAND for the whole year]]/365</f>
        <v>1.2821917808219179</v>
      </c>
      <c r="T179" s="68">
        <f>Table1[[#This Row],[Lead Time (days)]]*S179</f>
        <v>60.263013698630139</v>
      </c>
      <c r="U179" s="68">
        <f>SQRT(2*Table1[[#This Row],[DEMAND for the whole year]]*$H$1/(Table1[[#This Row],[Std. Price ($)]]*$K$1))</f>
        <v>218.30989017377996</v>
      </c>
      <c r="V179" s="68">
        <f>Table1[[#This Row],[DEMAND for the whole year]]/U179</f>
        <v>2.1437416308874537</v>
      </c>
      <c r="W179" s="68">
        <f>Table1[[#This Row],[Demand variability (COV)]]*S179</f>
        <v>1.2821917808219179</v>
      </c>
      <c r="X179" s="68">
        <f t="shared" si="40"/>
        <v>8.7902639807881879</v>
      </c>
      <c r="Y179" s="68">
        <f t="shared" si="41"/>
        <v>18.052995074709884</v>
      </c>
      <c r="Z179" s="58">
        <f>(Table1[[#This Row],[Eoq]]/2)*(Table1[[#This Row],[Std. Price ($)]]*$K$1)</f>
        <v>643.12248926623613</v>
      </c>
      <c r="AA179" s="58">
        <f>Table1[[#This Row],[number of times I order]]*$H$1</f>
        <v>643.12248926623613</v>
      </c>
      <c r="AB179" s="58">
        <f>Table1[[#This Row],[Holding cost]]+AA179</f>
        <v>1286.2449785324723</v>
      </c>
      <c r="AC179" s="34">
        <v>0.5</v>
      </c>
      <c r="AD179" s="29">
        <v>0.85</v>
      </c>
      <c r="AE179" s="29">
        <v>1</v>
      </c>
      <c r="AF179" s="29">
        <v>47</v>
      </c>
    </row>
    <row r="180" spans="1:32" x14ac:dyDescent="0.15">
      <c r="A180" s="32">
        <v>3987.356486633309</v>
      </c>
      <c r="B180" s="33">
        <v>81.13600000000001</v>
      </c>
      <c r="C180" s="33">
        <v>4063.7482712475467</v>
      </c>
      <c r="D180" s="33">
        <f>C180/Table1[[#This Row],[Std. Price ($)]]</f>
        <v>50.085637340361195</v>
      </c>
      <c r="E180" s="29">
        <v>34</v>
      </c>
      <c r="F180" s="29">
        <f t="shared" si="28"/>
        <v>13.600000000000001</v>
      </c>
      <c r="G180" s="29">
        <f t="shared" si="29"/>
        <v>13.600000000000001</v>
      </c>
      <c r="H180" s="29">
        <f t="shared" si="30"/>
        <v>13.600000000000001</v>
      </c>
      <c r="I180" s="58">
        <f t="shared" si="31"/>
        <v>13.600000000000001</v>
      </c>
      <c r="J180" s="58">
        <f t="shared" si="32"/>
        <v>13.600000000000001</v>
      </c>
      <c r="K180" s="58">
        <f t="shared" si="33"/>
        <v>13.600000000000001</v>
      </c>
      <c r="L180" s="58">
        <f t="shared" si="34"/>
        <v>13.600000000000001</v>
      </c>
      <c r="M180" s="58">
        <f t="shared" si="35"/>
        <v>13.600000000000001</v>
      </c>
      <c r="N180" s="58">
        <f t="shared" si="36"/>
        <v>13.600000000000001</v>
      </c>
      <c r="O180" s="58">
        <f t="shared" si="37"/>
        <v>13.600000000000001</v>
      </c>
      <c r="P180" s="58">
        <f t="shared" si="38"/>
        <v>13.600000000000001</v>
      </c>
      <c r="Q180" s="58">
        <f t="shared" si="39"/>
        <v>13.600000000000001</v>
      </c>
      <c r="R180" s="58">
        <f>SUM(Table1[[#This Row],[Oct]:[September]])</f>
        <v>163.19999999999996</v>
      </c>
      <c r="S180" s="68">
        <f>Table1[[#This Row],[DEMAND for the whole year]]/365</f>
        <v>0.44712328767123277</v>
      </c>
      <c r="T180" s="68">
        <f>Table1[[#This Row],[Lead Time (days)]]*S180</f>
        <v>20.567671232876709</v>
      </c>
      <c r="U180" s="68">
        <f>SQRT(2*Table1[[#This Row],[DEMAND for the whole year]]*$H$1/(Table1[[#This Row],[Std. Price ($)]]*$K$1))</f>
        <v>77.680839071322382</v>
      </c>
      <c r="V180" s="68">
        <f>Table1[[#This Row],[DEMAND for the whole year]]/U180</f>
        <v>2.1009041862969382</v>
      </c>
      <c r="W180" s="68">
        <f>Table1[[#This Row],[Demand variability (COV)]]*S180</f>
        <v>0.34428493150684925</v>
      </c>
      <c r="X180" s="68">
        <f t="shared" si="40"/>
        <v>2.3350540136971327</v>
      </c>
      <c r="Y180" s="68">
        <f t="shared" si="41"/>
        <v>4.7956146368969499</v>
      </c>
      <c r="Z180" s="58">
        <f>(Table1[[#This Row],[Eoq]]/2)*(Table1[[#This Row],[Std. Price ($)]]*$K$1)</f>
        <v>630.27125588908143</v>
      </c>
      <c r="AA180" s="58">
        <f>Table1[[#This Row],[number of times I order]]*$H$1</f>
        <v>630.27125588908143</v>
      </c>
      <c r="AB180" s="58">
        <f>Table1[[#This Row],[Holding cost]]+AA180</f>
        <v>1260.5425117781629</v>
      </c>
      <c r="AC180" s="34">
        <v>-0.6</v>
      </c>
      <c r="AD180" s="29">
        <v>0.71</v>
      </c>
      <c r="AE180" s="29">
        <v>0.77</v>
      </c>
      <c r="AF180" s="29">
        <v>46</v>
      </c>
    </row>
    <row r="181" spans="1:32" x14ac:dyDescent="0.15">
      <c r="A181" s="32">
        <v>10364.086442067477</v>
      </c>
      <c r="B181" s="33">
        <v>22.407000000000004</v>
      </c>
      <c r="C181" s="33">
        <v>1117.3748869458748</v>
      </c>
      <c r="D181" s="33">
        <f>C181/Table1[[#This Row],[Std. Price ($)]]</f>
        <v>49.867223945457873</v>
      </c>
      <c r="E181" s="29">
        <v>26</v>
      </c>
      <c r="F181" s="29">
        <f t="shared" si="28"/>
        <v>65</v>
      </c>
      <c r="G181" s="29">
        <f t="shared" si="29"/>
        <v>65</v>
      </c>
      <c r="H181" s="29">
        <f t="shared" si="30"/>
        <v>65</v>
      </c>
      <c r="I181" s="58">
        <f t="shared" si="31"/>
        <v>65</v>
      </c>
      <c r="J181" s="58">
        <f t="shared" si="32"/>
        <v>65</v>
      </c>
      <c r="K181" s="58">
        <f t="shared" si="33"/>
        <v>65</v>
      </c>
      <c r="L181" s="58">
        <f t="shared" si="34"/>
        <v>65</v>
      </c>
      <c r="M181" s="58">
        <f t="shared" si="35"/>
        <v>65</v>
      </c>
      <c r="N181" s="58">
        <f t="shared" si="36"/>
        <v>65</v>
      </c>
      <c r="O181" s="58">
        <f t="shared" si="37"/>
        <v>65</v>
      </c>
      <c r="P181" s="58">
        <f t="shared" si="38"/>
        <v>65</v>
      </c>
      <c r="Q181" s="58">
        <f t="shared" si="39"/>
        <v>65</v>
      </c>
      <c r="R181" s="58">
        <f>SUM(Table1[[#This Row],[Oct]:[September]])</f>
        <v>780</v>
      </c>
      <c r="S181" s="68">
        <f>Table1[[#This Row],[DEMAND for the whole year]]/365</f>
        <v>2.1369863013698631</v>
      </c>
      <c r="T181" s="68">
        <f>Table1[[#This Row],[Lead Time (days)]]*S181</f>
        <v>128.21917808219177</v>
      </c>
      <c r="U181" s="68">
        <f>SQRT(2*Table1[[#This Row],[DEMAND for the whole year]]*$H$1/(Table1[[#This Row],[Std. Price ($)]]*$K$1))</f>
        <v>323.15886313607956</v>
      </c>
      <c r="V181" s="68">
        <f>Table1[[#This Row],[DEMAND for the whole year]]/U181</f>
        <v>2.413673548763378</v>
      </c>
      <c r="W181" s="68">
        <f>Table1[[#This Row],[Demand variability (COV)]]*S181</f>
        <v>2.0087671232876714</v>
      </c>
      <c r="X181" s="68">
        <f t="shared" si="40"/>
        <v>15.559843229804265</v>
      </c>
      <c r="Y181" s="68">
        <f t="shared" si="41"/>
        <v>31.956011082812442</v>
      </c>
      <c r="Z181" s="58">
        <f>(Table1[[#This Row],[Eoq]]/2)*(Table1[[#This Row],[Std. Price ($)]]*$K$1)</f>
        <v>724.10206462901363</v>
      </c>
      <c r="AA181" s="58">
        <f>Table1[[#This Row],[number of times I order]]*$H$1</f>
        <v>724.1020646290134</v>
      </c>
      <c r="AB181" s="58">
        <f>Table1[[#This Row],[Holding cost]]+AA181</f>
        <v>1448.204129258027</v>
      </c>
      <c r="AC181" s="34">
        <v>1.5</v>
      </c>
      <c r="AD181" s="29">
        <v>0.75</v>
      </c>
      <c r="AE181" s="29">
        <v>0.94</v>
      </c>
      <c r="AF181" s="29">
        <v>60</v>
      </c>
    </row>
    <row r="182" spans="1:32" x14ac:dyDescent="0.15">
      <c r="A182" s="32">
        <v>35265.162221034952</v>
      </c>
      <c r="B182" s="33">
        <v>362.01000000000005</v>
      </c>
      <c r="C182" s="33">
        <v>79471.229581333348</v>
      </c>
      <c r="D182" s="33">
        <f>C182/Table1[[#This Row],[Std. Price ($)]]</f>
        <v>219.52771907221717</v>
      </c>
      <c r="E182" s="29">
        <v>34</v>
      </c>
      <c r="F182" s="29">
        <f t="shared" si="28"/>
        <v>13.600000000000001</v>
      </c>
      <c r="G182" s="29">
        <f t="shared" si="29"/>
        <v>13.600000000000001</v>
      </c>
      <c r="H182" s="29">
        <f t="shared" si="30"/>
        <v>13.600000000000001</v>
      </c>
      <c r="I182" s="58">
        <f t="shared" si="31"/>
        <v>13.600000000000001</v>
      </c>
      <c r="J182" s="58">
        <f t="shared" si="32"/>
        <v>13.600000000000001</v>
      </c>
      <c r="K182" s="58">
        <f t="shared" si="33"/>
        <v>13.600000000000001</v>
      </c>
      <c r="L182" s="58">
        <f t="shared" si="34"/>
        <v>13.600000000000001</v>
      </c>
      <c r="M182" s="58">
        <f t="shared" si="35"/>
        <v>13.600000000000001</v>
      </c>
      <c r="N182" s="58">
        <f t="shared" si="36"/>
        <v>13.600000000000001</v>
      </c>
      <c r="O182" s="58">
        <f t="shared" si="37"/>
        <v>13.600000000000001</v>
      </c>
      <c r="P182" s="58">
        <f t="shared" si="38"/>
        <v>13.600000000000001</v>
      </c>
      <c r="Q182" s="58">
        <f t="shared" si="39"/>
        <v>13.600000000000001</v>
      </c>
      <c r="R182" s="58">
        <f>SUM(Table1[[#This Row],[Oct]:[September]])</f>
        <v>163.19999999999996</v>
      </c>
      <c r="S182" s="68">
        <f>Table1[[#This Row],[DEMAND for the whole year]]/365</f>
        <v>0.44712328767123277</v>
      </c>
      <c r="T182" s="68">
        <f>Table1[[#This Row],[Lead Time (days)]]*S182</f>
        <v>78.246575342465732</v>
      </c>
      <c r="U182" s="68">
        <f>SQRT(2*Table1[[#This Row],[DEMAND for the whole year]]*$H$1/(Table1[[#This Row],[Std. Price ($)]]*$K$1))</f>
        <v>36.775655363031376</v>
      </c>
      <c r="V182" s="68">
        <f>Table1[[#This Row],[DEMAND for the whole year]]/U182</f>
        <v>4.4377183326569973</v>
      </c>
      <c r="W182" s="68">
        <f>Table1[[#This Row],[Demand variability (COV)]]*S182</f>
        <v>0.42923835616438344</v>
      </c>
      <c r="X182" s="68">
        <f t="shared" si="40"/>
        <v>5.6782897179056357</v>
      </c>
      <c r="Y182" s="68">
        <f t="shared" si="41"/>
        <v>11.661781322400575</v>
      </c>
      <c r="Z182" s="58">
        <f>(Table1[[#This Row],[Eoq]]/2)*(Table1[[#This Row],[Std. Price ($)]]*$K$1)</f>
        <v>1331.3154997970992</v>
      </c>
      <c r="AA182" s="58">
        <f>Table1[[#This Row],[number of times I order]]*$H$1</f>
        <v>1331.3154997970992</v>
      </c>
      <c r="AB182" s="58">
        <f>Table1[[#This Row],[Holding cost]]+AA182</f>
        <v>2662.6309995941983</v>
      </c>
      <c r="AC182" s="34">
        <v>-0.6</v>
      </c>
      <c r="AD182" s="29">
        <v>1</v>
      </c>
      <c r="AE182" s="29">
        <v>0.96</v>
      </c>
      <c r="AF182" s="29">
        <v>175</v>
      </c>
    </row>
    <row r="183" spans="1:32" x14ac:dyDescent="0.15">
      <c r="A183" s="32">
        <v>38589.667801151205</v>
      </c>
      <c r="B183" s="33">
        <v>130.35000000000002</v>
      </c>
      <c r="C183" s="33">
        <v>16916.848344000005</v>
      </c>
      <c r="D183" s="33">
        <f>C183/Table1[[#This Row],[Std. Price ($)]]</f>
        <v>129.78019443037977</v>
      </c>
      <c r="E183" s="29">
        <v>18</v>
      </c>
      <c r="F183" s="29">
        <f t="shared" si="28"/>
        <v>27</v>
      </c>
      <c r="G183" s="29">
        <f t="shared" si="29"/>
        <v>27</v>
      </c>
      <c r="H183" s="29">
        <f t="shared" si="30"/>
        <v>27</v>
      </c>
      <c r="I183" s="58">
        <f t="shared" si="31"/>
        <v>27</v>
      </c>
      <c r="J183" s="58">
        <f t="shared" si="32"/>
        <v>27</v>
      </c>
      <c r="K183" s="58">
        <f t="shared" si="33"/>
        <v>27</v>
      </c>
      <c r="L183" s="58">
        <f t="shared" si="34"/>
        <v>27</v>
      </c>
      <c r="M183" s="58">
        <f t="shared" si="35"/>
        <v>27</v>
      </c>
      <c r="N183" s="58">
        <f t="shared" si="36"/>
        <v>27</v>
      </c>
      <c r="O183" s="58">
        <f t="shared" si="37"/>
        <v>27</v>
      </c>
      <c r="P183" s="58">
        <f t="shared" si="38"/>
        <v>27</v>
      </c>
      <c r="Q183" s="58">
        <f t="shared" si="39"/>
        <v>27</v>
      </c>
      <c r="R183" s="58">
        <f>SUM(Table1[[#This Row],[Oct]:[September]])</f>
        <v>324</v>
      </c>
      <c r="S183" s="68">
        <f>Table1[[#This Row],[DEMAND for the whole year]]/365</f>
        <v>0.88767123287671235</v>
      </c>
      <c r="T183" s="68">
        <f>Table1[[#This Row],[Lead Time (days)]]*S183</f>
        <v>106.52054794520548</v>
      </c>
      <c r="U183" s="68">
        <f>SQRT(2*Table1[[#This Row],[DEMAND for the whole year]]*$H$1/(Table1[[#This Row],[Std. Price ($)]]*$K$1))</f>
        <v>86.353036718564994</v>
      </c>
      <c r="V183" s="68">
        <f>Table1[[#This Row],[DEMAND for the whole year]]/U183</f>
        <v>3.7520394454216501</v>
      </c>
      <c r="W183" s="68">
        <f>Table1[[#This Row],[Demand variability (COV)]]*S183</f>
        <v>1.3847671232876713</v>
      </c>
      <c r="X183" s="68">
        <f t="shared" si="40"/>
        <v>15.169363806323899</v>
      </c>
      <c r="Y183" s="68">
        <f t="shared" si="41"/>
        <v>31.154064392215499</v>
      </c>
      <c r="Z183" s="58">
        <f>(Table1[[#This Row],[Eoq]]/2)*(Table1[[#This Row],[Std. Price ($)]]*$K$1)</f>
        <v>1125.6118336264949</v>
      </c>
      <c r="AA183" s="58">
        <f>Table1[[#This Row],[number of times I order]]*$H$1</f>
        <v>1125.6118336264951</v>
      </c>
      <c r="AB183" s="58">
        <f>Table1[[#This Row],[Holding cost]]+AA183</f>
        <v>2251.2236672529898</v>
      </c>
      <c r="AC183" s="34">
        <v>0.5</v>
      </c>
      <c r="AD183" s="29">
        <v>1</v>
      </c>
      <c r="AE183" s="29">
        <v>1.56</v>
      </c>
      <c r="AF183" s="29">
        <v>120</v>
      </c>
    </row>
    <row r="184" spans="1:32" x14ac:dyDescent="0.15">
      <c r="A184" s="32">
        <v>49890.046758825054</v>
      </c>
      <c r="B184" s="33">
        <v>26.3032</v>
      </c>
      <c r="C184" s="33">
        <v>6045.6293125631073</v>
      </c>
      <c r="D184" s="33">
        <f>C184/Table1[[#This Row],[Std. Price ($)]]</f>
        <v>229.84387118537316</v>
      </c>
      <c r="E184" s="29">
        <v>66</v>
      </c>
      <c r="F184" s="29">
        <f t="shared" si="28"/>
        <v>52.8</v>
      </c>
      <c r="G184" s="29">
        <f t="shared" si="29"/>
        <v>52.8</v>
      </c>
      <c r="H184" s="29">
        <f t="shared" si="30"/>
        <v>52.8</v>
      </c>
      <c r="I184" s="58">
        <f t="shared" si="31"/>
        <v>52.8</v>
      </c>
      <c r="J184" s="58">
        <f t="shared" si="32"/>
        <v>52.8</v>
      </c>
      <c r="K184" s="58">
        <f t="shared" si="33"/>
        <v>52.8</v>
      </c>
      <c r="L184" s="58">
        <f t="shared" si="34"/>
        <v>52.8</v>
      </c>
      <c r="M184" s="58">
        <f t="shared" si="35"/>
        <v>52.8</v>
      </c>
      <c r="N184" s="58">
        <f t="shared" si="36"/>
        <v>52.8</v>
      </c>
      <c r="O184" s="58">
        <f t="shared" si="37"/>
        <v>52.8</v>
      </c>
      <c r="P184" s="58">
        <f t="shared" si="38"/>
        <v>52.8</v>
      </c>
      <c r="Q184" s="58">
        <f t="shared" si="39"/>
        <v>52.8</v>
      </c>
      <c r="R184" s="58">
        <f>SUM(Table1[[#This Row],[Oct]:[September]])</f>
        <v>633.59999999999991</v>
      </c>
      <c r="S184" s="68">
        <f>Table1[[#This Row],[DEMAND for the whole year]]/365</f>
        <v>1.735890410958904</v>
      </c>
      <c r="T184" s="68">
        <f>Table1[[#This Row],[Lead Time (days)]]*S184</f>
        <v>173.58904109589039</v>
      </c>
      <c r="U184" s="68">
        <f>SQRT(2*Table1[[#This Row],[DEMAND for the whole year]]*$H$1/(Table1[[#This Row],[Std. Price ($)]]*$K$1))</f>
        <v>268.82144922307714</v>
      </c>
      <c r="V184" s="68">
        <f>Table1[[#This Row],[DEMAND for the whole year]]/U184</f>
        <v>2.3569547810681475</v>
      </c>
      <c r="W184" s="68">
        <f>Table1[[#This Row],[Demand variability (COV)]]*S184</f>
        <v>1.4755068493150683</v>
      </c>
      <c r="X184" s="68">
        <f t="shared" si="40"/>
        <v>14.755068493150683</v>
      </c>
      <c r="Y184" s="68">
        <f t="shared" si="41"/>
        <v>30.303205844106134</v>
      </c>
      <c r="Z184" s="58">
        <f>(Table1[[#This Row],[Eoq]]/2)*(Table1[[#This Row],[Std. Price ($)]]*$K$1)</f>
        <v>707.08643432044437</v>
      </c>
      <c r="AA184" s="58">
        <f>Table1[[#This Row],[number of times I order]]*$H$1</f>
        <v>707.08643432044425</v>
      </c>
      <c r="AB184" s="58">
        <f>Table1[[#This Row],[Holding cost]]+AA184</f>
        <v>1414.1728686408887</v>
      </c>
      <c r="AC184" s="34">
        <v>-0.2</v>
      </c>
      <c r="AD184" s="29">
        <v>0.82</v>
      </c>
      <c r="AE184" s="29">
        <v>0.85</v>
      </c>
      <c r="AF184" s="29">
        <v>100</v>
      </c>
    </row>
    <row r="185" spans="1:32" x14ac:dyDescent="0.15">
      <c r="A185" s="32">
        <v>49717.446591752116</v>
      </c>
      <c r="B185" s="33">
        <v>21.766800000000003</v>
      </c>
      <c r="C185" s="33">
        <v>4519.3679931840015</v>
      </c>
      <c r="D185" s="33">
        <f>C185/Table1[[#This Row],[Std. Price ($)]]</f>
        <v>207.626660473014</v>
      </c>
      <c r="E185" s="29">
        <v>66</v>
      </c>
      <c r="F185" s="29">
        <f t="shared" si="28"/>
        <v>99</v>
      </c>
      <c r="G185" s="29">
        <f t="shared" si="29"/>
        <v>99</v>
      </c>
      <c r="H185" s="29">
        <f t="shared" si="30"/>
        <v>99</v>
      </c>
      <c r="I185" s="58">
        <f t="shared" si="31"/>
        <v>99</v>
      </c>
      <c r="J185" s="58">
        <f t="shared" si="32"/>
        <v>99</v>
      </c>
      <c r="K185" s="58">
        <f t="shared" si="33"/>
        <v>99</v>
      </c>
      <c r="L185" s="58">
        <f t="shared" si="34"/>
        <v>99</v>
      </c>
      <c r="M185" s="58">
        <f t="shared" si="35"/>
        <v>99</v>
      </c>
      <c r="N185" s="58">
        <f t="shared" si="36"/>
        <v>99</v>
      </c>
      <c r="O185" s="58">
        <f t="shared" si="37"/>
        <v>99</v>
      </c>
      <c r="P185" s="58">
        <f t="shared" si="38"/>
        <v>99</v>
      </c>
      <c r="Q185" s="58">
        <f t="shared" si="39"/>
        <v>99</v>
      </c>
      <c r="R185" s="58">
        <f>SUM(Table1[[#This Row],[Oct]:[September]])</f>
        <v>1188</v>
      </c>
      <c r="S185" s="68">
        <f>Table1[[#This Row],[DEMAND for the whole year]]/365</f>
        <v>3.2547945205479452</v>
      </c>
      <c r="T185" s="68">
        <f>Table1[[#This Row],[Lead Time (days)]]*S185</f>
        <v>195.2876712328767</v>
      </c>
      <c r="U185" s="68">
        <f>SQRT(2*Table1[[#This Row],[DEMAND for the whole year]]*$H$1/(Table1[[#This Row],[Std. Price ($)]]*$K$1))</f>
        <v>404.64255501827307</v>
      </c>
      <c r="V185" s="68">
        <f>Table1[[#This Row],[DEMAND for the whole year]]/U185</f>
        <v>2.9359245221905828</v>
      </c>
      <c r="W185" s="68">
        <f>Table1[[#This Row],[Demand variability (COV)]]*S185</f>
        <v>4.2963287671232875</v>
      </c>
      <c r="X185" s="68">
        <f t="shared" si="40"/>
        <v>33.27921952980067</v>
      </c>
      <c r="Y185" s="68">
        <f t="shared" si="41"/>
        <v>68.347160856005388</v>
      </c>
      <c r="Z185" s="58">
        <f>(Table1[[#This Row],[Eoq]]/2)*(Table1[[#This Row],[Std. Price ($)]]*$K$1)</f>
        <v>880.77735665717489</v>
      </c>
      <c r="AA185" s="58">
        <f>Table1[[#This Row],[number of times I order]]*$H$1</f>
        <v>880.77735665717478</v>
      </c>
      <c r="AB185" s="58">
        <f>Table1[[#This Row],[Holding cost]]+AA185</f>
        <v>1761.5547133143496</v>
      </c>
      <c r="AC185" s="34">
        <v>0.5</v>
      </c>
      <c r="AD185" s="29">
        <v>1</v>
      </c>
      <c r="AE185" s="29">
        <v>1.32</v>
      </c>
      <c r="AF185" s="29">
        <v>60</v>
      </c>
    </row>
    <row r="186" spans="1:32" x14ac:dyDescent="0.15">
      <c r="A186" s="32">
        <v>91537.483386581618</v>
      </c>
      <c r="B186" s="33">
        <v>5.7976710000000002</v>
      </c>
      <c r="C186" s="33">
        <v>1186.6426199289569</v>
      </c>
      <c r="D186" s="33">
        <f>C186/Table1[[#This Row],[Std. Price ($)]]</f>
        <v>204.675743057679</v>
      </c>
      <c r="E186" s="29">
        <v>26</v>
      </c>
      <c r="F186" s="29">
        <f t="shared" si="28"/>
        <v>39</v>
      </c>
      <c r="G186" s="29">
        <f t="shared" si="29"/>
        <v>39</v>
      </c>
      <c r="H186" s="29">
        <f t="shared" si="30"/>
        <v>39</v>
      </c>
      <c r="I186" s="58">
        <f t="shared" si="31"/>
        <v>39</v>
      </c>
      <c r="J186" s="58">
        <f t="shared" si="32"/>
        <v>39</v>
      </c>
      <c r="K186" s="58">
        <f t="shared" si="33"/>
        <v>39</v>
      </c>
      <c r="L186" s="58">
        <f t="shared" si="34"/>
        <v>39</v>
      </c>
      <c r="M186" s="58">
        <f t="shared" si="35"/>
        <v>39</v>
      </c>
      <c r="N186" s="58">
        <f t="shared" si="36"/>
        <v>39</v>
      </c>
      <c r="O186" s="58">
        <f t="shared" si="37"/>
        <v>39</v>
      </c>
      <c r="P186" s="58">
        <f t="shared" si="38"/>
        <v>39</v>
      </c>
      <c r="Q186" s="58">
        <f t="shared" si="39"/>
        <v>39</v>
      </c>
      <c r="R186" s="58">
        <f>SUM(Table1[[#This Row],[Oct]:[September]])</f>
        <v>468</v>
      </c>
      <c r="S186" s="68">
        <f>Table1[[#This Row],[DEMAND for the whole year]]/365</f>
        <v>1.2821917808219179</v>
      </c>
      <c r="T186" s="68">
        <f>Table1[[#This Row],[Lead Time (days)]]*S186</f>
        <v>198.73972602739727</v>
      </c>
      <c r="U186" s="68">
        <f>SQRT(2*Table1[[#This Row],[DEMAND for the whole year]]*$H$1/(Table1[[#This Row],[Std. Price ($)]]*$K$1))</f>
        <v>492.10385872852243</v>
      </c>
      <c r="V186" s="68">
        <f>Table1[[#This Row],[DEMAND for the whole year]]/U186</f>
        <v>0.95101875691281723</v>
      </c>
      <c r="W186" s="68">
        <f>Table1[[#This Row],[Demand variability (COV)]]*S186</f>
        <v>1.2052602739726028</v>
      </c>
      <c r="X186" s="68">
        <f t="shared" si="40"/>
        <v>15.005369400403298</v>
      </c>
      <c r="Y186" s="68">
        <f t="shared" si="41"/>
        <v>30.81726105970635</v>
      </c>
      <c r="Z186" s="58">
        <f>(Table1[[#This Row],[Eoq]]/2)*(Table1[[#This Row],[Std. Price ($)]]*$K$1)</f>
        <v>285.30562707384519</v>
      </c>
      <c r="AA186" s="58">
        <f>Table1[[#This Row],[number of times I order]]*$H$1</f>
        <v>285.30562707384519</v>
      </c>
      <c r="AB186" s="58">
        <f>Table1[[#This Row],[Holding cost]]+AA186</f>
        <v>570.61125414769037</v>
      </c>
      <c r="AC186" s="34">
        <v>0.5</v>
      </c>
      <c r="AD186" s="29">
        <v>1</v>
      </c>
      <c r="AE186" s="29">
        <v>0.94</v>
      </c>
      <c r="AF186" s="29">
        <v>155</v>
      </c>
    </row>
    <row r="187" spans="1:32" x14ac:dyDescent="0.15">
      <c r="A187" s="32">
        <v>66633.489376215337</v>
      </c>
      <c r="B187" s="33">
        <v>139.3854</v>
      </c>
      <c r="C187" s="33">
        <v>2288.6134142036844</v>
      </c>
      <c r="D187" s="33">
        <f>C187/Table1[[#This Row],[Std. Price ($)]]</f>
        <v>16.419319485424474</v>
      </c>
      <c r="E187" s="29">
        <v>34</v>
      </c>
      <c r="F187" s="29">
        <f t="shared" si="28"/>
        <v>61.2</v>
      </c>
      <c r="G187" s="29">
        <f t="shared" si="29"/>
        <v>61.2</v>
      </c>
      <c r="H187" s="29">
        <f t="shared" si="30"/>
        <v>61.2</v>
      </c>
      <c r="I187" s="58">
        <f t="shared" si="31"/>
        <v>61.2</v>
      </c>
      <c r="J187" s="58">
        <f t="shared" si="32"/>
        <v>61.2</v>
      </c>
      <c r="K187" s="58">
        <f t="shared" si="33"/>
        <v>61.2</v>
      </c>
      <c r="L187" s="58">
        <f t="shared" si="34"/>
        <v>61.2</v>
      </c>
      <c r="M187" s="58">
        <f t="shared" si="35"/>
        <v>61.2</v>
      </c>
      <c r="N187" s="58">
        <f t="shared" si="36"/>
        <v>61.2</v>
      </c>
      <c r="O187" s="58">
        <f t="shared" si="37"/>
        <v>61.2</v>
      </c>
      <c r="P187" s="58">
        <f t="shared" si="38"/>
        <v>61.2</v>
      </c>
      <c r="Q187" s="58">
        <f t="shared" si="39"/>
        <v>61.2</v>
      </c>
      <c r="R187" s="58">
        <f>SUM(Table1[[#This Row],[Oct]:[September]])</f>
        <v>734.40000000000009</v>
      </c>
      <c r="S187" s="68">
        <f>Table1[[#This Row],[DEMAND for the whole year]]/365</f>
        <v>2.012054794520548</v>
      </c>
      <c r="T187" s="68">
        <f>Table1[[#This Row],[Lead Time (days)]]*S187</f>
        <v>28.168767123287672</v>
      </c>
      <c r="U187" s="68">
        <f>SQRT(2*Table1[[#This Row],[DEMAND for the whole year]]*$H$1/(Table1[[#This Row],[Std. Price ($)]]*$K$1))</f>
        <v>125.72403723783586</v>
      </c>
      <c r="V187" s="68">
        <f>Table1[[#This Row],[DEMAND for the whole year]]/U187</f>
        <v>5.8413650733368829</v>
      </c>
      <c r="W187" s="68">
        <f>Table1[[#This Row],[Demand variability (COV)]]*S187</f>
        <v>1.7504876712328767</v>
      </c>
      <c r="X187" s="68">
        <f t="shared" si="40"/>
        <v>6.5497251255252076</v>
      </c>
      <c r="Y187" s="68">
        <f t="shared" si="41"/>
        <v>13.451490841485269</v>
      </c>
      <c r="Z187" s="58">
        <f>(Table1[[#This Row],[Eoq]]/2)*(Table1[[#This Row],[Std. Price ($)]]*$K$1)</f>
        <v>1752.4095220010647</v>
      </c>
      <c r="AA187" s="58">
        <f>Table1[[#This Row],[number of times I order]]*$H$1</f>
        <v>1752.4095220010649</v>
      </c>
      <c r="AB187" s="58">
        <f>Table1[[#This Row],[Holding cost]]+AA187</f>
        <v>3504.8190440021299</v>
      </c>
      <c r="AC187" s="34">
        <v>0.8</v>
      </c>
      <c r="AD187" s="29">
        <v>0.8</v>
      </c>
      <c r="AE187" s="29">
        <v>0.87</v>
      </c>
      <c r="AF187" s="29">
        <v>14</v>
      </c>
    </row>
    <row r="188" spans="1:32" x14ac:dyDescent="0.15">
      <c r="A188" s="32">
        <v>80260.115753944425</v>
      </c>
      <c r="B188" s="33">
        <v>16.613223000000001</v>
      </c>
      <c r="C188" s="33">
        <v>3900</v>
      </c>
      <c r="D188" s="33">
        <f>C188/Table1[[#This Row],[Std. Price ($)]]</f>
        <v>234.75276290458507</v>
      </c>
      <c r="E188" s="29">
        <v>26</v>
      </c>
      <c r="F188" s="29">
        <f t="shared" si="28"/>
        <v>7.8000000000000007</v>
      </c>
      <c r="G188" s="29">
        <f t="shared" si="29"/>
        <v>7.8000000000000007</v>
      </c>
      <c r="H188" s="29">
        <f t="shared" si="30"/>
        <v>7.8000000000000007</v>
      </c>
      <c r="I188" s="58">
        <f t="shared" si="31"/>
        <v>7.8000000000000007</v>
      </c>
      <c r="J188" s="58">
        <f t="shared" si="32"/>
        <v>7.8000000000000007</v>
      </c>
      <c r="K188" s="58">
        <f t="shared" si="33"/>
        <v>7.8000000000000007</v>
      </c>
      <c r="L188" s="58">
        <f t="shared" si="34"/>
        <v>7.8000000000000007</v>
      </c>
      <c r="M188" s="58">
        <f t="shared" si="35"/>
        <v>7.8000000000000007</v>
      </c>
      <c r="N188" s="58">
        <f t="shared" si="36"/>
        <v>7.8000000000000007</v>
      </c>
      <c r="O188" s="58">
        <f t="shared" si="37"/>
        <v>7.8000000000000007</v>
      </c>
      <c r="P188" s="58">
        <f t="shared" si="38"/>
        <v>7.8000000000000007</v>
      </c>
      <c r="Q188" s="58">
        <f t="shared" si="39"/>
        <v>7.8000000000000007</v>
      </c>
      <c r="R188" s="58">
        <f>SUM(Table1[[#This Row],[Oct]:[September]])</f>
        <v>93.59999999999998</v>
      </c>
      <c r="S188" s="68">
        <f>Table1[[#This Row],[DEMAND for the whole year]]/365</f>
        <v>0.25643835616438349</v>
      </c>
      <c r="T188" s="68">
        <f>Table1[[#This Row],[Lead Time (days)]]*S188</f>
        <v>7.1802739726027376</v>
      </c>
      <c r="U188" s="68">
        <f>SQRT(2*Table1[[#This Row],[DEMAND for the whole year]]*$H$1/(Table1[[#This Row],[Std. Price ($)]]*$K$1))</f>
        <v>130.00845714464162</v>
      </c>
      <c r="V188" s="68">
        <f>Table1[[#This Row],[DEMAND for the whole year]]/U188</f>
        <v>0.71995316347662508</v>
      </c>
      <c r="W188" s="68">
        <f>Table1[[#This Row],[Demand variability (COV)]]*S188</f>
        <v>0.18719999999999995</v>
      </c>
      <c r="X188" s="68">
        <f t="shared" si="40"/>
        <v>0.9905692908625825</v>
      </c>
      <c r="Y188" s="68">
        <f t="shared" si="41"/>
        <v>2.0343806020143651</v>
      </c>
      <c r="Z188" s="58">
        <f>(Table1[[#This Row],[Eoq]]/2)*(Table1[[#This Row],[Std. Price ($)]]*$K$1)</f>
        <v>215.98594904298747</v>
      </c>
      <c r="AA188" s="58">
        <f>Table1[[#This Row],[number of times I order]]*$H$1</f>
        <v>215.98594904298753</v>
      </c>
      <c r="AB188" s="58">
        <f>Table1[[#This Row],[Holding cost]]+AA188</f>
        <v>431.971898085975</v>
      </c>
      <c r="AC188" s="34">
        <v>-0.7</v>
      </c>
      <c r="AD188" s="29">
        <v>0.8</v>
      </c>
      <c r="AE188" s="29">
        <v>0.73</v>
      </c>
      <c r="AF188" s="29">
        <v>28</v>
      </c>
    </row>
    <row r="189" spans="1:32" x14ac:dyDescent="0.15">
      <c r="A189" s="32">
        <v>58470.647159984379</v>
      </c>
      <c r="B189" s="33">
        <v>52.520160000000004</v>
      </c>
      <c r="C189" s="33">
        <v>1195.0158776371202</v>
      </c>
      <c r="D189" s="33">
        <f>C189/Table1[[#This Row],[Std. Price ($)]]</f>
        <v>22.753469860661507</v>
      </c>
      <c r="E189" s="29">
        <v>42</v>
      </c>
      <c r="F189" s="29">
        <f t="shared" si="28"/>
        <v>37.799999999999997</v>
      </c>
      <c r="G189" s="29">
        <f t="shared" si="29"/>
        <v>37.799999999999997</v>
      </c>
      <c r="H189" s="29">
        <f t="shared" si="30"/>
        <v>37.799999999999997</v>
      </c>
      <c r="I189" s="58">
        <f t="shared" si="31"/>
        <v>37.799999999999997</v>
      </c>
      <c r="J189" s="58">
        <f t="shared" si="32"/>
        <v>37.799999999999997</v>
      </c>
      <c r="K189" s="58">
        <f t="shared" si="33"/>
        <v>37.799999999999997</v>
      </c>
      <c r="L189" s="58">
        <f t="shared" si="34"/>
        <v>37.799999999999997</v>
      </c>
      <c r="M189" s="58">
        <f t="shared" si="35"/>
        <v>37.799999999999997</v>
      </c>
      <c r="N189" s="58">
        <f t="shared" si="36"/>
        <v>37.799999999999997</v>
      </c>
      <c r="O189" s="58">
        <f t="shared" si="37"/>
        <v>37.799999999999997</v>
      </c>
      <c r="P189" s="58">
        <f t="shared" si="38"/>
        <v>37.799999999999997</v>
      </c>
      <c r="Q189" s="58">
        <f t="shared" si="39"/>
        <v>37.799999999999997</v>
      </c>
      <c r="R189" s="58">
        <f>SUM(Table1[[#This Row],[Oct]:[September]])</f>
        <v>453.60000000000008</v>
      </c>
      <c r="S189" s="68">
        <f>Table1[[#This Row],[DEMAND for the whole year]]/365</f>
        <v>1.2427397260273976</v>
      </c>
      <c r="T189" s="68">
        <f>Table1[[#This Row],[Lead Time (days)]]*S189</f>
        <v>19.883835616438361</v>
      </c>
      <c r="U189" s="68">
        <f>SQRT(2*Table1[[#This Row],[DEMAND for the whole year]]*$H$1/(Table1[[#This Row],[Std. Price ($)]]*$K$1))</f>
        <v>160.96599187590033</v>
      </c>
      <c r="V189" s="68">
        <f>Table1[[#This Row],[DEMAND for the whole year]]/U189</f>
        <v>2.8179865492936624</v>
      </c>
      <c r="W189" s="68">
        <f>Table1[[#This Row],[Demand variability (COV)]]*S189</f>
        <v>1.3173041095890414</v>
      </c>
      <c r="X189" s="68">
        <f t="shared" si="40"/>
        <v>5.2692164383561657</v>
      </c>
      <c r="Y189" s="68">
        <f t="shared" si="41"/>
        <v>10.821647520157265</v>
      </c>
      <c r="Z189" s="58">
        <f>(Table1[[#This Row],[Eoq]]/2)*(Table1[[#This Row],[Std. Price ($)]]*$K$1)</f>
        <v>845.39596478809869</v>
      </c>
      <c r="AA189" s="58">
        <f>Table1[[#This Row],[number of times I order]]*$H$1</f>
        <v>845.39596478809869</v>
      </c>
      <c r="AB189" s="58">
        <f>Table1[[#This Row],[Holding cost]]+AA189</f>
        <v>1690.7919295761974</v>
      </c>
      <c r="AC189" s="34">
        <v>-0.1</v>
      </c>
      <c r="AD189" s="29">
        <v>1</v>
      </c>
      <c r="AE189" s="29">
        <v>1.06</v>
      </c>
      <c r="AF189" s="29">
        <v>16</v>
      </c>
    </row>
    <row r="190" spans="1:32" x14ac:dyDescent="0.15">
      <c r="A190" s="32">
        <v>89321.960506784846</v>
      </c>
      <c r="B190" s="33">
        <v>201.19000000000003</v>
      </c>
      <c r="C190" s="33">
        <v>8404.7450646133348</v>
      </c>
      <c r="D190" s="33">
        <f>C190/Table1[[#This Row],[Std. Price ($)]]</f>
        <v>41.775163102606165</v>
      </c>
      <c r="E190" s="29">
        <v>34</v>
      </c>
      <c r="F190" s="29">
        <f t="shared" si="28"/>
        <v>74.8</v>
      </c>
      <c r="G190" s="29">
        <f t="shared" si="29"/>
        <v>74.8</v>
      </c>
      <c r="H190" s="29">
        <f t="shared" si="30"/>
        <v>74.8</v>
      </c>
      <c r="I190" s="58">
        <f t="shared" si="31"/>
        <v>74.8</v>
      </c>
      <c r="J190" s="58">
        <f t="shared" si="32"/>
        <v>74.8</v>
      </c>
      <c r="K190" s="58">
        <f t="shared" si="33"/>
        <v>74.8</v>
      </c>
      <c r="L190" s="58">
        <f t="shared" si="34"/>
        <v>74.8</v>
      </c>
      <c r="M190" s="58">
        <f t="shared" si="35"/>
        <v>74.8</v>
      </c>
      <c r="N190" s="58">
        <f t="shared" si="36"/>
        <v>74.8</v>
      </c>
      <c r="O190" s="58">
        <f t="shared" si="37"/>
        <v>74.8</v>
      </c>
      <c r="P190" s="58">
        <f t="shared" si="38"/>
        <v>74.8</v>
      </c>
      <c r="Q190" s="58">
        <f t="shared" si="39"/>
        <v>74.8</v>
      </c>
      <c r="R190" s="58">
        <f>SUM(Table1[[#This Row],[Oct]:[September]])</f>
        <v>897.5999999999998</v>
      </c>
      <c r="S190" s="68">
        <f>Table1[[#This Row],[DEMAND for the whole year]]/365</f>
        <v>2.4591780821917801</v>
      </c>
      <c r="T190" s="68">
        <f>Table1[[#This Row],[Lead Time (days)]]*S190</f>
        <v>68.856986301369844</v>
      </c>
      <c r="U190" s="68">
        <f>SQRT(2*Table1[[#This Row],[DEMAND for the whole year]]*$H$1/(Table1[[#This Row],[Std. Price ($)]]*$K$1))</f>
        <v>115.69080793179947</v>
      </c>
      <c r="V190" s="68">
        <f>Table1[[#This Row],[DEMAND for the whole year]]/U190</f>
        <v>7.7586112159329135</v>
      </c>
      <c r="W190" s="68">
        <f>Table1[[#This Row],[Demand variability (COV)]]*S190</f>
        <v>2.8034630136986292</v>
      </c>
      <c r="X190" s="68">
        <f t="shared" si="40"/>
        <v>14.834531888028474</v>
      </c>
      <c r="Y190" s="68">
        <f t="shared" si="41"/>
        <v>30.466403704771505</v>
      </c>
      <c r="Z190" s="58">
        <f>(Table1[[#This Row],[Eoq]]/2)*(Table1[[#This Row],[Std. Price ($)]]*$K$1)</f>
        <v>2327.583364779874</v>
      </c>
      <c r="AA190" s="58">
        <f>Table1[[#This Row],[number of times I order]]*$H$1</f>
        <v>2327.583364779874</v>
      </c>
      <c r="AB190" s="58">
        <f>Table1[[#This Row],[Holding cost]]+AA190</f>
        <v>4655.1667295597481</v>
      </c>
      <c r="AC190" s="34">
        <v>1.2</v>
      </c>
      <c r="AD190" s="29">
        <v>1</v>
      </c>
      <c r="AE190" s="29">
        <v>1.1399999999999999</v>
      </c>
      <c r="AF190" s="29">
        <v>28</v>
      </c>
    </row>
    <row r="191" spans="1:32" x14ac:dyDescent="0.15">
      <c r="A191" s="32">
        <v>36242.589209589147</v>
      </c>
      <c r="B191" s="33">
        <v>8.3544999999999998</v>
      </c>
      <c r="C191" s="33">
        <v>1031.9201734380001</v>
      </c>
      <c r="D191" s="33">
        <f>C191/Table1[[#This Row],[Std. Price ($)]]</f>
        <v>123.51668842396315</v>
      </c>
      <c r="E191" s="29">
        <v>82</v>
      </c>
      <c r="F191" s="29">
        <f t="shared" si="28"/>
        <v>24.6</v>
      </c>
      <c r="G191" s="29">
        <f t="shared" si="29"/>
        <v>24.6</v>
      </c>
      <c r="H191" s="29">
        <f t="shared" si="30"/>
        <v>24.6</v>
      </c>
      <c r="I191" s="58">
        <f t="shared" si="31"/>
        <v>24.6</v>
      </c>
      <c r="J191" s="58">
        <f t="shared" si="32"/>
        <v>24.6</v>
      </c>
      <c r="K191" s="58">
        <f t="shared" si="33"/>
        <v>24.6</v>
      </c>
      <c r="L191" s="58">
        <f t="shared" si="34"/>
        <v>24.6</v>
      </c>
      <c r="M191" s="58">
        <f t="shared" si="35"/>
        <v>24.6</v>
      </c>
      <c r="N191" s="58">
        <f t="shared" si="36"/>
        <v>24.6</v>
      </c>
      <c r="O191" s="58">
        <f t="shared" si="37"/>
        <v>24.6</v>
      </c>
      <c r="P191" s="58">
        <f t="shared" si="38"/>
        <v>24.6</v>
      </c>
      <c r="Q191" s="58">
        <f t="shared" si="39"/>
        <v>24.6</v>
      </c>
      <c r="R191" s="58">
        <f>SUM(Table1[[#This Row],[Oct]:[September]])</f>
        <v>295.2</v>
      </c>
      <c r="S191" s="68">
        <f>Table1[[#This Row],[DEMAND for the whole year]]/365</f>
        <v>0.8087671232876712</v>
      </c>
      <c r="T191" s="68">
        <f>Table1[[#This Row],[Lead Time (days)]]*S191</f>
        <v>22.645479452054794</v>
      </c>
      <c r="U191" s="68">
        <f>SQRT(2*Table1[[#This Row],[DEMAND for the whole year]]*$H$1/(Table1[[#This Row],[Std. Price ($)]]*$K$1))</f>
        <v>325.58063979198965</v>
      </c>
      <c r="V191" s="68">
        <f>Table1[[#This Row],[DEMAND for the whole year]]/U191</f>
        <v>0.90668781838072565</v>
      </c>
      <c r="W191" s="68">
        <f>Table1[[#This Row],[Demand variability (COV)]]*S191</f>
        <v>1.2859397260273973</v>
      </c>
      <c r="X191" s="68">
        <f t="shared" si="40"/>
        <v>6.8045534321740542</v>
      </c>
      <c r="Y191" s="68">
        <f t="shared" si="41"/>
        <v>13.97484419866349</v>
      </c>
      <c r="Z191" s="58">
        <f>(Table1[[#This Row],[Eoq]]/2)*(Table1[[#This Row],[Std. Price ($)]]*$K$1)</f>
        <v>272.00634551421774</v>
      </c>
      <c r="AA191" s="58">
        <f>Table1[[#This Row],[number of times I order]]*$H$1</f>
        <v>272.00634551421768</v>
      </c>
      <c r="AB191" s="58">
        <f>Table1[[#This Row],[Holding cost]]+AA191</f>
        <v>544.01269102843548</v>
      </c>
      <c r="AC191" s="34">
        <v>-0.7</v>
      </c>
      <c r="AD191" s="29">
        <v>1</v>
      </c>
      <c r="AE191" s="29">
        <v>1.59</v>
      </c>
      <c r="AF191" s="29">
        <v>28</v>
      </c>
    </row>
    <row r="192" spans="1:32" x14ac:dyDescent="0.15">
      <c r="A192" s="32">
        <v>72292.610006018076</v>
      </c>
      <c r="B192" s="33">
        <v>112.05810000000001</v>
      </c>
      <c r="C192" s="33">
        <v>7988.9280416110014</v>
      </c>
      <c r="D192" s="33">
        <f>C192/Table1[[#This Row],[Std. Price ($)]]</f>
        <v>71.292731552748094</v>
      </c>
      <c r="E192" s="29">
        <v>66</v>
      </c>
      <c r="F192" s="29">
        <f t="shared" si="28"/>
        <v>118.80000000000001</v>
      </c>
      <c r="G192" s="29">
        <f t="shared" si="29"/>
        <v>118.80000000000001</v>
      </c>
      <c r="H192" s="29">
        <f t="shared" si="30"/>
        <v>118.80000000000001</v>
      </c>
      <c r="I192" s="58">
        <f t="shared" si="31"/>
        <v>118.80000000000001</v>
      </c>
      <c r="J192" s="58">
        <f t="shared" si="32"/>
        <v>118.80000000000001</v>
      </c>
      <c r="K192" s="58">
        <f t="shared" si="33"/>
        <v>118.80000000000001</v>
      </c>
      <c r="L192" s="58">
        <f t="shared" si="34"/>
        <v>118.80000000000001</v>
      </c>
      <c r="M192" s="58">
        <f t="shared" si="35"/>
        <v>118.80000000000001</v>
      </c>
      <c r="N192" s="58">
        <f t="shared" si="36"/>
        <v>118.80000000000001</v>
      </c>
      <c r="O192" s="58">
        <f t="shared" si="37"/>
        <v>118.80000000000001</v>
      </c>
      <c r="P192" s="58">
        <f t="shared" si="38"/>
        <v>118.80000000000001</v>
      </c>
      <c r="Q192" s="58">
        <f t="shared" si="39"/>
        <v>118.80000000000001</v>
      </c>
      <c r="R192" s="58">
        <f>SUM(Table1[[#This Row],[Oct]:[September]])</f>
        <v>1425.5999999999997</v>
      </c>
      <c r="S192" s="68">
        <f>Table1[[#This Row],[DEMAND for the whole year]]/365</f>
        <v>3.9057534246575334</v>
      </c>
      <c r="T192" s="68">
        <f>Table1[[#This Row],[Lead Time (days)]]*S192</f>
        <v>121.07835616438354</v>
      </c>
      <c r="U192" s="68">
        <f>SQRT(2*Table1[[#This Row],[DEMAND for the whole year]]*$H$1/(Table1[[#This Row],[Std. Price ($)]]*$K$1))</f>
        <v>195.36098821652217</v>
      </c>
      <c r="V192" s="68">
        <f>Table1[[#This Row],[DEMAND for the whole year]]/U192</f>
        <v>7.2972603845552877</v>
      </c>
      <c r="W192" s="68">
        <f>Table1[[#This Row],[Demand variability (COV)]]*S192</f>
        <v>3.5151780821917802</v>
      </c>
      <c r="X192" s="68">
        <f t="shared" si="40"/>
        <v>19.571683255028574</v>
      </c>
      <c r="Y192" s="68">
        <f t="shared" si="41"/>
        <v>40.195323164246005</v>
      </c>
      <c r="Z192" s="58">
        <f>(Table1[[#This Row],[Eoq]]/2)*(Table1[[#This Row],[Std. Price ($)]]*$K$1)</f>
        <v>2189.1781153665866</v>
      </c>
      <c r="AA192" s="58">
        <f>Table1[[#This Row],[number of times I order]]*$H$1</f>
        <v>2189.1781153665861</v>
      </c>
      <c r="AB192" s="58">
        <f>Table1[[#This Row],[Holding cost]]+AA192</f>
        <v>4378.3562307331722</v>
      </c>
      <c r="AC192" s="34">
        <v>0.8</v>
      </c>
      <c r="AD192" s="29">
        <v>1</v>
      </c>
      <c r="AE192" s="29">
        <v>0.9</v>
      </c>
      <c r="AF192" s="29">
        <v>31</v>
      </c>
    </row>
    <row r="193" spans="1:32" x14ac:dyDescent="0.15">
      <c r="A193" s="32">
        <v>42242.486070927946</v>
      </c>
      <c r="B193" s="33">
        <v>70.177800000000005</v>
      </c>
      <c r="C193" s="33">
        <v>3355.1719052316666</v>
      </c>
      <c r="D193" s="33">
        <f>C193/Table1[[#This Row],[Std. Price ($)]]</f>
        <v>47.809590856818915</v>
      </c>
      <c r="E193" s="29">
        <v>50</v>
      </c>
      <c r="F193" s="29">
        <f t="shared" si="28"/>
        <v>110</v>
      </c>
      <c r="G193" s="29">
        <f t="shared" si="29"/>
        <v>110</v>
      </c>
      <c r="H193" s="29">
        <f t="shared" si="30"/>
        <v>110</v>
      </c>
      <c r="I193" s="58">
        <f t="shared" si="31"/>
        <v>110</v>
      </c>
      <c r="J193" s="58">
        <f t="shared" si="32"/>
        <v>110</v>
      </c>
      <c r="K193" s="58">
        <f t="shared" si="33"/>
        <v>110</v>
      </c>
      <c r="L193" s="58">
        <f t="shared" si="34"/>
        <v>110</v>
      </c>
      <c r="M193" s="58">
        <f t="shared" si="35"/>
        <v>110</v>
      </c>
      <c r="N193" s="58">
        <f t="shared" si="36"/>
        <v>110</v>
      </c>
      <c r="O193" s="58">
        <f t="shared" si="37"/>
        <v>110</v>
      </c>
      <c r="P193" s="58">
        <f t="shared" si="38"/>
        <v>110</v>
      </c>
      <c r="Q193" s="58">
        <f t="shared" si="39"/>
        <v>110</v>
      </c>
      <c r="R193" s="58">
        <f>SUM(Table1[[#This Row],[Oct]:[September]])</f>
        <v>1320</v>
      </c>
      <c r="S193" s="68">
        <f>Table1[[#This Row],[DEMAND for the whole year]]/365</f>
        <v>3.6164383561643834</v>
      </c>
      <c r="T193" s="68">
        <f>Table1[[#This Row],[Lead Time (days)]]*S193</f>
        <v>112.10958904109589</v>
      </c>
      <c r="U193" s="68">
        <f>SQRT(2*Table1[[#This Row],[DEMAND for the whole year]]*$H$1/(Table1[[#This Row],[Std. Price ($)]]*$K$1))</f>
        <v>237.54599806015423</v>
      </c>
      <c r="V193" s="68">
        <f>Table1[[#This Row],[DEMAND for the whole year]]/U193</f>
        <v>5.5568185142219653</v>
      </c>
      <c r="W193" s="68">
        <f>Table1[[#This Row],[Demand variability (COV)]]*S193</f>
        <v>2.8569863013698629</v>
      </c>
      <c r="X193" s="68">
        <f t="shared" si="40"/>
        <v>15.907026513860675</v>
      </c>
      <c r="Y193" s="68">
        <f t="shared" si="41"/>
        <v>32.669038374232869</v>
      </c>
      <c r="Z193" s="58">
        <f>(Table1[[#This Row],[Eoq]]/2)*(Table1[[#This Row],[Std. Price ($)]]*$K$1)</f>
        <v>1667.0455542665893</v>
      </c>
      <c r="AA193" s="58">
        <f>Table1[[#This Row],[number of times I order]]*$H$1</f>
        <v>1667.0455542665895</v>
      </c>
      <c r="AB193" s="58">
        <f>Table1[[#This Row],[Holding cost]]+AA193</f>
        <v>3334.0911085331791</v>
      </c>
      <c r="AC193" s="34">
        <v>1.2</v>
      </c>
      <c r="AD193" s="29">
        <v>1</v>
      </c>
      <c r="AE193" s="29">
        <v>0.79</v>
      </c>
      <c r="AF193" s="29">
        <v>31</v>
      </c>
    </row>
    <row r="194" spans="1:32" x14ac:dyDescent="0.15">
      <c r="A194" s="32">
        <v>45552.599798556534</v>
      </c>
      <c r="B194" s="33">
        <v>29.182120000000001</v>
      </c>
      <c r="C194" s="33">
        <v>1049.0765325040002</v>
      </c>
      <c r="D194" s="33">
        <f>C194/Table1[[#This Row],[Std. Price ($)]]</f>
        <v>35.949291295628974</v>
      </c>
      <c r="E194" s="29">
        <v>50</v>
      </c>
      <c r="F194" s="29">
        <f t="shared" si="28"/>
        <v>15</v>
      </c>
      <c r="G194" s="29">
        <f t="shared" si="29"/>
        <v>15</v>
      </c>
      <c r="H194" s="29">
        <f t="shared" si="30"/>
        <v>15</v>
      </c>
      <c r="I194" s="58">
        <f t="shared" si="31"/>
        <v>15</v>
      </c>
      <c r="J194" s="58">
        <f t="shared" si="32"/>
        <v>15</v>
      </c>
      <c r="K194" s="58">
        <f t="shared" si="33"/>
        <v>15</v>
      </c>
      <c r="L194" s="58">
        <f t="shared" si="34"/>
        <v>15</v>
      </c>
      <c r="M194" s="58">
        <f t="shared" si="35"/>
        <v>15</v>
      </c>
      <c r="N194" s="58">
        <f t="shared" si="36"/>
        <v>15</v>
      </c>
      <c r="O194" s="58">
        <f t="shared" si="37"/>
        <v>15</v>
      </c>
      <c r="P194" s="58">
        <f t="shared" si="38"/>
        <v>15</v>
      </c>
      <c r="Q194" s="58">
        <f t="shared" si="39"/>
        <v>15</v>
      </c>
      <c r="R194" s="58">
        <f>SUM(Table1[[#This Row],[Oct]:[September]])</f>
        <v>180</v>
      </c>
      <c r="S194" s="68">
        <f>Table1[[#This Row],[DEMAND for the whole year]]/365</f>
        <v>0.49315068493150682</v>
      </c>
      <c r="T194" s="68">
        <f>Table1[[#This Row],[Lead Time (days)]]*S194</f>
        <v>10.356164383561643</v>
      </c>
      <c r="U194" s="68">
        <f>SQRT(2*Table1[[#This Row],[DEMAND for the whole year]]*$H$1/(Table1[[#This Row],[Std. Price ($)]]*$K$1))</f>
        <v>136.03117845288838</v>
      </c>
      <c r="V194" s="68">
        <f>Table1[[#This Row],[DEMAND for the whole year]]/U194</f>
        <v>1.3232260577845345</v>
      </c>
      <c r="W194" s="68">
        <f>Table1[[#This Row],[Demand variability (COV)]]*S194</f>
        <v>0.35506849315068489</v>
      </c>
      <c r="X194" s="68">
        <f t="shared" si="40"/>
        <v>1.6271282467569226</v>
      </c>
      <c r="Y194" s="68">
        <f t="shared" si="41"/>
        <v>3.3417128642352965</v>
      </c>
      <c r="Z194" s="58">
        <f>(Table1[[#This Row],[Eoq]]/2)*(Table1[[#This Row],[Std. Price ($)]]*$K$1)</f>
        <v>396.96781733536039</v>
      </c>
      <c r="AA194" s="58">
        <f>Table1[[#This Row],[number of times I order]]*$H$1</f>
        <v>396.96781733536034</v>
      </c>
      <c r="AB194" s="58">
        <f>Table1[[#This Row],[Holding cost]]+AA194</f>
        <v>793.93563467072067</v>
      </c>
      <c r="AC194" s="34">
        <v>-0.7</v>
      </c>
      <c r="AD194" s="29">
        <v>1</v>
      </c>
      <c r="AE194" s="29">
        <v>0.72</v>
      </c>
      <c r="AF194" s="29">
        <v>21</v>
      </c>
    </row>
    <row r="195" spans="1:32" x14ac:dyDescent="0.15">
      <c r="A195" s="32">
        <v>27719.218634322962</v>
      </c>
      <c r="B195" s="33">
        <v>41.096000000000004</v>
      </c>
      <c r="C195" s="33">
        <v>1264.7508886320002</v>
      </c>
      <c r="D195" s="33">
        <f>C195/Table1[[#This Row],[Std. Price ($)]]</f>
        <v>30.775522888650965</v>
      </c>
      <c r="E195" s="29">
        <v>34</v>
      </c>
      <c r="F195" s="29">
        <f t="shared" ref="F195:F258" si="42">E195+$AC195*E195</f>
        <v>74.8</v>
      </c>
      <c r="G195" s="29">
        <f t="shared" ref="G195:G258" si="43">$F195</f>
        <v>74.8</v>
      </c>
      <c r="H195" s="29">
        <f t="shared" ref="H195:H258" si="44">$F195</f>
        <v>74.8</v>
      </c>
      <c r="I195" s="58">
        <f t="shared" ref="I195:I258" si="45">$F195</f>
        <v>74.8</v>
      </c>
      <c r="J195" s="58">
        <f t="shared" ref="J195:J258" si="46">$F195</f>
        <v>74.8</v>
      </c>
      <c r="K195" s="58">
        <f t="shared" ref="K195:K258" si="47">$F195</f>
        <v>74.8</v>
      </c>
      <c r="L195" s="58">
        <f t="shared" ref="L195:L258" si="48">$F195</f>
        <v>74.8</v>
      </c>
      <c r="M195" s="58">
        <f t="shared" ref="M195:M258" si="49">$F195</f>
        <v>74.8</v>
      </c>
      <c r="N195" s="58">
        <f t="shared" ref="N195:N258" si="50">$F195</f>
        <v>74.8</v>
      </c>
      <c r="O195" s="58">
        <f t="shared" ref="O195:O258" si="51">$F195</f>
        <v>74.8</v>
      </c>
      <c r="P195" s="58">
        <f t="shared" ref="P195:P258" si="52">$F195</f>
        <v>74.8</v>
      </c>
      <c r="Q195" s="58">
        <f t="shared" ref="Q195:Q258" si="53">$F195</f>
        <v>74.8</v>
      </c>
      <c r="R195" s="58">
        <f>SUM(Table1[[#This Row],[Oct]:[September]])</f>
        <v>897.5999999999998</v>
      </c>
      <c r="S195" s="68">
        <f>Table1[[#This Row],[DEMAND for the whole year]]/365</f>
        <v>2.4591780821917801</v>
      </c>
      <c r="T195" s="68">
        <f>Table1[[#This Row],[Lead Time (days)]]*S195</f>
        <v>71.316164383561627</v>
      </c>
      <c r="U195" s="68">
        <f>SQRT(2*Table1[[#This Row],[DEMAND for the whole year]]*$H$1/(Table1[[#This Row],[Std. Price ($)]]*$K$1))</f>
        <v>255.97778276183647</v>
      </c>
      <c r="V195" s="68">
        <f>Table1[[#This Row],[DEMAND for the whole year]]/U195</f>
        <v>3.5065543201268103</v>
      </c>
      <c r="W195" s="68">
        <f>Table1[[#This Row],[Demand variability (COV)]]*S195</f>
        <v>2.3854027397260267</v>
      </c>
      <c r="X195" s="68">
        <f t="shared" si="40"/>
        <v>12.845786884814824</v>
      </c>
      <c r="Y195" s="68">
        <f t="shared" si="41"/>
        <v>26.382020820896994</v>
      </c>
      <c r="Z195" s="58">
        <f>(Table1[[#This Row],[Eoq]]/2)*(Table1[[#This Row],[Std. Price ($)]]*$K$1)</f>
        <v>1051.9662960380433</v>
      </c>
      <c r="AA195" s="58">
        <f>Table1[[#This Row],[number of times I order]]*$H$1</f>
        <v>1051.9662960380431</v>
      </c>
      <c r="AB195" s="58">
        <f>Table1[[#This Row],[Holding cost]]+AA195</f>
        <v>2103.9325920760866</v>
      </c>
      <c r="AC195" s="34">
        <v>1.2</v>
      </c>
      <c r="AD195" s="29">
        <v>1</v>
      </c>
      <c r="AE195" s="29">
        <v>0.97</v>
      </c>
      <c r="AF195" s="29">
        <v>29</v>
      </c>
    </row>
    <row r="196" spans="1:32" x14ac:dyDescent="0.15">
      <c r="A196" s="32">
        <v>48757.609591114735</v>
      </c>
      <c r="B196" s="33">
        <v>6.0170000000000003</v>
      </c>
      <c r="C196" s="33">
        <v>595.6329179147657</v>
      </c>
      <c r="D196" s="33">
        <f>C196/Table1[[#This Row],[Std. Price ($)]]</f>
        <v>98.991676568849201</v>
      </c>
      <c r="E196" s="29">
        <v>74</v>
      </c>
      <c r="F196" s="29">
        <f t="shared" si="42"/>
        <v>111</v>
      </c>
      <c r="G196" s="29">
        <f t="shared" si="43"/>
        <v>111</v>
      </c>
      <c r="H196" s="29">
        <f t="shared" si="44"/>
        <v>111</v>
      </c>
      <c r="I196" s="58">
        <f t="shared" si="45"/>
        <v>111</v>
      </c>
      <c r="J196" s="58">
        <f t="shared" si="46"/>
        <v>111</v>
      </c>
      <c r="K196" s="58">
        <f t="shared" si="47"/>
        <v>111</v>
      </c>
      <c r="L196" s="58">
        <f t="shared" si="48"/>
        <v>111</v>
      </c>
      <c r="M196" s="58">
        <f t="shared" si="49"/>
        <v>111</v>
      </c>
      <c r="N196" s="58">
        <f t="shared" si="50"/>
        <v>111</v>
      </c>
      <c r="O196" s="58">
        <f t="shared" si="51"/>
        <v>111</v>
      </c>
      <c r="P196" s="58">
        <f t="shared" si="52"/>
        <v>111</v>
      </c>
      <c r="Q196" s="58">
        <f t="shared" si="53"/>
        <v>111</v>
      </c>
      <c r="R196" s="58">
        <f>SUM(Table1[[#This Row],[Oct]:[September]])</f>
        <v>1332</v>
      </c>
      <c r="S196" s="68">
        <f>Table1[[#This Row],[DEMAND for the whole year]]/365</f>
        <v>3.6493150684931508</v>
      </c>
      <c r="T196" s="68">
        <f>Table1[[#This Row],[Lead Time (days)]]*S196</f>
        <v>113.12876712328767</v>
      </c>
      <c r="U196" s="68">
        <f>SQRT(2*Table1[[#This Row],[DEMAND for the whole year]]*$H$1/(Table1[[#This Row],[Std. Price ($)]]*$K$1))</f>
        <v>814.93455651014233</v>
      </c>
      <c r="V196" s="68">
        <f>Table1[[#This Row],[DEMAND for the whole year]]/U196</f>
        <v>1.6344870755071761</v>
      </c>
      <c r="W196" s="68">
        <f>Table1[[#This Row],[Demand variability (COV)]]*S196</f>
        <v>3.3938630136986303</v>
      </c>
      <c r="X196" s="68">
        <f t="shared" ref="X196:X259" si="54">SQRT(AF196)*W196</f>
        <v>18.896229539998131</v>
      </c>
      <c r="Y196" s="68">
        <f t="shared" ref="Y196:Y259" si="55">NORMSINV($Y$1)*X196</f>
        <v>38.80811083282002</v>
      </c>
      <c r="Z196" s="58">
        <f>(Table1[[#This Row],[Eoq]]/2)*(Table1[[#This Row],[Std. Price ($)]]*$K$1)</f>
        <v>490.34612265215276</v>
      </c>
      <c r="AA196" s="58">
        <f>Table1[[#This Row],[number of times I order]]*$H$1</f>
        <v>490.34612265215281</v>
      </c>
      <c r="AB196" s="58">
        <f>Table1[[#This Row],[Holding cost]]+AA196</f>
        <v>980.69224530430552</v>
      </c>
      <c r="AC196" s="34">
        <v>0.5</v>
      </c>
      <c r="AD196" s="29">
        <v>0.8</v>
      </c>
      <c r="AE196" s="29">
        <v>0.93</v>
      </c>
      <c r="AF196" s="29">
        <v>31</v>
      </c>
    </row>
    <row r="197" spans="1:32" x14ac:dyDescent="0.15">
      <c r="A197" s="32">
        <v>52738.314266330119</v>
      </c>
      <c r="B197" s="33">
        <v>194.70000000000002</v>
      </c>
      <c r="C197" s="33">
        <v>10422.696289571444</v>
      </c>
      <c r="D197" s="33">
        <f>C197/Table1[[#This Row],[Std. Price ($)]]</f>
        <v>53.53208161053643</v>
      </c>
      <c r="E197" s="29">
        <v>58</v>
      </c>
      <c r="F197" s="29">
        <f t="shared" si="42"/>
        <v>127.6</v>
      </c>
      <c r="G197" s="29">
        <f t="shared" si="43"/>
        <v>127.6</v>
      </c>
      <c r="H197" s="29">
        <f t="shared" si="44"/>
        <v>127.6</v>
      </c>
      <c r="I197" s="58">
        <f t="shared" si="45"/>
        <v>127.6</v>
      </c>
      <c r="J197" s="58">
        <f t="shared" si="46"/>
        <v>127.6</v>
      </c>
      <c r="K197" s="58">
        <f t="shared" si="47"/>
        <v>127.6</v>
      </c>
      <c r="L197" s="58">
        <f t="shared" si="48"/>
        <v>127.6</v>
      </c>
      <c r="M197" s="58">
        <f t="shared" si="49"/>
        <v>127.6</v>
      </c>
      <c r="N197" s="58">
        <f t="shared" si="50"/>
        <v>127.6</v>
      </c>
      <c r="O197" s="58">
        <f t="shared" si="51"/>
        <v>127.6</v>
      </c>
      <c r="P197" s="58">
        <f t="shared" si="52"/>
        <v>127.6</v>
      </c>
      <c r="Q197" s="58">
        <f t="shared" si="53"/>
        <v>127.6</v>
      </c>
      <c r="R197" s="58">
        <f>SUM(Table1[[#This Row],[Oct]:[September]])</f>
        <v>1531.1999999999998</v>
      </c>
      <c r="S197" s="68">
        <f>Table1[[#This Row],[DEMAND for the whole year]]/365</f>
        <v>4.1950684931506848</v>
      </c>
      <c r="T197" s="68">
        <f>Table1[[#This Row],[Lead Time (days)]]*S197</f>
        <v>130.04712328767124</v>
      </c>
      <c r="U197" s="68">
        <f>SQRT(2*Table1[[#This Row],[DEMAND for the whole year]]*$H$1/(Table1[[#This Row],[Std. Price ($)]]*$K$1))</f>
        <v>153.60084745528928</v>
      </c>
      <c r="V197" s="68">
        <f>Table1[[#This Row],[DEMAND for the whole year]]/U197</f>
        <v>9.9686949998482746</v>
      </c>
      <c r="W197" s="68">
        <f>Table1[[#This Row],[Demand variability (COV)]]*S197</f>
        <v>3.0623999999999998</v>
      </c>
      <c r="X197" s="68">
        <f t="shared" si="54"/>
        <v>17.050721584730656</v>
      </c>
      <c r="Y197" s="68">
        <f t="shared" si="55"/>
        <v>35.01790088012708</v>
      </c>
      <c r="Z197" s="58">
        <f>(Table1[[#This Row],[Eoq]]/2)*(Table1[[#This Row],[Std. Price ($)]]*$K$1)</f>
        <v>2990.6084999544828</v>
      </c>
      <c r="AA197" s="58">
        <f>Table1[[#This Row],[number of times I order]]*$H$1</f>
        <v>2990.6084999544823</v>
      </c>
      <c r="AB197" s="58">
        <f>Table1[[#This Row],[Holding cost]]+AA197</f>
        <v>5981.2169999089656</v>
      </c>
      <c r="AC197" s="34">
        <v>1.2</v>
      </c>
      <c r="AD197" s="29">
        <v>0.75</v>
      </c>
      <c r="AE197" s="29">
        <v>0.73</v>
      </c>
      <c r="AF197" s="29">
        <v>31</v>
      </c>
    </row>
    <row r="198" spans="1:32" x14ac:dyDescent="0.15">
      <c r="A198" s="32">
        <v>55168.576136107571</v>
      </c>
      <c r="B198" s="33">
        <v>17.63091</v>
      </c>
      <c r="C198" s="33">
        <v>900.08524530145394</v>
      </c>
      <c r="D198" s="33">
        <f>C198/Table1[[#This Row],[Std. Price ($)]]</f>
        <v>51.051547838509407</v>
      </c>
      <c r="E198" s="29">
        <v>58</v>
      </c>
      <c r="F198" s="29">
        <f t="shared" si="42"/>
        <v>145</v>
      </c>
      <c r="G198" s="29">
        <f t="shared" si="43"/>
        <v>145</v>
      </c>
      <c r="H198" s="29">
        <f t="shared" si="44"/>
        <v>145</v>
      </c>
      <c r="I198" s="58">
        <f t="shared" si="45"/>
        <v>145</v>
      </c>
      <c r="J198" s="58">
        <f t="shared" si="46"/>
        <v>145</v>
      </c>
      <c r="K198" s="58">
        <f t="shared" si="47"/>
        <v>145</v>
      </c>
      <c r="L198" s="58">
        <f t="shared" si="48"/>
        <v>145</v>
      </c>
      <c r="M198" s="58">
        <f t="shared" si="49"/>
        <v>145</v>
      </c>
      <c r="N198" s="58">
        <f t="shared" si="50"/>
        <v>145</v>
      </c>
      <c r="O198" s="58">
        <f t="shared" si="51"/>
        <v>145</v>
      </c>
      <c r="P198" s="58">
        <f t="shared" si="52"/>
        <v>145</v>
      </c>
      <c r="Q198" s="58">
        <f t="shared" si="53"/>
        <v>145</v>
      </c>
      <c r="R198" s="58">
        <f>SUM(Table1[[#This Row],[Oct]:[September]])</f>
        <v>1740</v>
      </c>
      <c r="S198" s="68">
        <f>Table1[[#This Row],[DEMAND for the whole year]]/365</f>
        <v>4.7671232876712333</v>
      </c>
      <c r="T198" s="68">
        <f>Table1[[#This Row],[Lead Time (days)]]*S198</f>
        <v>90.575342465753437</v>
      </c>
      <c r="U198" s="68">
        <f>SQRT(2*Table1[[#This Row],[DEMAND for the whole year]]*$H$1/(Table1[[#This Row],[Std. Price ($)]]*$K$1))</f>
        <v>544.12400655748695</v>
      </c>
      <c r="V198" s="68">
        <f>Table1[[#This Row],[DEMAND for the whole year]]/U198</f>
        <v>3.197800462818154</v>
      </c>
      <c r="W198" s="68">
        <f>Table1[[#This Row],[Demand variability (COV)]]*S198</f>
        <v>4.5764383561643838</v>
      </c>
      <c r="X198" s="68">
        <f t="shared" si="54"/>
        <v>19.948232315863951</v>
      </c>
      <c r="Y198" s="68">
        <f t="shared" si="55"/>
        <v>40.968660387736101</v>
      </c>
      <c r="Z198" s="58">
        <f>(Table1[[#This Row],[Eoq]]/2)*(Table1[[#This Row],[Std. Price ($)]]*$K$1)</f>
        <v>959.34013884544629</v>
      </c>
      <c r="AA198" s="58">
        <f>Table1[[#This Row],[number of times I order]]*$H$1</f>
        <v>959.34013884544618</v>
      </c>
      <c r="AB198" s="58">
        <f>Table1[[#This Row],[Holding cost]]+AA198</f>
        <v>1918.6802776908926</v>
      </c>
      <c r="AC198" s="34">
        <v>1.5</v>
      </c>
      <c r="AD198" s="29">
        <v>0.92</v>
      </c>
      <c r="AE198" s="29">
        <v>0.96</v>
      </c>
      <c r="AF198" s="29">
        <v>19</v>
      </c>
    </row>
    <row r="199" spans="1:32" x14ac:dyDescent="0.15">
      <c r="A199" s="32">
        <v>27804.564178345947</v>
      </c>
      <c r="B199" s="33">
        <v>7.9491500000000004</v>
      </c>
      <c r="C199" s="33">
        <v>1044.217179938704</v>
      </c>
      <c r="D199" s="33">
        <f>C199/Table1[[#This Row],[Std. Price ($)]]</f>
        <v>131.36211795458684</v>
      </c>
      <c r="E199" s="29">
        <v>58</v>
      </c>
      <c r="F199" s="29">
        <f t="shared" si="42"/>
        <v>69.599999999999994</v>
      </c>
      <c r="G199" s="29">
        <f t="shared" si="43"/>
        <v>69.599999999999994</v>
      </c>
      <c r="H199" s="29">
        <f t="shared" si="44"/>
        <v>69.599999999999994</v>
      </c>
      <c r="I199" s="58">
        <f t="shared" si="45"/>
        <v>69.599999999999994</v>
      </c>
      <c r="J199" s="58">
        <f t="shared" si="46"/>
        <v>69.599999999999994</v>
      </c>
      <c r="K199" s="58">
        <f t="shared" si="47"/>
        <v>69.599999999999994</v>
      </c>
      <c r="L199" s="58">
        <f t="shared" si="48"/>
        <v>69.599999999999994</v>
      </c>
      <c r="M199" s="58">
        <f t="shared" si="49"/>
        <v>69.599999999999994</v>
      </c>
      <c r="N199" s="58">
        <f t="shared" si="50"/>
        <v>69.599999999999994</v>
      </c>
      <c r="O199" s="58">
        <f t="shared" si="51"/>
        <v>69.599999999999994</v>
      </c>
      <c r="P199" s="58">
        <f t="shared" si="52"/>
        <v>69.599999999999994</v>
      </c>
      <c r="Q199" s="58">
        <f t="shared" si="53"/>
        <v>69.599999999999994</v>
      </c>
      <c r="R199" s="58">
        <f>SUM(Table1[[#This Row],[Oct]:[September]])</f>
        <v>835.20000000000016</v>
      </c>
      <c r="S199" s="68">
        <f>Table1[[#This Row],[DEMAND for the whole year]]/365</f>
        <v>2.2882191780821923</v>
      </c>
      <c r="T199" s="68">
        <f>Table1[[#This Row],[Lead Time (days)]]*S199</f>
        <v>70.934794520547968</v>
      </c>
      <c r="U199" s="68">
        <f>SQRT(2*Table1[[#This Row],[DEMAND for the whole year]]*$H$1/(Table1[[#This Row],[Std. Price ($)]]*$K$1))</f>
        <v>561.42988193114297</v>
      </c>
      <c r="V199" s="68">
        <f>Table1[[#This Row],[DEMAND for the whole year]]/U199</f>
        <v>1.4876301153176488</v>
      </c>
      <c r="W199" s="68">
        <f>Table1[[#This Row],[Demand variability (COV)]]*S199</f>
        <v>3.3636821917808226</v>
      </c>
      <c r="X199" s="68">
        <f t="shared" si="54"/>
        <v>18.728189835283242</v>
      </c>
      <c r="Y199" s="68">
        <f t="shared" si="55"/>
        <v>38.46299947231892</v>
      </c>
      <c r="Z199" s="58">
        <f>(Table1[[#This Row],[Eoq]]/2)*(Table1[[#This Row],[Std. Price ($)]]*$K$1)</f>
        <v>446.28903459529454</v>
      </c>
      <c r="AA199" s="58">
        <f>Table1[[#This Row],[number of times I order]]*$H$1</f>
        <v>446.28903459529465</v>
      </c>
      <c r="AB199" s="58">
        <f>Table1[[#This Row],[Holding cost]]+AA199</f>
        <v>892.57806919058919</v>
      </c>
      <c r="AC199" s="34">
        <v>0.2</v>
      </c>
      <c r="AD199" s="29">
        <v>0.82</v>
      </c>
      <c r="AE199" s="29">
        <v>1.47</v>
      </c>
      <c r="AF199" s="29">
        <v>31</v>
      </c>
    </row>
    <row r="200" spans="1:32" x14ac:dyDescent="0.15">
      <c r="A200" s="32">
        <v>34397.904165954984</v>
      </c>
      <c r="B200" s="33">
        <v>22.767360000000004</v>
      </c>
      <c r="C200" s="33">
        <v>3649.7995772151476</v>
      </c>
      <c r="D200" s="33">
        <f>C200/Table1[[#This Row],[Std. Price ($)]]</f>
        <v>160.30842298866216</v>
      </c>
      <c r="E200" s="29">
        <v>122</v>
      </c>
      <c r="F200" s="29">
        <f t="shared" si="42"/>
        <v>268.39999999999998</v>
      </c>
      <c r="G200" s="29">
        <f t="shared" si="43"/>
        <v>268.39999999999998</v>
      </c>
      <c r="H200" s="29">
        <f t="shared" si="44"/>
        <v>268.39999999999998</v>
      </c>
      <c r="I200" s="58">
        <f t="shared" si="45"/>
        <v>268.39999999999998</v>
      </c>
      <c r="J200" s="58">
        <f t="shared" si="46"/>
        <v>268.39999999999998</v>
      </c>
      <c r="K200" s="58">
        <f t="shared" si="47"/>
        <v>268.39999999999998</v>
      </c>
      <c r="L200" s="58">
        <f t="shared" si="48"/>
        <v>268.39999999999998</v>
      </c>
      <c r="M200" s="58">
        <f t="shared" si="49"/>
        <v>268.39999999999998</v>
      </c>
      <c r="N200" s="58">
        <f t="shared" si="50"/>
        <v>268.39999999999998</v>
      </c>
      <c r="O200" s="58">
        <f t="shared" si="51"/>
        <v>268.39999999999998</v>
      </c>
      <c r="P200" s="58">
        <f t="shared" si="52"/>
        <v>268.39999999999998</v>
      </c>
      <c r="Q200" s="58">
        <f t="shared" si="53"/>
        <v>268.39999999999998</v>
      </c>
      <c r="R200" s="58">
        <f>SUM(Table1[[#This Row],[Oct]:[September]])</f>
        <v>3220.8000000000006</v>
      </c>
      <c r="S200" s="68">
        <f>Table1[[#This Row],[DEMAND for the whole year]]/365</f>
        <v>8.8241095890410968</v>
      </c>
      <c r="T200" s="68">
        <f>Table1[[#This Row],[Lead Time (days)]]*S200</f>
        <v>273.54739726027401</v>
      </c>
      <c r="U200" s="68">
        <f>SQRT(2*Table1[[#This Row],[DEMAND for the whole year]]*$H$1/(Table1[[#This Row],[Std. Price ($)]]*$K$1))</f>
        <v>651.45762067834369</v>
      </c>
      <c r="V200" s="68">
        <f>Table1[[#This Row],[DEMAND for the whole year]]/U200</f>
        <v>4.9439900582424317</v>
      </c>
      <c r="W200" s="68">
        <f>Table1[[#This Row],[Demand variability (COV)]]*S200</f>
        <v>9.3535561643835639</v>
      </c>
      <c r="X200" s="68">
        <f t="shared" si="54"/>
        <v>52.078396677783871</v>
      </c>
      <c r="Y200" s="68">
        <f t="shared" si="55"/>
        <v>106.95595044445052</v>
      </c>
      <c r="Z200" s="58">
        <f>(Table1[[#This Row],[Eoq]]/2)*(Table1[[#This Row],[Std. Price ($)]]*$K$1)</f>
        <v>1483.1970174727298</v>
      </c>
      <c r="AA200" s="58">
        <f>Table1[[#This Row],[number of times I order]]*$H$1</f>
        <v>1483.1970174727294</v>
      </c>
      <c r="AB200" s="58">
        <f>Table1[[#This Row],[Holding cost]]+AA200</f>
        <v>2966.3940349454592</v>
      </c>
      <c r="AC200" s="34">
        <v>1.2</v>
      </c>
      <c r="AD200" s="29">
        <v>1</v>
      </c>
      <c r="AE200" s="29">
        <v>1.06</v>
      </c>
      <c r="AF200" s="29">
        <v>31</v>
      </c>
    </row>
    <row r="201" spans="1:32" x14ac:dyDescent="0.15">
      <c r="A201" s="32">
        <v>21887.981413484802</v>
      </c>
      <c r="B201" s="33">
        <v>1078</v>
      </c>
      <c r="C201" s="33">
        <v>104030.78164600002</v>
      </c>
      <c r="D201" s="33">
        <f>C201/Table1[[#This Row],[Std. Price ($)]]</f>
        <v>96.503508020408177</v>
      </c>
      <c r="E201" s="29">
        <v>66</v>
      </c>
      <c r="F201" s="29">
        <f t="shared" si="42"/>
        <v>39.599999999999994</v>
      </c>
      <c r="G201" s="29">
        <f t="shared" si="43"/>
        <v>39.599999999999994</v>
      </c>
      <c r="H201" s="29">
        <f t="shared" si="44"/>
        <v>39.599999999999994</v>
      </c>
      <c r="I201" s="58">
        <f t="shared" si="45"/>
        <v>39.599999999999994</v>
      </c>
      <c r="J201" s="58">
        <f t="shared" si="46"/>
        <v>39.599999999999994</v>
      </c>
      <c r="K201" s="58">
        <f t="shared" si="47"/>
        <v>39.599999999999994</v>
      </c>
      <c r="L201" s="58">
        <f t="shared" si="48"/>
        <v>39.599999999999994</v>
      </c>
      <c r="M201" s="58">
        <f t="shared" si="49"/>
        <v>39.599999999999994</v>
      </c>
      <c r="N201" s="58">
        <f t="shared" si="50"/>
        <v>39.599999999999994</v>
      </c>
      <c r="O201" s="58">
        <f t="shared" si="51"/>
        <v>39.599999999999994</v>
      </c>
      <c r="P201" s="58">
        <f t="shared" si="52"/>
        <v>39.599999999999994</v>
      </c>
      <c r="Q201" s="58">
        <f t="shared" si="53"/>
        <v>39.599999999999994</v>
      </c>
      <c r="R201" s="58">
        <f>SUM(Table1[[#This Row],[Oct]:[September]])</f>
        <v>475.20000000000005</v>
      </c>
      <c r="S201" s="68">
        <f>Table1[[#This Row],[DEMAND for the whole year]]/365</f>
        <v>1.3019178082191782</v>
      </c>
      <c r="T201" s="68">
        <f>Table1[[#This Row],[Lead Time (days)]]*S201</f>
        <v>40.359452054794524</v>
      </c>
      <c r="U201" s="68">
        <f>SQRT(2*Table1[[#This Row],[DEMAND for the whole year]]*$H$1/(Table1[[#This Row],[Std. Price ($)]]*$K$1))</f>
        <v>36.365491603879583</v>
      </c>
      <c r="V201" s="68">
        <f>Table1[[#This Row],[DEMAND for the whole year]]/U201</f>
        <v>13.067333316327401</v>
      </c>
      <c r="W201" s="68">
        <f>Table1[[#This Row],[Demand variability (COV)]]*S201</f>
        <v>1.6013589041095893</v>
      </c>
      <c r="X201" s="68">
        <f t="shared" si="54"/>
        <v>8.9159890384019089</v>
      </c>
      <c r="Y201" s="68">
        <f t="shared" si="55"/>
        <v>18.311202774823187</v>
      </c>
      <c r="Z201" s="58">
        <f>(Table1[[#This Row],[Eoq]]/2)*(Table1[[#This Row],[Std. Price ($)]]*$K$1)</f>
        <v>3920.1999948982193</v>
      </c>
      <c r="AA201" s="58">
        <f>Table1[[#This Row],[number of times I order]]*$H$1</f>
        <v>3920.1999948982202</v>
      </c>
      <c r="AB201" s="58">
        <f>Table1[[#This Row],[Holding cost]]+AA201</f>
        <v>7840.3999897964395</v>
      </c>
      <c r="AC201" s="34">
        <v>-0.4</v>
      </c>
      <c r="AD201" s="29">
        <v>1</v>
      </c>
      <c r="AE201" s="29">
        <v>1.23</v>
      </c>
      <c r="AF201" s="29">
        <v>31</v>
      </c>
    </row>
    <row r="202" spans="1:32" x14ac:dyDescent="0.15">
      <c r="A202" s="32">
        <v>93366.375689105014</v>
      </c>
      <c r="B202" s="33">
        <v>32.852270000000004</v>
      </c>
      <c r="C202" s="33">
        <v>2800.8466862144105</v>
      </c>
      <c r="D202" s="33">
        <f>C202/Table1[[#This Row],[Std. Price ($)]]</f>
        <v>85.255803821605326</v>
      </c>
      <c r="E202" s="29">
        <v>66</v>
      </c>
      <c r="F202" s="29">
        <f t="shared" si="42"/>
        <v>79.2</v>
      </c>
      <c r="G202" s="29">
        <f t="shared" si="43"/>
        <v>79.2</v>
      </c>
      <c r="H202" s="29">
        <f t="shared" si="44"/>
        <v>79.2</v>
      </c>
      <c r="I202" s="58">
        <f t="shared" si="45"/>
        <v>79.2</v>
      </c>
      <c r="J202" s="58">
        <f t="shared" si="46"/>
        <v>79.2</v>
      </c>
      <c r="K202" s="58">
        <f t="shared" si="47"/>
        <v>79.2</v>
      </c>
      <c r="L202" s="58">
        <f t="shared" si="48"/>
        <v>79.2</v>
      </c>
      <c r="M202" s="58">
        <f t="shared" si="49"/>
        <v>79.2</v>
      </c>
      <c r="N202" s="58">
        <f t="shared" si="50"/>
        <v>79.2</v>
      </c>
      <c r="O202" s="58">
        <f t="shared" si="51"/>
        <v>79.2</v>
      </c>
      <c r="P202" s="58">
        <f t="shared" si="52"/>
        <v>79.2</v>
      </c>
      <c r="Q202" s="58">
        <f t="shared" si="53"/>
        <v>79.2</v>
      </c>
      <c r="R202" s="58">
        <f>SUM(Table1[[#This Row],[Oct]:[September]])</f>
        <v>950.4000000000002</v>
      </c>
      <c r="S202" s="68">
        <f>Table1[[#This Row],[DEMAND for the whole year]]/365</f>
        <v>2.6038356164383569</v>
      </c>
      <c r="T202" s="68">
        <f>Table1[[#This Row],[Lead Time (days)]]*S202</f>
        <v>80.718904109589062</v>
      </c>
      <c r="U202" s="68">
        <f>SQRT(2*Table1[[#This Row],[DEMAND for the whole year]]*$H$1/(Table1[[#This Row],[Std. Price ($)]]*$K$1))</f>
        <v>294.59891936200012</v>
      </c>
      <c r="V202" s="68">
        <f>Table1[[#This Row],[DEMAND for the whole year]]/U202</f>
        <v>3.2260810801962192</v>
      </c>
      <c r="W202" s="68">
        <f>Table1[[#This Row],[Demand variability (COV)]]*S202</f>
        <v>2.7079890410958911</v>
      </c>
      <c r="X202" s="68">
        <f t="shared" si="54"/>
        <v>15.077444877947945</v>
      </c>
      <c r="Y202" s="68">
        <f t="shared" si="55"/>
        <v>30.96528599319694</v>
      </c>
      <c r="Z202" s="58">
        <f>(Table1[[#This Row],[Eoq]]/2)*(Table1[[#This Row],[Std. Price ($)]]*$K$1)</f>
        <v>967.82432405886584</v>
      </c>
      <c r="AA202" s="58">
        <f>Table1[[#This Row],[number of times I order]]*$H$1</f>
        <v>967.82432405886573</v>
      </c>
      <c r="AB202" s="58">
        <f>Table1[[#This Row],[Holding cost]]+AA202</f>
        <v>1935.6486481177317</v>
      </c>
      <c r="AC202" s="34">
        <v>0.2</v>
      </c>
      <c r="AD202" s="29">
        <v>0.82</v>
      </c>
      <c r="AE202" s="29">
        <v>1.04</v>
      </c>
      <c r="AF202" s="29">
        <v>31</v>
      </c>
    </row>
    <row r="203" spans="1:32" x14ac:dyDescent="0.15">
      <c r="A203" s="32">
        <v>51684.32609781393</v>
      </c>
      <c r="B203" s="33">
        <v>8.5659200000000002</v>
      </c>
      <c r="C203" s="33">
        <v>1042.6344166302827</v>
      </c>
      <c r="D203" s="33">
        <f>C203/Table1[[#This Row],[Std. Price ($)]]</f>
        <v>121.71890662419013</v>
      </c>
      <c r="E203" s="29">
        <v>58</v>
      </c>
      <c r="F203" s="29">
        <f t="shared" si="42"/>
        <v>81.2</v>
      </c>
      <c r="G203" s="29">
        <f t="shared" si="43"/>
        <v>81.2</v>
      </c>
      <c r="H203" s="29">
        <f t="shared" si="44"/>
        <v>81.2</v>
      </c>
      <c r="I203" s="58">
        <f t="shared" si="45"/>
        <v>81.2</v>
      </c>
      <c r="J203" s="58">
        <f t="shared" si="46"/>
        <v>81.2</v>
      </c>
      <c r="K203" s="58">
        <f t="shared" si="47"/>
        <v>81.2</v>
      </c>
      <c r="L203" s="58">
        <f t="shared" si="48"/>
        <v>81.2</v>
      </c>
      <c r="M203" s="58">
        <f t="shared" si="49"/>
        <v>81.2</v>
      </c>
      <c r="N203" s="58">
        <f t="shared" si="50"/>
        <v>81.2</v>
      </c>
      <c r="O203" s="58">
        <f t="shared" si="51"/>
        <v>81.2</v>
      </c>
      <c r="P203" s="58">
        <f t="shared" si="52"/>
        <v>81.2</v>
      </c>
      <c r="Q203" s="58">
        <f t="shared" si="53"/>
        <v>81.2</v>
      </c>
      <c r="R203" s="58">
        <f>SUM(Table1[[#This Row],[Oct]:[September]])</f>
        <v>974.4000000000002</v>
      </c>
      <c r="S203" s="68">
        <f>Table1[[#This Row],[DEMAND for the whole year]]/365</f>
        <v>2.6695890410958909</v>
      </c>
      <c r="T203" s="68">
        <f>Table1[[#This Row],[Lead Time (days)]]*S203</f>
        <v>133.47945205479454</v>
      </c>
      <c r="U203" s="68">
        <f>SQRT(2*Table1[[#This Row],[DEMAND for the whole year]]*$H$1/(Table1[[#This Row],[Std. Price ($)]]*$K$1))</f>
        <v>584.17404597180996</v>
      </c>
      <c r="V203" s="68">
        <f>Table1[[#This Row],[DEMAND for the whole year]]/U203</f>
        <v>1.6679960479569493</v>
      </c>
      <c r="W203" s="68">
        <f>Table1[[#This Row],[Demand variability (COV)]]*S203</f>
        <v>2.1356712328767129</v>
      </c>
      <c r="X203" s="68">
        <f t="shared" si="54"/>
        <v>15.101476111521581</v>
      </c>
      <c r="Y203" s="68">
        <f t="shared" si="55"/>
        <v>31.014640112969932</v>
      </c>
      <c r="Z203" s="58">
        <f>(Table1[[#This Row],[Eoq]]/2)*(Table1[[#This Row],[Std. Price ($)]]*$K$1)</f>
        <v>500.39881438708466</v>
      </c>
      <c r="AA203" s="58">
        <f>Table1[[#This Row],[number of times I order]]*$H$1</f>
        <v>500.39881438708483</v>
      </c>
      <c r="AB203" s="58">
        <f>Table1[[#This Row],[Holding cost]]+AA203</f>
        <v>1000.7976287741694</v>
      </c>
      <c r="AC203" s="34">
        <v>0.4</v>
      </c>
      <c r="AD203" s="29">
        <v>0.92</v>
      </c>
      <c r="AE203" s="29">
        <v>0.8</v>
      </c>
      <c r="AF203" s="29">
        <v>50</v>
      </c>
    </row>
    <row r="204" spans="1:32" x14ac:dyDescent="0.15">
      <c r="A204" s="32">
        <v>19153.674760635775</v>
      </c>
      <c r="B204" s="33">
        <v>6.4460000000000006</v>
      </c>
      <c r="C204" s="33">
        <v>12800</v>
      </c>
      <c r="D204" s="33">
        <f>C204/Table1[[#This Row],[Std. Price ($)]]</f>
        <v>1985.7275829972075</v>
      </c>
      <c r="E204" s="29">
        <v>34</v>
      </c>
      <c r="F204" s="29">
        <f t="shared" si="42"/>
        <v>13.600000000000001</v>
      </c>
      <c r="G204" s="29">
        <f t="shared" si="43"/>
        <v>13.600000000000001</v>
      </c>
      <c r="H204" s="29">
        <f t="shared" si="44"/>
        <v>13.600000000000001</v>
      </c>
      <c r="I204" s="58">
        <f t="shared" si="45"/>
        <v>13.600000000000001</v>
      </c>
      <c r="J204" s="58">
        <f t="shared" si="46"/>
        <v>13.600000000000001</v>
      </c>
      <c r="K204" s="58">
        <f t="shared" si="47"/>
        <v>13.600000000000001</v>
      </c>
      <c r="L204" s="58">
        <f t="shared" si="48"/>
        <v>13.600000000000001</v>
      </c>
      <c r="M204" s="58">
        <f t="shared" si="49"/>
        <v>13.600000000000001</v>
      </c>
      <c r="N204" s="58">
        <f t="shared" si="50"/>
        <v>13.600000000000001</v>
      </c>
      <c r="O204" s="58">
        <f t="shared" si="51"/>
        <v>13.600000000000001</v>
      </c>
      <c r="P204" s="58">
        <f t="shared" si="52"/>
        <v>13.600000000000001</v>
      </c>
      <c r="Q204" s="58">
        <f t="shared" si="53"/>
        <v>13.600000000000001</v>
      </c>
      <c r="R204" s="58">
        <f>SUM(Table1[[#This Row],[Oct]:[September]])</f>
        <v>163.19999999999996</v>
      </c>
      <c r="S204" s="68">
        <f>Table1[[#This Row],[DEMAND for the whole year]]/365</f>
        <v>0.44712328767123277</v>
      </c>
      <c r="T204" s="68">
        <f>Table1[[#This Row],[Lead Time (days)]]*S204</f>
        <v>7.6010958904109573</v>
      </c>
      <c r="U204" s="68">
        <f>SQRT(2*Table1[[#This Row],[DEMAND for the whole year]]*$H$1/(Table1[[#This Row],[Std. Price ($)]]*$K$1))</f>
        <v>275.59767787418519</v>
      </c>
      <c r="V204" s="68">
        <f>Table1[[#This Row],[DEMAND for the whole year]]/U204</f>
        <v>0.59216754385899939</v>
      </c>
      <c r="W204" s="68">
        <f>Table1[[#This Row],[Demand variability (COV)]]*S204</f>
        <v>0.32639999999999991</v>
      </c>
      <c r="X204" s="68">
        <f t="shared" si="54"/>
        <v>1.3457816762016042</v>
      </c>
      <c r="Y204" s="68">
        <f t="shared" si="55"/>
        <v>2.7638976514473121</v>
      </c>
      <c r="Z204" s="58">
        <f>(Table1[[#This Row],[Eoq]]/2)*(Table1[[#This Row],[Std. Price ($)]]*$K$1)</f>
        <v>177.65026315769978</v>
      </c>
      <c r="AA204" s="58">
        <f>Table1[[#This Row],[number of times I order]]*$H$1</f>
        <v>177.65026315769981</v>
      </c>
      <c r="AB204" s="58">
        <f>Table1[[#This Row],[Holding cost]]+AA204</f>
        <v>355.30052631539957</v>
      </c>
      <c r="AC204" s="34">
        <v>-0.6</v>
      </c>
      <c r="AD204" s="29">
        <v>1</v>
      </c>
      <c r="AE204" s="29">
        <v>0.73</v>
      </c>
      <c r="AF204" s="29">
        <v>17</v>
      </c>
    </row>
    <row r="205" spans="1:32" x14ac:dyDescent="0.15">
      <c r="A205" s="32">
        <v>68319.075423424365</v>
      </c>
      <c r="B205" s="33">
        <v>6.0170000000000003</v>
      </c>
      <c r="C205" s="33">
        <v>3234.2062623750003</v>
      </c>
      <c r="D205" s="33">
        <f>C205/Table1[[#This Row],[Std. Price ($)]]</f>
        <v>537.51142801645335</v>
      </c>
      <c r="E205" s="29">
        <v>430</v>
      </c>
      <c r="F205" s="29">
        <f t="shared" si="42"/>
        <v>645</v>
      </c>
      <c r="G205" s="29">
        <f t="shared" si="43"/>
        <v>645</v>
      </c>
      <c r="H205" s="29">
        <f t="shared" si="44"/>
        <v>645</v>
      </c>
      <c r="I205" s="58">
        <f t="shared" si="45"/>
        <v>645</v>
      </c>
      <c r="J205" s="58">
        <f t="shared" si="46"/>
        <v>645</v>
      </c>
      <c r="K205" s="58">
        <f t="shared" si="47"/>
        <v>645</v>
      </c>
      <c r="L205" s="58">
        <f t="shared" si="48"/>
        <v>645</v>
      </c>
      <c r="M205" s="58">
        <f t="shared" si="49"/>
        <v>645</v>
      </c>
      <c r="N205" s="58">
        <f t="shared" si="50"/>
        <v>645</v>
      </c>
      <c r="O205" s="58">
        <f t="shared" si="51"/>
        <v>645</v>
      </c>
      <c r="P205" s="58">
        <f t="shared" si="52"/>
        <v>645</v>
      </c>
      <c r="Q205" s="58">
        <f t="shared" si="53"/>
        <v>645</v>
      </c>
      <c r="R205" s="58">
        <f>SUM(Table1[[#This Row],[Oct]:[September]])</f>
        <v>7740</v>
      </c>
      <c r="S205" s="68">
        <f>Table1[[#This Row],[DEMAND for the whole year]]/365</f>
        <v>21.205479452054796</v>
      </c>
      <c r="T205" s="68">
        <f>Table1[[#This Row],[Lead Time (days)]]*S205</f>
        <v>530.13698630136992</v>
      </c>
      <c r="U205" s="68">
        <f>SQRT(2*Table1[[#This Row],[DEMAND for the whole year]]*$H$1/(Table1[[#This Row],[Std. Price ($)]]*$K$1))</f>
        <v>1964.4505541560761</v>
      </c>
      <c r="V205" s="68">
        <f>Table1[[#This Row],[DEMAND for the whole year]]/U205</f>
        <v>3.940032994785704</v>
      </c>
      <c r="W205" s="68">
        <f>Table1[[#This Row],[Demand variability (COV)]]*S205</f>
        <v>23.962191780821918</v>
      </c>
      <c r="X205" s="68">
        <f t="shared" si="54"/>
        <v>119.81095890410958</v>
      </c>
      <c r="Y205" s="68">
        <f t="shared" si="55"/>
        <v>246.06162633106905</v>
      </c>
      <c r="Z205" s="58">
        <f>(Table1[[#This Row],[Eoq]]/2)*(Table1[[#This Row],[Std. Price ($)]]*$K$1)</f>
        <v>1182.0098984357112</v>
      </c>
      <c r="AA205" s="58">
        <f>Table1[[#This Row],[number of times I order]]*$H$1</f>
        <v>1182.0098984357112</v>
      </c>
      <c r="AB205" s="58">
        <f>Table1[[#This Row],[Holding cost]]+AA205</f>
        <v>2364.0197968714224</v>
      </c>
      <c r="AC205" s="34">
        <v>0.5</v>
      </c>
      <c r="AD205" s="29">
        <v>1</v>
      </c>
      <c r="AE205" s="29">
        <v>1.1299999999999999</v>
      </c>
      <c r="AF205" s="29">
        <v>25</v>
      </c>
    </row>
    <row r="206" spans="1:32" x14ac:dyDescent="0.15">
      <c r="A206" s="32">
        <v>55806.515804334711</v>
      </c>
      <c r="B206" s="33">
        <v>8.7225599999999996</v>
      </c>
      <c r="C206" s="33">
        <v>316.79283260106655</v>
      </c>
      <c r="D206" s="33">
        <f>C206/Table1[[#This Row],[Std. Price ($)]]</f>
        <v>36.318790882615488</v>
      </c>
      <c r="E206" s="29">
        <v>58</v>
      </c>
      <c r="F206" s="29">
        <f t="shared" si="42"/>
        <v>34.799999999999997</v>
      </c>
      <c r="G206" s="29">
        <f t="shared" si="43"/>
        <v>34.799999999999997</v>
      </c>
      <c r="H206" s="29">
        <f t="shared" si="44"/>
        <v>34.799999999999997</v>
      </c>
      <c r="I206" s="58">
        <f t="shared" si="45"/>
        <v>34.799999999999997</v>
      </c>
      <c r="J206" s="58">
        <f t="shared" si="46"/>
        <v>34.799999999999997</v>
      </c>
      <c r="K206" s="58">
        <f t="shared" si="47"/>
        <v>34.799999999999997</v>
      </c>
      <c r="L206" s="58">
        <f t="shared" si="48"/>
        <v>34.799999999999997</v>
      </c>
      <c r="M206" s="58">
        <f t="shared" si="49"/>
        <v>34.799999999999997</v>
      </c>
      <c r="N206" s="58">
        <f t="shared" si="50"/>
        <v>34.799999999999997</v>
      </c>
      <c r="O206" s="58">
        <f t="shared" si="51"/>
        <v>34.799999999999997</v>
      </c>
      <c r="P206" s="58">
        <f t="shared" si="52"/>
        <v>34.799999999999997</v>
      </c>
      <c r="Q206" s="58">
        <f t="shared" si="53"/>
        <v>34.799999999999997</v>
      </c>
      <c r="R206" s="58">
        <f>SUM(Table1[[#This Row],[Oct]:[September]])</f>
        <v>417.60000000000008</v>
      </c>
      <c r="S206" s="68">
        <f>Table1[[#This Row],[DEMAND for the whole year]]/365</f>
        <v>1.1441095890410962</v>
      </c>
      <c r="T206" s="68">
        <f>Table1[[#This Row],[Lead Time (days)]]*S206</f>
        <v>17.161643835616442</v>
      </c>
      <c r="U206" s="68">
        <f>SQRT(2*Table1[[#This Row],[DEMAND for the whole year]]*$H$1/(Table1[[#This Row],[Std. Price ($)]]*$K$1))</f>
        <v>378.98226723924193</v>
      </c>
      <c r="V206" s="68">
        <f>Table1[[#This Row],[DEMAND for the whole year]]/U206</f>
        <v>1.1018985216434407</v>
      </c>
      <c r="W206" s="68">
        <f>Table1[[#This Row],[Demand variability (COV)]]*S206</f>
        <v>1.0869041095890413</v>
      </c>
      <c r="X206" s="68">
        <f t="shared" si="54"/>
        <v>4.2095615153627586</v>
      </c>
      <c r="Y206" s="68">
        <f t="shared" si="55"/>
        <v>8.6453823764139077</v>
      </c>
      <c r="Z206" s="58">
        <f>(Table1[[#This Row],[Eoq]]/2)*(Table1[[#This Row],[Std. Price ($)]]*$K$1)</f>
        <v>330.56955649303222</v>
      </c>
      <c r="AA206" s="58">
        <f>Table1[[#This Row],[number of times I order]]*$H$1</f>
        <v>330.56955649303222</v>
      </c>
      <c r="AB206" s="58">
        <f>Table1[[#This Row],[Holding cost]]+AA206</f>
        <v>661.13911298606445</v>
      </c>
      <c r="AC206" s="34">
        <v>-0.4</v>
      </c>
      <c r="AD206" s="29">
        <v>0.81</v>
      </c>
      <c r="AE206" s="29">
        <v>0.95</v>
      </c>
      <c r="AF206" s="29">
        <v>15</v>
      </c>
    </row>
    <row r="207" spans="1:32" x14ac:dyDescent="0.15">
      <c r="A207" s="32">
        <v>20509.285961112866</v>
      </c>
      <c r="B207" s="33">
        <v>11.534270000000001</v>
      </c>
      <c r="C207" s="33">
        <v>1261.1820985563802</v>
      </c>
      <c r="D207" s="33">
        <f>C207/Table1[[#This Row],[Std. Price ($)]]</f>
        <v>109.34216890677781</v>
      </c>
      <c r="E207" s="29">
        <v>98</v>
      </c>
      <c r="F207" s="29">
        <f t="shared" si="42"/>
        <v>147</v>
      </c>
      <c r="G207" s="29">
        <f t="shared" si="43"/>
        <v>147</v>
      </c>
      <c r="H207" s="29">
        <f t="shared" si="44"/>
        <v>147</v>
      </c>
      <c r="I207" s="58">
        <f t="shared" si="45"/>
        <v>147</v>
      </c>
      <c r="J207" s="58">
        <f t="shared" si="46"/>
        <v>147</v>
      </c>
      <c r="K207" s="58">
        <f t="shared" si="47"/>
        <v>147</v>
      </c>
      <c r="L207" s="58">
        <f t="shared" si="48"/>
        <v>147</v>
      </c>
      <c r="M207" s="58">
        <f t="shared" si="49"/>
        <v>147</v>
      </c>
      <c r="N207" s="58">
        <f t="shared" si="50"/>
        <v>147</v>
      </c>
      <c r="O207" s="58">
        <f t="shared" si="51"/>
        <v>147</v>
      </c>
      <c r="P207" s="58">
        <f t="shared" si="52"/>
        <v>147</v>
      </c>
      <c r="Q207" s="58">
        <f t="shared" si="53"/>
        <v>147</v>
      </c>
      <c r="R207" s="58">
        <f>SUM(Table1[[#This Row],[Oct]:[September]])</f>
        <v>1764</v>
      </c>
      <c r="S207" s="68">
        <f>Table1[[#This Row],[DEMAND for the whole year]]/365</f>
        <v>4.8328767123287673</v>
      </c>
      <c r="T207" s="68">
        <f>Table1[[#This Row],[Lead Time (days)]]*S207</f>
        <v>111.15616438356165</v>
      </c>
      <c r="U207" s="68">
        <f>SQRT(2*Table1[[#This Row],[DEMAND for the whole year]]*$H$1/(Table1[[#This Row],[Std. Price ($)]]*$K$1))</f>
        <v>677.35269185953155</v>
      </c>
      <c r="V207" s="68">
        <f>Table1[[#This Row],[DEMAND for the whole year]]/U207</f>
        <v>2.604256277711547</v>
      </c>
      <c r="W207" s="68">
        <f>Table1[[#This Row],[Demand variability (COV)]]*S207</f>
        <v>4.7362191780821918</v>
      </c>
      <c r="X207" s="68">
        <f t="shared" si="54"/>
        <v>22.714109235564834</v>
      </c>
      <c r="Y207" s="68">
        <f t="shared" si="55"/>
        <v>46.649077098513487</v>
      </c>
      <c r="Z207" s="58">
        <f>(Table1[[#This Row],[Eoq]]/2)*(Table1[[#This Row],[Std. Price ($)]]*$K$1)</f>
        <v>781.27688331346405</v>
      </c>
      <c r="AA207" s="58">
        <f>Table1[[#This Row],[number of times I order]]*$H$1</f>
        <v>781.27688331346405</v>
      </c>
      <c r="AB207" s="58">
        <f>Table1[[#This Row],[Holding cost]]+AA207</f>
        <v>1562.5537666269281</v>
      </c>
      <c r="AC207" s="34">
        <v>0.5</v>
      </c>
      <c r="AD207" s="29">
        <v>1</v>
      </c>
      <c r="AE207" s="29">
        <v>0.98</v>
      </c>
      <c r="AF207" s="29">
        <v>23</v>
      </c>
    </row>
    <row r="208" spans="1:32" x14ac:dyDescent="0.15">
      <c r="A208" s="32">
        <v>95930.30237489834</v>
      </c>
      <c r="B208" s="33">
        <v>9.636000000000001</v>
      </c>
      <c r="C208" s="33">
        <v>1084.5785724840002</v>
      </c>
      <c r="D208" s="33">
        <f>C208/Table1[[#This Row],[Std. Price ($)]]</f>
        <v>112.55485393150686</v>
      </c>
      <c r="E208" s="29">
        <v>138</v>
      </c>
      <c r="F208" s="29">
        <f t="shared" si="42"/>
        <v>124.2</v>
      </c>
      <c r="G208" s="29">
        <f t="shared" si="43"/>
        <v>124.2</v>
      </c>
      <c r="H208" s="29">
        <f t="shared" si="44"/>
        <v>124.2</v>
      </c>
      <c r="I208" s="58">
        <f t="shared" si="45"/>
        <v>124.2</v>
      </c>
      <c r="J208" s="58">
        <f t="shared" si="46"/>
        <v>124.2</v>
      </c>
      <c r="K208" s="58">
        <f t="shared" si="47"/>
        <v>124.2</v>
      </c>
      <c r="L208" s="58">
        <f t="shared" si="48"/>
        <v>124.2</v>
      </c>
      <c r="M208" s="58">
        <f t="shared" si="49"/>
        <v>124.2</v>
      </c>
      <c r="N208" s="58">
        <f t="shared" si="50"/>
        <v>124.2</v>
      </c>
      <c r="O208" s="58">
        <f t="shared" si="51"/>
        <v>124.2</v>
      </c>
      <c r="P208" s="58">
        <f t="shared" si="52"/>
        <v>124.2</v>
      </c>
      <c r="Q208" s="58">
        <f t="shared" si="53"/>
        <v>124.2</v>
      </c>
      <c r="R208" s="58">
        <f>SUM(Table1[[#This Row],[Oct]:[September]])</f>
        <v>1490.4000000000003</v>
      </c>
      <c r="S208" s="68">
        <f>Table1[[#This Row],[DEMAND for the whole year]]/365</f>
        <v>4.0832876712328776</v>
      </c>
      <c r="T208" s="68">
        <f>Table1[[#This Row],[Lead Time (days)]]*S208</f>
        <v>126.5819178082192</v>
      </c>
      <c r="U208" s="68">
        <f>SQRT(2*Table1[[#This Row],[DEMAND for the whole year]]*$H$1/(Table1[[#This Row],[Std. Price ($)]]*$K$1))</f>
        <v>681.18276742743546</v>
      </c>
      <c r="V208" s="68">
        <f>Table1[[#This Row],[DEMAND for the whole year]]/U208</f>
        <v>2.1879590489769232</v>
      </c>
      <c r="W208" s="68">
        <f>Table1[[#This Row],[Demand variability (COV)]]*S208</f>
        <v>2.9808000000000008</v>
      </c>
      <c r="X208" s="68">
        <f t="shared" si="54"/>
        <v>16.596392012723733</v>
      </c>
      <c r="Y208" s="68">
        <f t="shared" si="55"/>
        <v>34.084822016550042</v>
      </c>
      <c r="Z208" s="58">
        <f>(Table1[[#This Row],[Eoq]]/2)*(Table1[[#This Row],[Std. Price ($)]]*$K$1)</f>
        <v>656.38771469307687</v>
      </c>
      <c r="AA208" s="58">
        <f>Table1[[#This Row],[number of times I order]]*$H$1</f>
        <v>656.38771469307699</v>
      </c>
      <c r="AB208" s="58">
        <f>Table1[[#This Row],[Holding cost]]+AA208</f>
        <v>1312.775429386154</v>
      </c>
      <c r="AC208" s="34">
        <v>-0.1</v>
      </c>
      <c r="AD208" s="29">
        <v>1</v>
      </c>
      <c r="AE208" s="29">
        <v>0.73</v>
      </c>
      <c r="AF208" s="29">
        <v>31</v>
      </c>
    </row>
    <row r="209" spans="1:32" x14ac:dyDescent="0.15">
      <c r="A209" s="32">
        <v>66550.650270695842</v>
      </c>
      <c r="B209" s="33">
        <v>6.8280300000000009</v>
      </c>
      <c r="C209" s="33">
        <v>1129.9156327387502</v>
      </c>
      <c r="D209" s="33">
        <f>C209/Table1[[#This Row],[Std. Price ($)]]</f>
        <v>165.48193735803008</v>
      </c>
      <c r="E209" s="29">
        <v>90</v>
      </c>
      <c r="F209" s="29">
        <f t="shared" si="42"/>
        <v>36</v>
      </c>
      <c r="G209" s="29">
        <f t="shared" si="43"/>
        <v>36</v>
      </c>
      <c r="H209" s="29">
        <f t="shared" si="44"/>
        <v>36</v>
      </c>
      <c r="I209" s="58">
        <f t="shared" si="45"/>
        <v>36</v>
      </c>
      <c r="J209" s="58">
        <f t="shared" si="46"/>
        <v>36</v>
      </c>
      <c r="K209" s="58">
        <f t="shared" si="47"/>
        <v>36</v>
      </c>
      <c r="L209" s="58">
        <f t="shared" si="48"/>
        <v>36</v>
      </c>
      <c r="M209" s="58">
        <f t="shared" si="49"/>
        <v>36</v>
      </c>
      <c r="N209" s="58">
        <f t="shared" si="50"/>
        <v>36</v>
      </c>
      <c r="O209" s="58">
        <f t="shared" si="51"/>
        <v>36</v>
      </c>
      <c r="P209" s="58">
        <f t="shared" si="52"/>
        <v>36</v>
      </c>
      <c r="Q209" s="58">
        <f t="shared" si="53"/>
        <v>36</v>
      </c>
      <c r="R209" s="58">
        <f>SUM(Table1[[#This Row],[Oct]:[September]])</f>
        <v>432</v>
      </c>
      <c r="S209" s="68">
        <f>Table1[[#This Row],[DEMAND for the whole year]]/365</f>
        <v>1.1835616438356165</v>
      </c>
      <c r="T209" s="68">
        <f>Table1[[#This Row],[Lead Time (days)]]*S209</f>
        <v>29.589041095890412</v>
      </c>
      <c r="U209" s="68">
        <f>SQRT(2*Table1[[#This Row],[DEMAND for the whole year]]*$H$1/(Table1[[#This Row],[Std. Price ($)]]*$K$1))</f>
        <v>435.66712572592996</v>
      </c>
      <c r="V209" s="68">
        <f>Table1[[#This Row],[DEMAND for the whole year]]/U209</f>
        <v>0.99158273482347414</v>
      </c>
      <c r="W209" s="68">
        <f>Table1[[#This Row],[Demand variability (COV)]]*S209</f>
        <v>1.7398356164383562</v>
      </c>
      <c r="X209" s="68">
        <f t="shared" si="54"/>
        <v>8.6991780821917803</v>
      </c>
      <c r="Y209" s="68">
        <f t="shared" si="55"/>
        <v>17.865927509693591</v>
      </c>
      <c r="Z209" s="58">
        <f>(Table1[[#This Row],[Eoq]]/2)*(Table1[[#This Row],[Std. Price ($)]]*$K$1)</f>
        <v>297.47482044704225</v>
      </c>
      <c r="AA209" s="58">
        <f>Table1[[#This Row],[number of times I order]]*$H$1</f>
        <v>297.47482044704225</v>
      </c>
      <c r="AB209" s="58">
        <f>Table1[[#This Row],[Holding cost]]+AA209</f>
        <v>594.9496408940845</v>
      </c>
      <c r="AC209" s="34">
        <v>-0.6</v>
      </c>
      <c r="AD209" s="29">
        <v>1</v>
      </c>
      <c r="AE209" s="29">
        <v>1.47</v>
      </c>
      <c r="AF209" s="29">
        <v>25</v>
      </c>
    </row>
    <row r="210" spans="1:32" x14ac:dyDescent="0.15">
      <c r="A210" s="32">
        <v>34612.872139206149</v>
      </c>
      <c r="B210" s="33">
        <v>57.241140000000001</v>
      </c>
      <c r="C210" s="33">
        <v>3033.3715112562404</v>
      </c>
      <c r="D210" s="33">
        <f>C210/Table1[[#This Row],[Std. Price ($)]]</f>
        <v>52.992856383647151</v>
      </c>
      <c r="E210" s="29">
        <v>66</v>
      </c>
      <c r="F210" s="29">
        <f t="shared" si="42"/>
        <v>118.80000000000001</v>
      </c>
      <c r="G210" s="29">
        <f t="shared" si="43"/>
        <v>118.80000000000001</v>
      </c>
      <c r="H210" s="29">
        <f t="shared" si="44"/>
        <v>118.80000000000001</v>
      </c>
      <c r="I210" s="58">
        <f t="shared" si="45"/>
        <v>118.80000000000001</v>
      </c>
      <c r="J210" s="58">
        <f t="shared" si="46"/>
        <v>118.80000000000001</v>
      </c>
      <c r="K210" s="58">
        <f t="shared" si="47"/>
        <v>118.80000000000001</v>
      </c>
      <c r="L210" s="58">
        <f t="shared" si="48"/>
        <v>118.80000000000001</v>
      </c>
      <c r="M210" s="58">
        <f t="shared" si="49"/>
        <v>118.80000000000001</v>
      </c>
      <c r="N210" s="58">
        <f t="shared" si="50"/>
        <v>118.80000000000001</v>
      </c>
      <c r="O210" s="58">
        <f t="shared" si="51"/>
        <v>118.80000000000001</v>
      </c>
      <c r="P210" s="58">
        <f t="shared" si="52"/>
        <v>118.80000000000001</v>
      </c>
      <c r="Q210" s="58">
        <f t="shared" si="53"/>
        <v>118.80000000000001</v>
      </c>
      <c r="R210" s="58">
        <f>SUM(Table1[[#This Row],[Oct]:[September]])</f>
        <v>1425.5999999999997</v>
      </c>
      <c r="S210" s="68">
        <f>Table1[[#This Row],[DEMAND for the whole year]]/365</f>
        <v>3.9057534246575334</v>
      </c>
      <c r="T210" s="68">
        <f>Table1[[#This Row],[Lead Time (days)]]*S210</f>
        <v>109.36109589041094</v>
      </c>
      <c r="U210" s="68">
        <f>SQRT(2*Table1[[#This Row],[DEMAND for the whole year]]*$H$1/(Table1[[#This Row],[Std. Price ($)]]*$K$1))</f>
        <v>273.34134902656763</v>
      </c>
      <c r="V210" s="68">
        <f>Table1[[#This Row],[DEMAND for the whole year]]/U210</f>
        <v>5.2154568091395399</v>
      </c>
      <c r="W210" s="68">
        <f>Table1[[#This Row],[Demand variability (COV)]]*S210</f>
        <v>2.8511999999999995</v>
      </c>
      <c r="X210" s="68">
        <f t="shared" si="54"/>
        <v>15.087132276214719</v>
      </c>
      <c r="Y210" s="68">
        <f t="shared" si="55"/>
        <v>30.985181476834182</v>
      </c>
      <c r="Z210" s="58">
        <f>(Table1[[#This Row],[Eoq]]/2)*(Table1[[#This Row],[Std. Price ($)]]*$K$1)</f>
        <v>1564.6370427418622</v>
      </c>
      <c r="AA210" s="58">
        <f>Table1[[#This Row],[number of times I order]]*$H$1</f>
        <v>1564.6370427418619</v>
      </c>
      <c r="AB210" s="58">
        <f>Table1[[#This Row],[Holding cost]]+AA210</f>
        <v>3129.2740854837239</v>
      </c>
      <c r="AC210" s="34">
        <v>0.8</v>
      </c>
      <c r="AD210" s="29">
        <v>1</v>
      </c>
      <c r="AE210" s="29">
        <v>0.73</v>
      </c>
      <c r="AF210" s="29">
        <v>28</v>
      </c>
    </row>
    <row r="211" spans="1:32" x14ac:dyDescent="0.15">
      <c r="A211" s="32">
        <v>13232.796066233199</v>
      </c>
      <c r="B211" s="33">
        <v>45.738</v>
      </c>
      <c r="C211" s="33">
        <v>3911.8082832766672</v>
      </c>
      <c r="D211" s="33">
        <f>C211/Table1[[#This Row],[Std. Price ($)]]</f>
        <v>85.526439356261037</v>
      </c>
      <c r="E211" s="29">
        <v>74</v>
      </c>
      <c r="F211" s="29">
        <f t="shared" si="42"/>
        <v>162.80000000000001</v>
      </c>
      <c r="G211" s="29">
        <f t="shared" si="43"/>
        <v>162.80000000000001</v>
      </c>
      <c r="H211" s="29">
        <f t="shared" si="44"/>
        <v>162.80000000000001</v>
      </c>
      <c r="I211" s="58">
        <f t="shared" si="45"/>
        <v>162.80000000000001</v>
      </c>
      <c r="J211" s="58">
        <f t="shared" si="46"/>
        <v>162.80000000000001</v>
      </c>
      <c r="K211" s="58">
        <f t="shared" si="47"/>
        <v>162.80000000000001</v>
      </c>
      <c r="L211" s="58">
        <f t="shared" si="48"/>
        <v>162.80000000000001</v>
      </c>
      <c r="M211" s="58">
        <f t="shared" si="49"/>
        <v>162.80000000000001</v>
      </c>
      <c r="N211" s="58">
        <f t="shared" si="50"/>
        <v>162.80000000000001</v>
      </c>
      <c r="O211" s="58">
        <f t="shared" si="51"/>
        <v>162.80000000000001</v>
      </c>
      <c r="P211" s="58">
        <f t="shared" si="52"/>
        <v>162.80000000000001</v>
      </c>
      <c r="Q211" s="58">
        <f t="shared" si="53"/>
        <v>162.80000000000001</v>
      </c>
      <c r="R211" s="58">
        <f>SUM(Table1[[#This Row],[Oct]:[September]])</f>
        <v>1953.5999999999997</v>
      </c>
      <c r="S211" s="68">
        <f>Table1[[#This Row],[DEMAND for the whole year]]/365</f>
        <v>5.3523287671232866</v>
      </c>
      <c r="T211" s="68">
        <f>Table1[[#This Row],[Lead Time (days)]]*S211</f>
        <v>165.92219178082189</v>
      </c>
      <c r="U211" s="68">
        <f>SQRT(2*Table1[[#This Row],[DEMAND for the whole year]]*$H$1/(Table1[[#This Row],[Std. Price ($)]]*$K$1))</f>
        <v>357.9644230067118</v>
      </c>
      <c r="V211" s="68">
        <f>Table1[[#This Row],[DEMAND for the whole year]]/U211</f>
        <v>5.4575255931603293</v>
      </c>
      <c r="W211" s="68">
        <f>Table1[[#This Row],[Demand variability (COV)]]*S211</f>
        <v>5.0847123287671216</v>
      </c>
      <c r="X211" s="68">
        <f t="shared" si="54"/>
        <v>28.310480099352027</v>
      </c>
      <c r="Y211" s="68">
        <f t="shared" si="55"/>
        <v>58.142617663508105</v>
      </c>
      <c r="Z211" s="58">
        <f>(Table1[[#This Row],[Eoq]]/2)*(Table1[[#This Row],[Std. Price ($)]]*$K$1)</f>
        <v>1637.2576779480985</v>
      </c>
      <c r="AA211" s="58">
        <f>Table1[[#This Row],[number of times I order]]*$H$1</f>
        <v>1637.2576779480987</v>
      </c>
      <c r="AB211" s="58">
        <f>Table1[[#This Row],[Holding cost]]+AA211</f>
        <v>3274.5153558961974</v>
      </c>
      <c r="AC211" s="34">
        <v>1.2</v>
      </c>
      <c r="AD211" s="29">
        <v>1</v>
      </c>
      <c r="AE211" s="29">
        <v>0.95</v>
      </c>
      <c r="AF211" s="29">
        <v>31</v>
      </c>
    </row>
    <row r="212" spans="1:32" x14ac:dyDescent="0.15">
      <c r="A212" s="32">
        <v>76543.523325411006</v>
      </c>
      <c r="B212" s="33">
        <v>16.39</v>
      </c>
      <c r="C212" s="33">
        <v>275.3255880833334</v>
      </c>
      <c r="D212" s="33">
        <f>C212/Table1[[#This Row],[Std. Price ($)]]</f>
        <v>16.79838853467562</v>
      </c>
      <c r="E212" s="29">
        <v>10</v>
      </c>
      <c r="F212" s="29">
        <f t="shared" si="42"/>
        <v>6</v>
      </c>
      <c r="G212" s="29">
        <f t="shared" si="43"/>
        <v>6</v>
      </c>
      <c r="H212" s="29">
        <f t="shared" si="44"/>
        <v>6</v>
      </c>
      <c r="I212" s="58">
        <f t="shared" si="45"/>
        <v>6</v>
      </c>
      <c r="J212" s="58">
        <f t="shared" si="46"/>
        <v>6</v>
      </c>
      <c r="K212" s="58">
        <f t="shared" si="47"/>
        <v>6</v>
      </c>
      <c r="L212" s="58">
        <f t="shared" si="48"/>
        <v>6</v>
      </c>
      <c r="M212" s="58">
        <f t="shared" si="49"/>
        <v>6</v>
      </c>
      <c r="N212" s="58">
        <f t="shared" si="50"/>
        <v>6</v>
      </c>
      <c r="O212" s="58">
        <f t="shared" si="51"/>
        <v>6</v>
      </c>
      <c r="P212" s="58">
        <f t="shared" si="52"/>
        <v>6</v>
      </c>
      <c r="Q212" s="58">
        <f t="shared" si="53"/>
        <v>6</v>
      </c>
      <c r="R212" s="58">
        <f>SUM(Table1[[#This Row],[Oct]:[September]])</f>
        <v>72</v>
      </c>
      <c r="S212" s="68">
        <f>Table1[[#This Row],[DEMAND for the whole year]]/365</f>
        <v>0.19726027397260273</v>
      </c>
      <c r="T212" s="68">
        <f>Table1[[#This Row],[Lead Time (days)]]*S212</f>
        <v>6.1150684931506847</v>
      </c>
      <c r="U212" s="68">
        <f>SQRT(2*Table1[[#This Row],[DEMAND for the whole year]]*$H$1/(Table1[[#This Row],[Std. Price ($)]]*$K$1))</f>
        <v>114.79881332654814</v>
      </c>
      <c r="V212" s="68">
        <f>Table1[[#This Row],[DEMAND for the whole year]]/U212</f>
        <v>0.62718418347404137</v>
      </c>
      <c r="W212" s="68">
        <f>Table1[[#This Row],[Demand variability (COV)]]*S212</f>
        <v>0.26630136986301373</v>
      </c>
      <c r="X212" s="68">
        <f t="shared" si="54"/>
        <v>1.4827032768961046</v>
      </c>
      <c r="Y212" s="68">
        <f t="shared" si="55"/>
        <v>3.0451002397156075</v>
      </c>
      <c r="Z212" s="58">
        <f>(Table1[[#This Row],[Eoq]]/2)*(Table1[[#This Row],[Std. Price ($)]]*$K$1)</f>
        <v>188.15525504221245</v>
      </c>
      <c r="AA212" s="58">
        <f>Table1[[#This Row],[number of times I order]]*$H$1</f>
        <v>188.15525504221242</v>
      </c>
      <c r="AB212" s="58">
        <f>Table1[[#This Row],[Holding cost]]+AA212</f>
        <v>376.31051008442489</v>
      </c>
      <c r="AC212" s="34">
        <v>-0.4</v>
      </c>
      <c r="AD212" s="29">
        <v>1</v>
      </c>
      <c r="AE212" s="29">
        <v>1.35</v>
      </c>
      <c r="AF212" s="29">
        <v>31</v>
      </c>
    </row>
    <row r="213" spans="1:32" x14ac:dyDescent="0.15">
      <c r="A213" s="32">
        <v>26525.043602513022</v>
      </c>
      <c r="B213" s="33">
        <v>33.633600000000001</v>
      </c>
      <c r="C213" s="33">
        <v>3774.4275296757332</v>
      </c>
      <c r="D213" s="33">
        <f>C213/Table1[[#This Row],[Std. Price ($)]]</f>
        <v>112.22193073818245</v>
      </c>
      <c r="E213" s="29">
        <v>106</v>
      </c>
      <c r="F213" s="29">
        <f t="shared" si="42"/>
        <v>169.6</v>
      </c>
      <c r="G213" s="29">
        <f t="shared" si="43"/>
        <v>169.6</v>
      </c>
      <c r="H213" s="29">
        <f t="shared" si="44"/>
        <v>169.6</v>
      </c>
      <c r="I213" s="58">
        <f t="shared" si="45"/>
        <v>169.6</v>
      </c>
      <c r="J213" s="58">
        <f t="shared" si="46"/>
        <v>169.6</v>
      </c>
      <c r="K213" s="58">
        <f t="shared" si="47"/>
        <v>169.6</v>
      </c>
      <c r="L213" s="58">
        <f t="shared" si="48"/>
        <v>169.6</v>
      </c>
      <c r="M213" s="58">
        <f t="shared" si="49"/>
        <v>169.6</v>
      </c>
      <c r="N213" s="58">
        <f t="shared" si="50"/>
        <v>169.6</v>
      </c>
      <c r="O213" s="58">
        <f t="shared" si="51"/>
        <v>169.6</v>
      </c>
      <c r="P213" s="58">
        <f t="shared" si="52"/>
        <v>169.6</v>
      </c>
      <c r="Q213" s="58">
        <f t="shared" si="53"/>
        <v>169.6</v>
      </c>
      <c r="R213" s="58">
        <f>SUM(Table1[[#This Row],[Oct]:[September]])</f>
        <v>2035.1999999999996</v>
      </c>
      <c r="S213" s="68">
        <f>Table1[[#This Row],[DEMAND for the whole year]]/365</f>
        <v>5.5758904109589027</v>
      </c>
      <c r="T213" s="68">
        <f>Table1[[#This Row],[Lead Time (days)]]*S213</f>
        <v>172.852602739726</v>
      </c>
      <c r="U213" s="68">
        <f>SQRT(2*Table1[[#This Row],[DEMAND for the whole year]]*$H$1/(Table1[[#This Row],[Std. Price ($)]]*$K$1))</f>
        <v>426.06660624991997</v>
      </c>
      <c r="V213" s="68">
        <f>Table1[[#This Row],[DEMAND for the whole year]]/U213</f>
        <v>4.7767179359891028</v>
      </c>
      <c r="W213" s="68">
        <f>Table1[[#This Row],[Demand variability (COV)]]*S213</f>
        <v>4.7952657534246566</v>
      </c>
      <c r="X213" s="68">
        <f t="shared" si="54"/>
        <v>26.698909772217057</v>
      </c>
      <c r="Y213" s="68">
        <f t="shared" si="55"/>
        <v>54.832856859748091</v>
      </c>
      <c r="Z213" s="58">
        <f>(Table1[[#This Row],[Eoq]]/2)*(Table1[[#This Row],[Std. Price ($)]]*$K$1)</f>
        <v>1433.0153807967308</v>
      </c>
      <c r="AA213" s="58">
        <f>Table1[[#This Row],[number of times I order]]*$H$1</f>
        <v>1433.0153807967308</v>
      </c>
      <c r="AB213" s="58">
        <f>Table1[[#This Row],[Holding cost]]+AA213</f>
        <v>2866.0307615934616</v>
      </c>
      <c r="AC213" s="34">
        <v>0.6</v>
      </c>
      <c r="AD213" s="29">
        <v>1</v>
      </c>
      <c r="AE213" s="29">
        <v>0.86</v>
      </c>
      <c r="AF213" s="29">
        <v>31</v>
      </c>
    </row>
    <row r="214" spans="1:32" x14ac:dyDescent="0.15">
      <c r="A214" s="32">
        <v>85865.435431809005</v>
      </c>
      <c r="B214" s="33">
        <v>89.350580000000008</v>
      </c>
      <c r="C214" s="33">
        <v>8682.8938837002534</v>
      </c>
      <c r="D214" s="33">
        <f>C214/Table1[[#This Row],[Std. Price ($)]]</f>
        <v>97.177812205586719</v>
      </c>
      <c r="E214" s="29">
        <v>90</v>
      </c>
      <c r="F214" s="29">
        <f t="shared" si="42"/>
        <v>198</v>
      </c>
      <c r="G214" s="29">
        <f t="shared" si="43"/>
        <v>198</v>
      </c>
      <c r="H214" s="29">
        <f t="shared" si="44"/>
        <v>198</v>
      </c>
      <c r="I214" s="58">
        <f t="shared" si="45"/>
        <v>198</v>
      </c>
      <c r="J214" s="58">
        <f t="shared" si="46"/>
        <v>198</v>
      </c>
      <c r="K214" s="58">
        <f t="shared" si="47"/>
        <v>198</v>
      </c>
      <c r="L214" s="58">
        <f t="shared" si="48"/>
        <v>198</v>
      </c>
      <c r="M214" s="58">
        <f t="shared" si="49"/>
        <v>198</v>
      </c>
      <c r="N214" s="58">
        <f t="shared" si="50"/>
        <v>198</v>
      </c>
      <c r="O214" s="58">
        <f t="shared" si="51"/>
        <v>198</v>
      </c>
      <c r="P214" s="58">
        <f t="shared" si="52"/>
        <v>198</v>
      </c>
      <c r="Q214" s="58">
        <f t="shared" si="53"/>
        <v>198</v>
      </c>
      <c r="R214" s="58">
        <f>SUM(Table1[[#This Row],[Oct]:[September]])</f>
        <v>2376</v>
      </c>
      <c r="S214" s="68">
        <f>Table1[[#This Row],[DEMAND for the whole year]]/365</f>
        <v>6.5095890410958903</v>
      </c>
      <c r="T214" s="68">
        <f>Table1[[#This Row],[Lead Time (days)]]*S214</f>
        <v>149.72054794520548</v>
      </c>
      <c r="U214" s="68">
        <f>SQRT(2*Table1[[#This Row],[DEMAND for the whole year]]*$H$1/(Table1[[#This Row],[Std. Price ($)]]*$K$1))</f>
        <v>282.44582367993115</v>
      </c>
      <c r="V214" s="68">
        <f>Table1[[#This Row],[DEMAND for the whole year]]/U214</f>
        <v>8.4122327214598638</v>
      </c>
      <c r="W214" s="68">
        <f>Table1[[#This Row],[Demand variability (COV)]]*S214</f>
        <v>7.8115068493150677</v>
      </c>
      <c r="X214" s="68">
        <f t="shared" si="54"/>
        <v>37.462670792518423</v>
      </c>
      <c r="Y214" s="68">
        <f t="shared" si="55"/>
        <v>76.938919329493288</v>
      </c>
      <c r="Z214" s="58">
        <f>(Table1[[#This Row],[Eoq]]/2)*(Table1[[#This Row],[Std. Price ($)]]*$K$1)</f>
        <v>2523.6698164379586</v>
      </c>
      <c r="AA214" s="58">
        <f>Table1[[#This Row],[number of times I order]]*$H$1</f>
        <v>2523.6698164379591</v>
      </c>
      <c r="AB214" s="58">
        <f>Table1[[#This Row],[Holding cost]]+AA214</f>
        <v>5047.3396328759172</v>
      </c>
      <c r="AC214" s="34">
        <v>1.2</v>
      </c>
      <c r="AD214" s="29">
        <v>0.82</v>
      </c>
      <c r="AE214" s="29">
        <v>1.2</v>
      </c>
      <c r="AF214" s="29">
        <v>23</v>
      </c>
    </row>
    <row r="215" spans="1:32" x14ac:dyDescent="0.15">
      <c r="A215" s="32">
        <v>14394.163355246692</v>
      </c>
      <c r="B215" s="33">
        <v>6.9203310000000009</v>
      </c>
      <c r="C215" s="33">
        <v>1031.8024728611601</v>
      </c>
      <c r="D215" s="33">
        <f>C215/Table1[[#This Row],[Std. Price ($)]]</f>
        <v>149.09727191678547</v>
      </c>
      <c r="E215" s="29">
        <v>138</v>
      </c>
      <c r="F215" s="29">
        <f t="shared" si="42"/>
        <v>124.2</v>
      </c>
      <c r="G215" s="29">
        <f t="shared" si="43"/>
        <v>124.2</v>
      </c>
      <c r="H215" s="29">
        <f t="shared" si="44"/>
        <v>124.2</v>
      </c>
      <c r="I215" s="58">
        <f t="shared" si="45"/>
        <v>124.2</v>
      </c>
      <c r="J215" s="58">
        <f t="shared" si="46"/>
        <v>124.2</v>
      </c>
      <c r="K215" s="58">
        <f t="shared" si="47"/>
        <v>124.2</v>
      </c>
      <c r="L215" s="58">
        <f t="shared" si="48"/>
        <v>124.2</v>
      </c>
      <c r="M215" s="58">
        <f t="shared" si="49"/>
        <v>124.2</v>
      </c>
      <c r="N215" s="58">
        <f t="shared" si="50"/>
        <v>124.2</v>
      </c>
      <c r="O215" s="58">
        <f t="shared" si="51"/>
        <v>124.2</v>
      </c>
      <c r="P215" s="58">
        <f t="shared" si="52"/>
        <v>124.2</v>
      </c>
      <c r="Q215" s="58">
        <f t="shared" si="53"/>
        <v>124.2</v>
      </c>
      <c r="R215" s="58">
        <f>SUM(Table1[[#This Row],[Oct]:[September]])</f>
        <v>1490.4000000000003</v>
      </c>
      <c r="S215" s="68">
        <f>Table1[[#This Row],[DEMAND for the whole year]]/365</f>
        <v>4.0832876712328776</v>
      </c>
      <c r="T215" s="68">
        <f>Table1[[#This Row],[Lead Time (days)]]*S215</f>
        <v>114.33205479452057</v>
      </c>
      <c r="U215" s="68">
        <f>SQRT(2*Table1[[#This Row],[DEMAND for the whole year]]*$H$1/(Table1[[#This Row],[Std. Price ($)]]*$K$1))</f>
        <v>803.80113418343262</v>
      </c>
      <c r="V215" s="68">
        <f>Table1[[#This Row],[DEMAND for the whole year]]/U215</f>
        <v>1.8541899689082566</v>
      </c>
      <c r="W215" s="68">
        <f>Table1[[#This Row],[Demand variability (COV)]]*S215</f>
        <v>2.858301369863014</v>
      </c>
      <c r="X215" s="68">
        <f t="shared" si="54"/>
        <v>15.12470919346557</v>
      </c>
      <c r="Y215" s="68">
        <f t="shared" si="55"/>
        <v>31.062355029703017</v>
      </c>
      <c r="Z215" s="58">
        <f>(Table1[[#This Row],[Eoq]]/2)*(Table1[[#This Row],[Std. Price ($)]]*$K$1)</f>
        <v>556.25699067247695</v>
      </c>
      <c r="AA215" s="58">
        <f>Table1[[#This Row],[number of times I order]]*$H$1</f>
        <v>556.25699067247695</v>
      </c>
      <c r="AB215" s="58">
        <f>Table1[[#This Row],[Holding cost]]+AA215</f>
        <v>1112.5139813449539</v>
      </c>
      <c r="AC215" s="34">
        <v>-0.1</v>
      </c>
      <c r="AD215" s="29">
        <v>1</v>
      </c>
      <c r="AE215" s="29">
        <v>0.7</v>
      </c>
      <c r="AF215" s="29">
        <v>28</v>
      </c>
    </row>
    <row r="216" spans="1:32" x14ac:dyDescent="0.15">
      <c r="A216" s="32">
        <v>35730.5835973965</v>
      </c>
      <c r="B216" s="33">
        <v>18.918900000000004</v>
      </c>
      <c r="C216" s="33">
        <v>2284.0811824149009</v>
      </c>
      <c r="D216" s="33">
        <f>C216/Table1[[#This Row],[Std. Price ($)]]</f>
        <v>120.73012608634225</v>
      </c>
      <c r="E216" s="29">
        <v>162</v>
      </c>
      <c r="F216" s="29">
        <f t="shared" si="42"/>
        <v>405</v>
      </c>
      <c r="G216" s="29">
        <f t="shared" si="43"/>
        <v>405</v>
      </c>
      <c r="H216" s="29">
        <f t="shared" si="44"/>
        <v>405</v>
      </c>
      <c r="I216" s="58">
        <f t="shared" si="45"/>
        <v>405</v>
      </c>
      <c r="J216" s="58">
        <f t="shared" si="46"/>
        <v>405</v>
      </c>
      <c r="K216" s="58">
        <f t="shared" si="47"/>
        <v>405</v>
      </c>
      <c r="L216" s="58">
        <f t="shared" si="48"/>
        <v>405</v>
      </c>
      <c r="M216" s="58">
        <f t="shared" si="49"/>
        <v>405</v>
      </c>
      <c r="N216" s="58">
        <f t="shared" si="50"/>
        <v>405</v>
      </c>
      <c r="O216" s="58">
        <f t="shared" si="51"/>
        <v>405</v>
      </c>
      <c r="P216" s="58">
        <f t="shared" si="52"/>
        <v>405</v>
      </c>
      <c r="Q216" s="58">
        <f t="shared" si="53"/>
        <v>405</v>
      </c>
      <c r="R216" s="58">
        <f>SUM(Table1[[#This Row],[Oct]:[September]])</f>
        <v>4860</v>
      </c>
      <c r="S216" s="68">
        <f>Table1[[#This Row],[DEMAND for the whole year]]/365</f>
        <v>13.315068493150685</v>
      </c>
      <c r="T216" s="68">
        <f>Table1[[#This Row],[Lead Time (days)]]*S216</f>
        <v>306.24657534246575</v>
      </c>
      <c r="U216" s="68">
        <f>SQRT(2*Table1[[#This Row],[DEMAND for the whole year]]*$H$1/(Table1[[#This Row],[Std. Price ($)]]*$K$1))</f>
        <v>877.87123971289554</v>
      </c>
      <c r="V216" s="68">
        <f>Table1[[#This Row],[DEMAND for the whole year]]/U216</f>
        <v>5.5361193990014348</v>
      </c>
      <c r="W216" s="68">
        <f>Table1[[#This Row],[Demand variability (COV)]]*S216</f>
        <v>10.518904109589041</v>
      </c>
      <c r="X216" s="68">
        <f t="shared" si="54"/>
        <v>50.446891919470829</v>
      </c>
      <c r="Y216" s="68">
        <f t="shared" si="55"/>
        <v>103.60524932437448</v>
      </c>
      <c r="Z216" s="58">
        <f>(Table1[[#This Row],[Eoq]]/2)*(Table1[[#This Row],[Std. Price ($)]]*$K$1)</f>
        <v>1660.8358197004304</v>
      </c>
      <c r="AA216" s="58">
        <f>Table1[[#This Row],[number of times I order]]*$H$1</f>
        <v>1660.8358197004304</v>
      </c>
      <c r="AB216" s="58">
        <f>Table1[[#This Row],[Holding cost]]+AA216</f>
        <v>3321.6716394008608</v>
      </c>
      <c r="AC216" s="34">
        <v>1.5</v>
      </c>
      <c r="AD216" s="29">
        <v>1</v>
      </c>
      <c r="AE216" s="29">
        <v>0.79</v>
      </c>
      <c r="AF216" s="29">
        <v>23</v>
      </c>
    </row>
    <row r="217" spans="1:32" x14ac:dyDescent="0.15">
      <c r="A217" s="32">
        <v>17724.926736928683</v>
      </c>
      <c r="B217" s="33">
        <v>677.17100000000005</v>
      </c>
      <c r="C217" s="33">
        <v>136785.82635201002</v>
      </c>
      <c r="D217" s="33">
        <f>C217/Table1[[#This Row],[Std. Price ($)]]</f>
        <v>201.995989716054</v>
      </c>
      <c r="E217" s="29">
        <v>90</v>
      </c>
      <c r="F217" s="29">
        <f t="shared" si="42"/>
        <v>126</v>
      </c>
      <c r="G217" s="29">
        <f t="shared" si="43"/>
        <v>126</v>
      </c>
      <c r="H217" s="29">
        <f t="shared" si="44"/>
        <v>126</v>
      </c>
      <c r="I217" s="58">
        <f t="shared" si="45"/>
        <v>126</v>
      </c>
      <c r="J217" s="58">
        <f t="shared" si="46"/>
        <v>126</v>
      </c>
      <c r="K217" s="58">
        <f t="shared" si="47"/>
        <v>126</v>
      </c>
      <c r="L217" s="58">
        <f t="shared" si="48"/>
        <v>126</v>
      </c>
      <c r="M217" s="58">
        <f t="shared" si="49"/>
        <v>126</v>
      </c>
      <c r="N217" s="58">
        <f t="shared" si="50"/>
        <v>126</v>
      </c>
      <c r="O217" s="58">
        <f t="shared" si="51"/>
        <v>126</v>
      </c>
      <c r="P217" s="58">
        <f t="shared" si="52"/>
        <v>126</v>
      </c>
      <c r="Q217" s="58">
        <f t="shared" si="53"/>
        <v>126</v>
      </c>
      <c r="R217" s="58">
        <f>SUM(Table1[[#This Row],[Oct]:[September]])</f>
        <v>1512</v>
      </c>
      <c r="S217" s="68">
        <f>Table1[[#This Row],[DEMAND for the whole year]]/365</f>
        <v>4.1424657534246574</v>
      </c>
      <c r="T217" s="68">
        <f>Table1[[#This Row],[Lead Time (days)]]*S217</f>
        <v>306.54246575342466</v>
      </c>
      <c r="U217" s="68">
        <f>SQRT(2*Table1[[#This Row],[DEMAND for the whole year]]*$H$1/(Table1[[#This Row],[Std. Price ($)]]*$K$1))</f>
        <v>81.844094359209109</v>
      </c>
      <c r="V217" s="68">
        <f>Table1[[#This Row],[DEMAND for the whole year]]/U217</f>
        <v>18.474149073773329</v>
      </c>
      <c r="W217" s="68">
        <f>Table1[[#This Row],[Demand variability (COV)]]*S217</f>
        <v>3.2725479452054795</v>
      </c>
      <c r="X217" s="68">
        <f t="shared" si="54"/>
        <v>28.151521876649525</v>
      </c>
      <c r="Y217" s="68">
        <f t="shared" si="55"/>
        <v>57.816157386796867</v>
      </c>
      <c r="Z217" s="58">
        <f>(Table1[[#This Row],[Eoq]]/2)*(Table1[[#This Row],[Std. Price ($)]]*$K$1)</f>
        <v>5542.244722131999</v>
      </c>
      <c r="AA217" s="58">
        <f>Table1[[#This Row],[number of times I order]]*$H$1</f>
        <v>5542.244722131999</v>
      </c>
      <c r="AB217" s="58">
        <f>Table1[[#This Row],[Holding cost]]+AA217</f>
        <v>11084.489444263998</v>
      </c>
      <c r="AC217" s="34">
        <v>0.4</v>
      </c>
      <c r="AD217" s="29">
        <v>1</v>
      </c>
      <c r="AE217" s="29">
        <v>0.79</v>
      </c>
      <c r="AF217" s="29">
        <v>74</v>
      </c>
    </row>
    <row r="218" spans="1:32" x14ac:dyDescent="0.15">
      <c r="A218" s="32">
        <v>62206.363191370081</v>
      </c>
      <c r="B218" s="33">
        <v>41.481440000000006</v>
      </c>
      <c r="C218" s="33">
        <v>5108.7667035556806</v>
      </c>
      <c r="D218" s="33">
        <f>C218/Table1[[#This Row],[Std. Price ($)]]</f>
        <v>123.15789190432348</v>
      </c>
      <c r="E218" s="29">
        <v>146</v>
      </c>
      <c r="F218" s="29">
        <f t="shared" si="42"/>
        <v>219</v>
      </c>
      <c r="G218" s="29">
        <f t="shared" si="43"/>
        <v>219</v>
      </c>
      <c r="H218" s="29">
        <f t="shared" si="44"/>
        <v>219</v>
      </c>
      <c r="I218" s="58">
        <f t="shared" si="45"/>
        <v>219</v>
      </c>
      <c r="J218" s="58">
        <f t="shared" si="46"/>
        <v>219</v>
      </c>
      <c r="K218" s="58">
        <f t="shared" si="47"/>
        <v>219</v>
      </c>
      <c r="L218" s="58">
        <f t="shared" si="48"/>
        <v>219</v>
      </c>
      <c r="M218" s="58">
        <f t="shared" si="49"/>
        <v>219</v>
      </c>
      <c r="N218" s="58">
        <f t="shared" si="50"/>
        <v>219</v>
      </c>
      <c r="O218" s="58">
        <f t="shared" si="51"/>
        <v>219</v>
      </c>
      <c r="P218" s="58">
        <f t="shared" si="52"/>
        <v>219</v>
      </c>
      <c r="Q218" s="58">
        <f t="shared" si="53"/>
        <v>219</v>
      </c>
      <c r="R218" s="58">
        <f>SUM(Table1[[#This Row],[Oct]:[September]])</f>
        <v>2628</v>
      </c>
      <c r="S218" s="68">
        <f>Table1[[#This Row],[DEMAND for the whole year]]/365</f>
        <v>7.2</v>
      </c>
      <c r="T218" s="68">
        <f>Table1[[#This Row],[Lead Time (days)]]*S218</f>
        <v>194.4</v>
      </c>
      <c r="U218" s="68">
        <f>SQRT(2*Table1[[#This Row],[DEMAND for the whole year]]*$H$1/(Table1[[#This Row],[Std. Price ($)]]*$K$1))</f>
        <v>435.95975083328341</v>
      </c>
      <c r="V218" s="68">
        <f>Table1[[#This Row],[DEMAND for the whole year]]/U218</f>
        <v>6.0280794155352675</v>
      </c>
      <c r="W218" s="68">
        <f>Table1[[#This Row],[Demand variability (COV)]]*S218</f>
        <v>5.6880000000000006</v>
      </c>
      <c r="X218" s="68">
        <f t="shared" si="54"/>
        <v>29.555714980355326</v>
      </c>
      <c r="Y218" s="68">
        <f t="shared" si="55"/>
        <v>60.700017443849376</v>
      </c>
      <c r="Z218" s="58">
        <f>(Table1[[#This Row],[Eoq]]/2)*(Table1[[#This Row],[Std. Price ($)]]*$K$1)</f>
        <v>1808.4238246605801</v>
      </c>
      <c r="AA218" s="58">
        <f>Table1[[#This Row],[number of times I order]]*$H$1</f>
        <v>1808.4238246605803</v>
      </c>
      <c r="AB218" s="58">
        <f>Table1[[#This Row],[Holding cost]]+AA218</f>
        <v>3616.8476493211601</v>
      </c>
      <c r="AC218" s="34">
        <v>0.5</v>
      </c>
      <c r="AD218" s="29">
        <v>1</v>
      </c>
      <c r="AE218" s="29">
        <v>0.79</v>
      </c>
      <c r="AF218" s="29">
        <v>27</v>
      </c>
    </row>
    <row r="219" spans="1:32" x14ac:dyDescent="0.15">
      <c r="A219" s="32">
        <v>4118.9059370270616</v>
      </c>
      <c r="B219" s="33">
        <v>621.5</v>
      </c>
      <c r="C219" s="33">
        <v>27979.256242666674</v>
      </c>
      <c r="D219" s="33">
        <f>C219/Table1[[#This Row],[Std. Price ($)]]</f>
        <v>45.018915917404144</v>
      </c>
      <c r="E219" s="29">
        <v>74</v>
      </c>
      <c r="F219" s="29">
        <f t="shared" si="42"/>
        <v>44.4</v>
      </c>
      <c r="G219" s="29">
        <f t="shared" si="43"/>
        <v>44.4</v>
      </c>
      <c r="H219" s="29">
        <f t="shared" si="44"/>
        <v>44.4</v>
      </c>
      <c r="I219" s="58">
        <f t="shared" si="45"/>
        <v>44.4</v>
      </c>
      <c r="J219" s="58">
        <f t="shared" si="46"/>
        <v>44.4</v>
      </c>
      <c r="K219" s="58">
        <f t="shared" si="47"/>
        <v>44.4</v>
      </c>
      <c r="L219" s="58">
        <f t="shared" si="48"/>
        <v>44.4</v>
      </c>
      <c r="M219" s="58">
        <f t="shared" si="49"/>
        <v>44.4</v>
      </c>
      <c r="N219" s="58">
        <f t="shared" si="50"/>
        <v>44.4</v>
      </c>
      <c r="O219" s="58">
        <f t="shared" si="51"/>
        <v>44.4</v>
      </c>
      <c r="P219" s="58">
        <f t="shared" si="52"/>
        <v>44.4</v>
      </c>
      <c r="Q219" s="58">
        <f t="shared" si="53"/>
        <v>44.4</v>
      </c>
      <c r="R219" s="58">
        <f>SUM(Table1[[#This Row],[Oct]:[September]])</f>
        <v>532.79999999999984</v>
      </c>
      <c r="S219" s="68">
        <f>Table1[[#This Row],[DEMAND for the whole year]]/365</f>
        <v>1.4597260273972599</v>
      </c>
      <c r="T219" s="68">
        <f>Table1[[#This Row],[Lead Time (days)]]*S219</f>
        <v>32.113972602739715</v>
      </c>
      <c r="U219" s="68">
        <f>SQRT(2*Table1[[#This Row],[DEMAND for the whole year]]*$H$1/(Table1[[#This Row],[Std. Price ($)]]*$K$1))</f>
        <v>50.713334705726652</v>
      </c>
      <c r="V219" s="68">
        <f>Table1[[#This Row],[DEMAND for the whole year]]/U219</f>
        <v>10.506112506536372</v>
      </c>
      <c r="W219" s="68">
        <f>Table1[[#This Row],[Demand variability (COV)]]*S219</f>
        <v>1.0510027397260271</v>
      </c>
      <c r="X219" s="68">
        <f t="shared" si="54"/>
        <v>4.92963981402856</v>
      </c>
      <c r="Y219" s="68">
        <f t="shared" si="55"/>
        <v>10.124242397868413</v>
      </c>
      <c r="Z219" s="58">
        <f>(Table1[[#This Row],[Eoq]]/2)*(Table1[[#This Row],[Std. Price ($)]]*$K$1)</f>
        <v>3151.8337519609117</v>
      </c>
      <c r="AA219" s="58">
        <f>Table1[[#This Row],[number of times I order]]*$H$1</f>
        <v>3151.8337519609117</v>
      </c>
      <c r="AB219" s="58">
        <f>Table1[[#This Row],[Holding cost]]+AA219</f>
        <v>6303.6675039218235</v>
      </c>
      <c r="AC219" s="34">
        <v>-0.4</v>
      </c>
      <c r="AD219" s="29">
        <v>1</v>
      </c>
      <c r="AE219" s="29">
        <v>0.72</v>
      </c>
      <c r="AF219" s="29">
        <v>22</v>
      </c>
    </row>
    <row r="220" spans="1:32" x14ac:dyDescent="0.15">
      <c r="A220" s="32">
        <v>64747.204422906099</v>
      </c>
      <c r="B220" s="33">
        <v>613.08016000000009</v>
      </c>
      <c r="C220" s="33">
        <v>25017.472783555422</v>
      </c>
      <c r="D220" s="33">
        <f>C220/Table1[[#This Row],[Std. Price ($)]]</f>
        <v>40.806201889742148</v>
      </c>
      <c r="E220" s="29">
        <v>82</v>
      </c>
      <c r="F220" s="29">
        <f t="shared" si="42"/>
        <v>205</v>
      </c>
      <c r="G220" s="29">
        <f t="shared" si="43"/>
        <v>205</v>
      </c>
      <c r="H220" s="29">
        <f t="shared" si="44"/>
        <v>205</v>
      </c>
      <c r="I220" s="58">
        <f t="shared" si="45"/>
        <v>205</v>
      </c>
      <c r="J220" s="58">
        <f t="shared" si="46"/>
        <v>205</v>
      </c>
      <c r="K220" s="58">
        <f t="shared" si="47"/>
        <v>205</v>
      </c>
      <c r="L220" s="58">
        <f t="shared" si="48"/>
        <v>205</v>
      </c>
      <c r="M220" s="58">
        <f t="shared" si="49"/>
        <v>205</v>
      </c>
      <c r="N220" s="58">
        <f t="shared" si="50"/>
        <v>205</v>
      </c>
      <c r="O220" s="58">
        <f t="shared" si="51"/>
        <v>205</v>
      </c>
      <c r="P220" s="58">
        <f t="shared" si="52"/>
        <v>205</v>
      </c>
      <c r="Q220" s="58">
        <f t="shared" si="53"/>
        <v>205</v>
      </c>
      <c r="R220" s="58">
        <f>SUM(Table1[[#This Row],[Oct]:[September]])</f>
        <v>2460</v>
      </c>
      <c r="S220" s="68">
        <f>Table1[[#This Row],[DEMAND for the whole year]]/365</f>
        <v>6.7397260273972606</v>
      </c>
      <c r="T220" s="68">
        <f>Table1[[#This Row],[Lead Time (days)]]*S220</f>
        <v>107.83561643835617</v>
      </c>
      <c r="U220" s="68">
        <f>SQRT(2*Table1[[#This Row],[DEMAND for the whole year]]*$H$1/(Table1[[#This Row],[Std. Price ($)]]*$K$1))</f>
        <v>109.71589492108967</v>
      </c>
      <c r="V220" s="68">
        <f>Table1[[#This Row],[DEMAND for the whole year]]/U220</f>
        <v>22.421546137588283</v>
      </c>
      <c r="W220" s="68">
        <f>Table1[[#This Row],[Demand variability (COV)]]*S220</f>
        <v>5.459178082191781</v>
      </c>
      <c r="X220" s="68">
        <f t="shared" si="54"/>
        <v>21.836712328767124</v>
      </c>
      <c r="Y220" s="68">
        <f t="shared" si="55"/>
        <v>44.847124156985963</v>
      </c>
      <c r="Z220" s="58">
        <f>(Table1[[#This Row],[Eoq]]/2)*(Table1[[#This Row],[Std. Price ($)]]*$K$1)</f>
        <v>6726.4638412764853</v>
      </c>
      <c r="AA220" s="58">
        <f>Table1[[#This Row],[number of times I order]]*$H$1</f>
        <v>6726.4638412764853</v>
      </c>
      <c r="AB220" s="58">
        <f>Table1[[#This Row],[Holding cost]]+AA220</f>
        <v>13452.927682552971</v>
      </c>
      <c r="AC220" s="34">
        <v>1.5</v>
      </c>
      <c r="AD220" s="29">
        <v>1</v>
      </c>
      <c r="AE220" s="29">
        <v>0.81</v>
      </c>
      <c r="AF220" s="29">
        <v>16</v>
      </c>
    </row>
    <row r="221" spans="1:32" x14ac:dyDescent="0.15">
      <c r="A221" s="32">
        <v>61240.230175087294</v>
      </c>
      <c r="B221" s="33">
        <v>23.313950000000002</v>
      </c>
      <c r="C221" s="33">
        <v>942.21900105190014</v>
      </c>
      <c r="D221" s="33">
        <f>C221/Table1[[#This Row],[Std. Price ($)]]</f>
        <v>40.414387139540921</v>
      </c>
      <c r="E221" s="29">
        <v>58</v>
      </c>
      <c r="F221" s="29">
        <f t="shared" si="42"/>
        <v>69.599999999999994</v>
      </c>
      <c r="G221" s="29">
        <f t="shared" si="43"/>
        <v>69.599999999999994</v>
      </c>
      <c r="H221" s="29">
        <f t="shared" si="44"/>
        <v>69.599999999999994</v>
      </c>
      <c r="I221" s="58">
        <f t="shared" si="45"/>
        <v>69.599999999999994</v>
      </c>
      <c r="J221" s="58">
        <f t="shared" si="46"/>
        <v>69.599999999999994</v>
      </c>
      <c r="K221" s="58">
        <f t="shared" si="47"/>
        <v>69.599999999999994</v>
      </c>
      <c r="L221" s="58">
        <f t="shared" si="48"/>
        <v>69.599999999999994</v>
      </c>
      <c r="M221" s="58">
        <f t="shared" si="49"/>
        <v>69.599999999999994</v>
      </c>
      <c r="N221" s="58">
        <f t="shared" si="50"/>
        <v>69.599999999999994</v>
      </c>
      <c r="O221" s="58">
        <f t="shared" si="51"/>
        <v>69.599999999999994</v>
      </c>
      <c r="P221" s="58">
        <f t="shared" si="52"/>
        <v>69.599999999999994</v>
      </c>
      <c r="Q221" s="58">
        <f t="shared" si="53"/>
        <v>69.599999999999994</v>
      </c>
      <c r="R221" s="58">
        <f>SUM(Table1[[#This Row],[Oct]:[September]])</f>
        <v>835.20000000000016</v>
      </c>
      <c r="S221" s="68">
        <f>Table1[[#This Row],[DEMAND for the whole year]]/365</f>
        <v>2.2882191780821923</v>
      </c>
      <c r="T221" s="68">
        <f>Table1[[#This Row],[Lead Time (days)]]*S221</f>
        <v>38.899726027397271</v>
      </c>
      <c r="U221" s="68">
        <f>SQRT(2*Table1[[#This Row],[DEMAND for the whole year]]*$H$1/(Table1[[#This Row],[Std. Price ($)]]*$K$1))</f>
        <v>327.82943092615551</v>
      </c>
      <c r="V221" s="68">
        <f>Table1[[#This Row],[DEMAND for the whole year]]/U221</f>
        <v>2.547666320380281</v>
      </c>
      <c r="W221" s="68">
        <f>Table1[[#This Row],[Demand variability (COV)]]*S221</f>
        <v>1.9678684931506853</v>
      </c>
      <c r="X221" s="68">
        <f t="shared" si="54"/>
        <v>8.1137296545853399</v>
      </c>
      <c r="Y221" s="68">
        <f t="shared" si="55"/>
        <v>16.663563439265751</v>
      </c>
      <c r="Z221" s="58">
        <f>(Table1[[#This Row],[Eoq]]/2)*(Table1[[#This Row],[Std. Price ($)]]*$K$1)</f>
        <v>764.29989611408439</v>
      </c>
      <c r="AA221" s="58">
        <f>Table1[[#This Row],[number of times I order]]*$H$1</f>
        <v>764.29989611408428</v>
      </c>
      <c r="AB221" s="58">
        <f>Table1[[#This Row],[Holding cost]]+AA221</f>
        <v>1528.5997922281686</v>
      </c>
      <c r="AC221" s="34">
        <v>0.2</v>
      </c>
      <c r="AD221" s="29">
        <v>1</v>
      </c>
      <c r="AE221" s="29">
        <v>0.86</v>
      </c>
      <c r="AF221" s="29">
        <v>17</v>
      </c>
    </row>
    <row r="222" spans="1:32" x14ac:dyDescent="0.15">
      <c r="A222" s="32">
        <v>24760.862707423614</v>
      </c>
      <c r="B222" s="33">
        <v>26.346320000000002</v>
      </c>
      <c r="C222" s="33">
        <v>4750.3197956350405</v>
      </c>
      <c r="D222" s="33">
        <f>C222/Table1[[#This Row],[Std. Price ($)]]</f>
        <v>180.30297193820769</v>
      </c>
      <c r="E222" s="29">
        <v>138</v>
      </c>
      <c r="F222" s="29">
        <f t="shared" si="42"/>
        <v>193.2</v>
      </c>
      <c r="G222" s="29">
        <f t="shared" si="43"/>
        <v>193.2</v>
      </c>
      <c r="H222" s="29">
        <f t="shared" si="44"/>
        <v>193.2</v>
      </c>
      <c r="I222" s="58">
        <f t="shared" si="45"/>
        <v>193.2</v>
      </c>
      <c r="J222" s="58">
        <f t="shared" si="46"/>
        <v>193.2</v>
      </c>
      <c r="K222" s="58">
        <f t="shared" si="47"/>
        <v>193.2</v>
      </c>
      <c r="L222" s="58">
        <f t="shared" si="48"/>
        <v>193.2</v>
      </c>
      <c r="M222" s="58">
        <f t="shared" si="49"/>
        <v>193.2</v>
      </c>
      <c r="N222" s="58">
        <f t="shared" si="50"/>
        <v>193.2</v>
      </c>
      <c r="O222" s="58">
        <f t="shared" si="51"/>
        <v>193.2</v>
      </c>
      <c r="P222" s="58">
        <f t="shared" si="52"/>
        <v>193.2</v>
      </c>
      <c r="Q222" s="58">
        <f t="shared" si="53"/>
        <v>193.2</v>
      </c>
      <c r="R222" s="58">
        <f>SUM(Table1[[#This Row],[Oct]:[September]])</f>
        <v>2318.4</v>
      </c>
      <c r="S222" s="68">
        <f>Table1[[#This Row],[DEMAND for the whole year]]/365</f>
        <v>6.3517808219178082</v>
      </c>
      <c r="T222" s="68">
        <f>Table1[[#This Row],[Lead Time (days)]]*S222</f>
        <v>196.90520547945206</v>
      </c>
      <c r="U222" s="68">
        <f>SQRT(2*Table1[[#This Row],[DEMAND for the whole year]]*$H$1/(Table1[[#This Row],[Std. Price ($)]]*$K$1))</f>
        <v>513.80086397466778</v>
      </c>
      <c r="V222" s="68">
        <f>Table1[[#This Row],[DEMAND for the whole year]]/U222</f>
        <v>4.512253992851023</v>
      </c>
      <c r="W222" s="68">
        <f>Table1[[#This Row],[Demand variability (COV)]]*S222</f>
        <v>6.7328876712328771</v>
      </c>
      <c r="X222" s="68">
        <f t="shared" si="54"/>
        <v>37.487132034828029</v>
      </c>
      <c r="Y222" s="68">
        <f t="shared" si="55"/>
        <v>76.989156579239349</v>
      </c>
      <c r="Z222" s="58">
        <f>(Table1[[#This Row],[Eoq]]/2)*(Table1[[#This Row],[Std. Price ($)]]*$K$1)</f>
        <v>1353.676197855307</v>
      </c>
      <c r="AA222" s="58">
        <f>Table1[[#This Row],[number of times I order]]*$H$1</f>
        <v>1353.676197855307</v>
      </c>
      <c r="AB222" s="58">
        <f>Table1[[#This Row],[Holding cost]]+AA222</f>
        <v>2707.352395710614</v>
      </c>
      <c r="AC222" s="34">
        <v>0.4</v>
      </c>
      <c r="AD222" s="29">
        <v>1</v>
      </c>
      <c r="AE222" s="29">
        <v>1.06</v>
      </c>
      <c r="AF222" s="29">
        <v>31</v>
      </c>
    </row>
    <row r="223" spans="1:32" x14ac:dyDescent="0.15">
      <c r="A223" s="32">
        <v>50064.121606696521</v>
      </c>
      <c r="B223" s="33">
        <v>22.935000000000002</v>
      </c>
      <c r="C223" s="33">
        <v>2960.3469799569257</v>
      </c>
      <c r="D223" s="33">
        <f>C223/Table1[[#This Row],[Std. Price ($)]]</f>
        <v>129.07551689369635</v>
      </c>
      <c r="E223" s="29">
        <v>138</v>
      </c>
      <c r="F223" s="29">
        <f t="shared" si="42"/>
        <v>248.4</v>
      </c>
      <c r="G223" s="29">
        <f t="shared" si="43"/>
        <v>248.4</v>
      </c>
      <c r="H223" s="29">
        <f t="shared" si="44"/>
        <v>248.4</v>
      </c>
      <c r="I223" s="58">
        <f t="shared" si="45"/>
        <v>248.4</v>
      </c>
      <c r="J223" s="58">
        <f t="shared" si="46"/>
        <v>248.4</v>
      </c>
      <c r="K223" s="58">
        <f t="shared" si="47"/>
        <v>248.4</v>
      </c>
      <c r="L223" s="58">
        <f t="shared" si="48"/>
        <v>248.4</v>
      </c>
      <c r="M223" s="58">
        <f t="shared" si="49"/>
        <v>248.4</v>
      </c>
      <c r="N223" s="58">
        <f t="shared" si="50"/>
        <v>248.4</v>
      </c>
      <c r="O223" s="58">
        <f t="shared" si="51"/>
        <v>248.4</v>
      </c>
      <c r="P223" s="58">
        <f t="shared" si="52"/>
        <v>248.4</v>
      </c>
      <c r="Q223" s="58">
        <f t="shared" si="53"/>
        <v>248.4</v>
      </c>
      <c r="R223" s="58">
        <f>SUM(Table1[[#This Row],[Oct]:[September]])</f>
        <v>2980.8000000000006</v>
      </c>
      <c r="S223" s="68">
        <f>Table1[[#This Row],[DEMAND for the whole year]]/365</f>
        <v>8.1665753424657552</v>
      </c>
      <c r="T223" s="68">
        <f>Table1[[#This Row],[Lead Time (days)]]*S223</f>
        <v>179.6646575342466</v>
      </c>
      <c r="U223" s="68">
        <f>SQRT(2*Table1[[#This Row],[DEMAND for the whole year]]*$H$1/(Table1[[#This Row],[Std. Price ($)]]*$K$1))</f>
        <v>624.42124936975574</v>
      </c>
      <c r="V223" s="68">
        <f>Table1[[#This Row],[DEMAND for the whole year]]/U223</f>
        <v>4.7737004514317825</v>
      </c>
      <c r="W223" s="68">
        <f>Table1[[#This Row],[Demand variability (COV)]]*S223</f>
        <v>8.5749041095890437</v>
      </c>
      <c r="X223" s="68">
        <f t="shared" si="54"/>
        <v>40.219865374591144</v>
      </c>
      <c r="Y223" s="68">
        <f t="shared" si="55"/>
        <v>82.60150469882511</v>
      </c>
      <c r="Z223" s="58">
        <f>(Table1[[#This Row],[Eoq]]/2)*(Table1[[#This Row],[Std. Price ($)]]*$K$1)</f>
        <v>1432.1101354295349</v>
      </c>
      <c r="AA223" s="58">
        <f>Table1[[#This Row],[number of times I order]]*$H$1</f>
        <v>1432.1101354295347</v>
      </c>
      <c r="AB223" s="58">
        <f>Table1[[#This Row],[Holding cost]]+AA223</f>
        <v>2864.2202708590694</v>
      </c>
      <c r="AC223" s="34">
        <v>0.8</v>
      </c>
      <c r="AD223" s="29">
        <v>0.83</v>
      </c>
      <c r="AE223" s="29">
        <v>1.05</v>
      </c>
      <c r="AF223" s="29">
        <v>22</v>
      </c>
    </row>
    <row r="224" spans="1:32" x14ac:dyDescent="0.15">
      <c r="A224" s="32">
        <v>10239.02631531023</v>
      </c>
      <c r="B224" s="33">
        <v>8.8027499999999996</v>
      </c>
      <c r="C224" s="33">
        <v>486.54746220666675</v>
      </c>
      <c r="D224" s="33">
        <f>C224/Table1[[#This Row],[Std. Price ($)]]</f>
        <v>55.272211775486838</v>
      </c>
      <c r="E224" s="29">
        <v>82</v>
      </c>
      <c r="F224" s="29">
        <f t="shared" si="42"/>
        <v>180.39999999999998</v>
      </c>
      <c r="G224" s="29">
        <f t="shared" si="43"/>
        <v>180.39999999999998</v>
      </c>
      <c r="H224" s="29">
        <f t="shared" si="44"/>
        <v>180.39999999999998</v>
      </c>
      <c r="I224" s="58">
        <f t="shared" si="45"/>
        <v>180.39999999999998</v>
      </c>
      <c r="J224" s="58">
        <f t="shared" si="46"/>
        <v>180.39999999999998</v>
      </c>
      <c r="K224" s="58">
        <f t="shared" si="47"/>
        <v>180.39999999999998</v>
      </c>
      <c r="L224" s="58">
        <f t="shared" si="48"/>
        <v>180.39999999999998</v>
      </c>
      <c r="M224" s="58">
        <f t="shared" si="49"/>
        <v>180.39999999999998</v>
      </c>
      <c r="N224" s="58">
        <f t="shared" si="50"/>
        <v>180.39999999999998</v>
      </c>
      <c r="O224" s="58">
        <f t="shared" si="51"/>
        <v>180.39999999999998</v>
      </c>
      <c r="P224" s="58">
        <f t="shared" si="52"/>
        <v>180.39999999999998</v>
      </c>
      <c r="Q224" s="58">
        <f t="shared" si="53"/>
        <v>180.39999999999998</v>
      </c>
      <c r="R224" s="58">
        <f>SUM(Table1[[#This Row],[Oct]:[September]])</f>
        <v>2164.8000000000002</v>
      </c>
      <c r="S224" s="68">
        <f>Table1[[#This Row],[DEMAND for the whole year]]/365</f>
        <v>5.9309589041095894</v>
      </c>
      <c r="T224" s="68">
        <f>Table1[[#This Row],[Lead Time (days)]]*S224</f>
        <v>118.61917808219178</v>
      </c>
      <c r="U224" s="68">
        <f>SQRT(2*Table1[[#This Row],[DEMAND for the whole year]]*$H$1/(Table1[[#This Row],[Std. Price ($)]]*$K$1))</f>
        <v>858.93506567597854</v>
      </c>
      <c r="V224" s="68">
        <f>Table1[[#This Row],[DEMAND for the whole year]]/U224</f>
        <v>2.5203302164597403</v>
      </c>
      <c r="W224" s="68">
        <f>Table1[[#This Row],[Demand variability (COV)]]*S224</f>
        <v>4.5075287671232882</v>
      </c>
      <c r="X224" s="68">
        <f t="shared" si="54"/>
        <v>20.158281467646983</v>
      </c>
      <c r="Y224" s="68">
        <f t="shared" si="55"/>
        <v>41.400048604389639</v>
      </c>
      <c r="Z224" s="58">
        <f>(Table1[[#This Row],[Eoq]]/2)*(Table1[[#This Row],[Std. Price ($)]]*$K$1)</f>
        <v>756.09906493792198</v>
      </c>
      <c r="AA224" s="58">
        <f>Table1[[#This Row],[number of times I order]]*$H$1</f>
        <v>756.09906493792209</v>
      </c>
      <c r="AB224" s="58">
        <f>Table1[[#This Row],[Holding cost]]+AA224</f>
        <v>1512.1981298758442</v>
      </c>
      <c r="AC224" s="34">
        <v>1.2</v>
      </c>
      <c r="AD224" s="29">
        <v>1</v>
      </c>
      <c r="AE224" s="29">
        <v>0.76</v>
      </c>
      <c r="AF224" s="29">
        <v>20</v>
      </c>
    </row>
    <row r="225" spans="1:32" x14ac:dyDescent="0.15">
      <c r="A225" s="32">
        <v>23332.873606178506</v>
      </c>
      <c r="B225" s="33">
        <v>8.2359200000000001</v>
      </c>
      <c r="C225" s="33">
        <v>1061.0448918784002</v>
      </c>
      <c r="D225" s="33">
        <f>C225/Table1[[#This Row],[Std. Price ($)]]</f>
        <v>128.83137425793356</v>
      </c>
      <c r="E225" s="29">
        <v>114</v>
      </c>
      <c r="F225" s="29">
        <f t="shared" si="42"/>
        <v>205.2</v>
      </c>
      <c r="G225" s="29">
        <f t="shared" si="43"/>
        <v>205.2</v>
      </c>
      <c r="H225" s="29">
        <f t="shared" si="44"/>
        <v>205.2</v>
      </c>
      <c r="I225" s="58">
        <f t="shared" si="45"/>
        <v>205.2</v>
      </c>
      <c r="J225" s="58">
        <f t="shared" si="46"/>
        <v>205.2</v>
      </c>
      <c r="K225" s="58">
        <f t="shared" si="47"/>
        <v>205.2</v>
      </c>
      <c r="L225" s="58">
        <f t="shared" si="48"/>
        <v>205.2</v>
      </c>
      <c r="M225" s="58">
        <f t="shared" si="49"/>
        <v>205.2</v>
      </c>
      <c r="N225" s="58">
        <f t="shared" si="50"/>
        <v>205.2</v>
      </c>
      <c r="O225" s="58">
        <f t="shared" si="51"/>
        <v>205.2</v>
      </c>
      <c r="P225" s="58">
        <f t="shared" si="52"/>
        <v>205.2</v>
      </c>
      <c r="Q225" s="58">
        <f t="shared" si="53"/>
        <v>205.2</v>
      </c>
      <c r="R225" s="58">
        <f>SUM(Table1[[#This Row],[Oct]:[September]])</f>
        <v>2462.3999999999996</v>
      </c>
      <c r="S225" s="68">
        <f>Table1[[#This Row],[DEMAND for the whole year]]/365</f>
        <v>6.746301369863013</v>
      </c>
      <c r="T225" s="68">
        <f>Table1[[#This Row],[Lead Time (days)]]*S225</f>
        <v>134.92602739726027</v>
      </c>
      <c r="U225" s="68">
        <f>SQRT(2*Table1[[#This Row],[DEMAND for the whole year]]*$H$1/(Table1[[#This Row],[Std. Price ($)]]*$K$1))</f>
        <v>947.07390141163887</v>
      </c>
      <c r="V225" s="68">
        <f>Table1[[#This Row],[DEMAND for the whole year]]/U225</f>
        <v>2.6000082953713823</v>
      </c>
      <c r="W225" s="68">
        <f>Table1[[#This Row],[Demand variability (COV)]]*S225</f>
        <v>7.5558575342465755</v>
      </c>
      <c r="X225" s="68">
        <f t="shared" si="54"/>
        <v>33.790822149758576</v>
      </c>
      <c r="Y225" s="68">
        <f t="shared" si="55"/>
        <v>69.397864179420324</v>
      </c>
      <c r="Z225" s="58">
        <f>(Table1[[#This Row],[Eoq]]/2)*(Table1[[#This Row],[Std. Price ($)]]*$K$1)</f>
        <v>780.00248861141461</v>
      </c>
      <c r="AA225" s="58">
        <f>Table1[[#This Row],[number of times I order]]*$H$1</f>
        <v>780.00248861141472</v>
      </c>
      <c r="AB225" s="58">
        <f>Table1[[#This Row],[Holding cost]]+AA225</f>
        <v>1560.0049772228294</v>
      </c>
      <c r="AC225" s="34">
        <v>0.8</v>
      </c>
      <c r="AD225" s="29">
        <v>1</v>
      </c>
      <c r="AE225" s="29">
        <v>1.1200000000000001</v>
      </c>
      <c r="AF225" s="29">
        <v>20</v>
      </c>
    </row>
    <row r="226" spans="1:32" x14ac:dyDescent="0.15">
      <c r="A226" s="32">
        <v>41407.025197868032</v>
      </c>
      <c r="B226" s="33">
        <v>21.43064</v>
      </c>
      <c r="C226" s="33">
        <v>1712.5183245620085</v>
      </c>
      <c r="D226" s="33">
        <f>C226/Table1[[#This Row],[Std. Price ($)]]</f>
        <v>79.909807852775671</v>
      </c>
      <c r="E226" s="29">
        <v>106</v>
      </c>
      <c r="F226" s="29">
        <f t="shared" si="42"/>
        <v>127.2</v>
      </c>
      <c r="G226" s="29">
        <f t="shared" si="43"/>
        <v>127.2</v>
      </c>
      <c r="H226" s="29">
        <f t="shared" si="44"/>
        <v>127.2</v>
      </c>
      <c r="I226" s="58">
        <f t="shared" si="45"/>
        <v>127.2</v>
      </c>
      <c r="J226" s="58">
        <f t="shared" si="46"/>
        <v>127.2</v>
      </c>
      <c r="K226" s="58">
        <f t="shared" si="47"/>
        <v>127.2</v>
      </c>
      <c r="L226" s="58">
        <f t="shared" si="48"/>
        <v>127.2</v>
      </c>
      <c r="M226" s="58">
        <f t="shared" si="49"/>
        <v>127.2</v>
      </c>
      <c r="N226" s="58">
        <f t="shared" si="50"/>
        <v>127.2</v>
      </c>
      <c r="O226" s="58">
        <f t="shared" si="51"/>
        <v>127.2</v>
      </c>
      <c r="P226" s="58">
        <f t="shared" si="52"/>
        <v>127.2</v>
      </c>
      <c r="Q226" s="58">
        <f t="shared" si="53"/>
        <v>127.2</v>
      </c>
      <c r="R226" s="58">
        <f>SUM(Table1[[#This Row],[Oct]:[September]])</f>
        <v>1526.4000000000003</v>
      </c>
      <c r="S226" s="68">
        <f>Table1[[#This Row],[DEMAND for the whole year]]/365</f>
        <v>4.181917808219179</v>
      </c>
      <c r="T226" s="68">
        <f>Table1[[#This Row],[Lead Time (days)]]*S226</f>
        <v>96.184109589041114</v>
      </c>
      <c r="U226" s="68">
        <f>SQRT(2*Table1[[#This Row],[DEMAND for the whole year]]*$H$1/(Table1[[#This Row],[Std. Price ($)]]*$K$1))</f>
        <v>462.250336077729</v>
      </c>
      <c r="V226" s="68">
        <f>Table1[[#This Row],[DEMAND for the whole year]]/U226</f>
        <v>3.3021068474536075</v>
      </c>
      <c r="W226" s="68">
        <f>Table1[[#This Row],[Demand variability (COV)]]*S226</f>
        <v>4.0982794520547952</v>
      </c>
      <c r="X226" s="68">
        <f t="shared" si="54"/>
        <v>19.654657787509166</v>
      </c>
      <c r="Y226" s="68">
        <f t="shared" si="55"/>
        <v>40.365732019938207</v>
      </c>
      <c r="Z226" s="58">
        <f>(Table1[[#This Row],[Eoq]]/2)*(Table1[[#This Row],[Std. Price ($)]]*$K$1)</f>
        <v>990.63205423608235</v>
      </c>
      <c r="AA226" s="58">
        <f>Table1[[#This Row],[number of times I order]]*$H$1</f>
        <v>990.63205423608224</v>
      </c>
      <c r="AB226" s="58">
        <f>Table1[[#This Row],[Holding cost]]+AA226</f>
        <v>1981.2641084721645</v>
      </c>
      <c r="AC226" s="34">
        <v>0.2</v>
      </c>
      <c r="AD226" s="29">
        <v>0.82</v>
      </c>
      <c r="AE226" s="29">
        <v>0.98</v>
      </c>
      <c r="AF226" s="29">
        <v>23</v>
      </c>
    </row>
    <row r="227" spans="1:32" x14ac:dyDescent="0.15">
      <c r="A227" s="32">
        <v>89394.550758796715</v>
      </c>
      <c r="B227" s="33">
        <v>39.951560000000008</v>
      </c>
      <c r="C227" s="33">
        <v>5826.1470713482677</v>
      </c>
      <c r="D227" s="33">
        <f>C227/Table1[[#This Row],[Std. Price ($)]]</f>
        <v>145.83027724945575</v>
      </c>
      <c r="E227" s="29">
        <v>220</v>
      </c>
      <c r="F227" s="29">
        <f t="shared" si="42"/>
        <v>132</v>
      </c>
      <c r="G227" s="29">
        <f t="shared" si="43"/>
        <v>132</v>
      </c>
      <c r="H227" s="29">
        <f t="shared" si="44"/>
        <v>132</v>
      </c>
      <c r="I227" s="58">
        <f t="shared" si="45"/>
        <v>132</v>
      </c>
      <c r="J227" s="58">
        <f t="shared" si="46"/>
        <v>132</v>
      </c>
      <c r="K227" s="58">
        <f t="shared" si="47"/>
        <v>132</v>
      </c>
      <c r="L227" s="58">
        <f t="shared" si="48"/>
        <v>132</v>
      </c>
      <c r="M227" s="58">
        <f t="shared" si="49"/>
        <v>132</v>
      </c>
      <c r="N227" s="58">
        <f t="shared" si="50"/>
        <v>132</v>
      </c>
      <c r="O227" s="58">
        <f t="shared" si="51"/>
        <v>132</v>
      </c>
      <c r="P227" s="58">
        <f t="shared" si="52"/>
        <v>132</v>
      </c>
      <c r="Q227" s="58">
        <f t="shared" si="53"/>
        <v>132</v>
      </c>
      <c r="R227" s="58">
        <f>SUM(Table1[[#This Row],[Oct]:[September]])</f>
        <v>1584</v>
      </c>
      <c r="S227" s="68">
        <f>Table1[[#This Row],[DEMAND for the whole year]]/365</f>
        <v>4.3397260273972602</v>
      </c>
      <c r="T227" s="68">
        <f>Table1[[#This Row],[Lead Time (days)]]*S227</f>
        <v>95.473972602739721</v>
      </c>
      <c r="U227" s="68">
        <f>SQRT(2*Table1[[#This Row],[DEMAND for the whole year]]*$H$1/(Table1[[#This Row],[Std. Price ($)]]*$K$1))</f>
        <v>344.88264849646214</v>
      </c>
      <c r="V227" s="68">
        <f>Table1[[#This Row],[DEMAND for the whole year]]/U227</f>
        <v>4.5928666081217733</v>
      </c>
      <c r="W227" s="68">
        <f>Table1[[#This Row],[Demand variability (COV)]]*S227</f>
        <v>3.2981917808219179</v>
      </c>
      <c r="X227" s="68">
        <f t="shared" si="54"/>
        <v>15.469890707687227</v>
      </c>
      <c r="Y227" s="68">
        <f t="shared" si="55"/>
        <v>31.771271188505992</v>
      </c>
      <c r="Z227" s="58">
        <f>(Table1[[#This Row],[Eoq]]/2)*(Table1[[#This Row],[Std. Price ($)]]*$K$1)</f>
        <v>1377.8599824365322</v>
      </c>
      <c r="AA227" s="58">
        <f>Table1[[#This Row],[number of times I order]]*$H$1</f>
        <v>1377.8599824365319</v>
      </c>
      <c r="AB227" s="58">
        <f>Table1[[#This Row],[Holding cost]]+AA227</f>
        <v>2755.7199648730639</v>
      </c>
      <c r="AC227" s="34">
        <v>-0.4</v>
      </c>
      <c r="AD227" s="29">
        <v>1</v>
      </c>
      <c r="AE227" s="29">
        <v>0.76</v>
      </c>
      <c r="AF227" s="29">
        <v>22</v>
      </c>
    </row>
    <row r="228" spans="1:32" x14ac:dyDescent="0.15">
      <c r="A228" s="32">
        <v>34901.626286517487</v>
      </c>
      <c r="B228" s="33">
        <v>19.209960000000002</v>
      </c>
      <c r="C228" s="33">
        <v>1387.0196943768008</v>
      </c>
      <c r="D228" s="33">
        <f>C228/Table1[[#This Row],[Std. Price ($)]]</f>
        <v>72.203153696145151</v>
      </c>
      <c r="E228" s="29">
        <v>66</v>
      </c>
      <c r="F228" s="29">
        <f t="shared" si="42"/>
        <v>145.19999999999999</v>
      </c>
      <c r="G228" s="29">
        <f t="shared" si="43"/>
        <v>145.19999999999999</v>
      </c>
      <c r="H228" s="29">
        <f t="shared" si="44"/>
        <v>145.19999999999999</v>
      </c>
      <c r="I228" s="58">
        <f t="shared" si="45"/>
        <v>145.19999999999999</v>
      </c>
      <c r="J228" s="58">
        <f t="shared" si="46"/>
        <v>145.19999999999999</v>
      </c>
      <c r="K228" s="58">
        <f t="shared" si="47"/>
        <v>145.19999999999999</v>
      </c>
      <c r="L228" s="58">
        <f t="shared" si="48"/>
        <v>145.19999999999999</v>
      </c>
      <c r="M228" s="58">
        <f t="shared" si="49"/>
        <v>145.19999999999999</v>
      </c>
      <c r="N228" s="58">
        <f t="shared" si="50"/>
        <v>145.19999999999999</v>
      </c>
      <c r="O228" s="58">
        <f t="shared" si="51"/>
        <v>145.19999999999999</v>
      </c>
      <c r="P228" s="58">
        <f t="shared" si="52"/>
        <v>145.19999999999999</v>
      </c>
      <c r="Q228" s="58">
        <f t="shared" si="53"/>
        <v>145.19999999999999</v>
      </c>
      <c r="R228" s="58">
        <f>SUM(Table1[[#This Row],[Oct]:[September]])</f>
        <v>1742.4000000000003</v>
      </c>
      <c r="S228" s="68">
        <f>Table1[[#This Row],[DEMAND for the whole year]]/365</f>
        <v>4.7736986301369875</v>
      </c>
      <c r="T228" s="68">
        <f>Table1[[#This Row],[Lead Time (days)]]*S228</f>
        <v>95.47397260273975</v>
      </c>
      <c r="U228" s="68">
        <f>SQRT(2*Table1[[#This Row],[DEMAND for the whole year]]*$H$1/(Table1[[#This Row],[Std. Price ($)]]*$K$1))</f>
        <v>521.64053095730105</v>
      </c>
      <c r="V228" s="68">
        <f>Table1[[#This Row],[DEMAND for the whole year]]/U228</f>
        <v>3.3402312446895057</v>
      </c>
      <c r="W228" s="68">
        <f>Table1[[#This Row],[Demand variability (COV)]]*S228</f>
        <v>8.0675506849315077</v>
      </c>
      <c r="X228" s="68">
        <f t="shared" si="54"/>
        <v>36.079183486863684</v>
      </c>
      <c r="Y228" s="68">
        <f t="shared" si="55"/>
        <v>74.097583782631915</v>
      </c>
      <c r="Z228" s="58">
        <f>(Table1[[#This Row],[Eoq]]/2)*(Table1[[#This Row],[Std. Price ($)]]*$K$1)</f>
        <v>1002.0693734068517</v>
      </c>
      <c r="AA228" s="58">
        <f>Table1[[#This Row],[number of times I order]]*$H$1</f>
        <v>1002.0693734068517</v>
      </c>
      <c r="AB228" s="58">
        <f>Table1[[#This Row],[Holding cost]]+AA228</f>
        <v>2004.1387468137034</v>
      </c>
      <c r="AC228" s="34">
        <v>1.2</v>
      </c>
      <c r="AD228" s="29">
        <v>1</v>
      </c>
      <c r="AE228" s="29">
        <v>1.69</v>
      </c>
      <c r="AF228" s="29">
        <v>20</v>
      </c>
    </row>
    <row r="229" spans="1:32" x14ac:dyDescent="0.15">
      <c r="A229" s="32">
        <v>97205.913713287766</v>
      </c>
      <c r="B229" s="33">
        <v>6.2557000000000009</v>
      </c>
      <c r="C229" s="33">
        <v>781.72600220000015</v>
      </c>
      <c r="D229" s="33">
        <f>C229/Table1[[#This Row],[Std. Price ($)]]</f>
        <v>124.96219483031476</v>
      </c>
      <c r="E229" s="29">
        <v>114</v>
      </c>
      <c r="F229" s="29">
        <f t="shared" si="42"/>
        <v>205.2</v>
      </c>
      <c r="G229" s="29">
        <f t="shared" si="43"/>
        <v>205.2</v>
      </c>
      <c r="H229" s="29">
        <f t="shared" si="44"/>
        <v>205.2</v>
      </c>
      <c r="I229" s="58">
        <f t="shared" si="45"/>
        <v>205.2</v>
      </c>
      <c r="J229" s="58">
        <f t="shared" si="46"/>
        <v>205.2</v>
      </c>
      <c r="K229" s="58">
        <f t="shared" si="47"/>
        <v>205.2</v>
      </c>
      <c r="L229" s="58">
        <f t="shared" si="48"/>
        <v>205.2</v>
      </c>
      <c r="M229" s="58">
        <f t="shared" si="49"/>
        <v>205.2</v>
      </c>
      <c r="N229" s="58">
        <f t="shared" si="50"/>
        <v>205.2</v>
      </c>
      <c r="O229" s="58">
        <f t="shared" si="51"/>
        <v>205.2</v>
      </c>
      <c r="P229" s="58">
        <f t="shared" si="52"/>
        <v>205.2</v>
      </c>
      <c r="Q229" s="58">
        <f t="shared" si="53"/>
        <v>205.2</v>
      </c>
      <c r="R229" s="58">
        <f>SUM(Table1[[#This Row],[Oct]:[September]])</f>
        <v>2462.3999999999996</v>
      </c>
      <c r="S229" s="68">
        <f>Table1[[#This Row],[DEMAND for the whole year]]/365</f>
        <v>6.746301369863013</v>
      </c>
      <c r="T229" s="68">
        <f>Table1[[#This Row],[Lead Time (days)]]*S229</f>
        <v>168.65753424657532</v>
      </c>
      <c r="U229" s="68">
        <f>SQRT(2*Table1[[#This Row],[DEMAND for the whole year]]*$H$1/(Table1[[#This Row],[Std. Price ($)]]*$K$1))</f>
        <v>1086.6807451877164</v>
      </c>
      <c r="V229" s="68">
        <f>Table1[[#This Row],[DEMAND for the whole year]]/U229</f>
        <v>2.2659829125569328</v>
      </c>
      <c r="W229" s="68">
        <f>Table1[[#This Row],[Demand variability (COV)]]*S229</f>
        <v>5.3970410958904109</v>
      </c>
      <c r="X229" s="68">
        <f t="shared" si="54"/>
        <v>26.985205479452055</v>
      </c>
      <c r="Y229" s="68">
        <f t="shared" si="55"/>
        <v>55.420836356600532</v>
      </c>
      <c r="Z229" s="58">
        <f>(Table1[[#This Row],[Eoq]]/2)*(Table1[[#This Row],[Std. Price ($)]]*$K$1)</f>
        <v>679.79487376707993</v>
      </c>
      <c r="AA229" s="58">
        <f>Table1[[#This Row],[number of times I order]]*$H$1</f>
        <v>679.79487376707982</v>
      </c>
      <c r="AB229" s="58">
        <f>Table1[[#This Row],[Holding cost]]+AA229</f>
        <v>1359.5897475341599</v>
      </c>
      <c r="AC229" s="34">
        <v>0.8</v>
      </c>
      <c r="AD229" s="29">
        <v>1</v>
      </c>
      <c r="AE229" s="29">
        <v>0.8</v>
      </c>
      <c r="AF229" s="29">
        <v>25</v>
      </c>
    </row>
    <row r="230" spans="1:32" x14ac:dyDescent="0.15">
      <c r="A230" s="32">
        <v>71346.848791494631</v>
      </c>
      <c r="B230" s="33">
        <v>770.33880000000011</v>
      </c>
      <c r="C230" s="33">
        <v>79411.682694671079</v>
      </c>
      <c r="D230" s="33">
        <f>C230/Table1[[#This Row],[Std. Price ($)]]</f>
        <v>103.0866973008124</v>
      </c>
      <c r="E230" s="29">
        <v>122</v>
      </c>
      <c r="F230" s="29">
        <f t="shared" si="42"/>
        <v>48.8</v>
      </c>
      <c r="G230" s="29">
        <f t="shared" si="43"/>
        <v>48.8</v>
      </c>
      <c r="H230" s="29">
        <f t="shared" si="44"/>
        <v>48.8</v>
      </c>
      <c r="I230" s="58">
        <f t="shared" si="45"/>
        <v>48.8</v>
      </c>
      <c r="J230" s="58">
        <f t="shared" si="46"/>
        <v>48.8</v>
      </c>
      <c r="K230" s="58">
        <f t="shared" si="47"/>
        <v>48.8</v>
      </c>
      <c r="L230" s="58">
        <f t="shared" si="48"/>
        <v>48.8</v>
      </c>
      <c r="M230" s="58">
        <f t="shared" si="49"/>
        <v>48.8</v>
      </c>
      <c r="N230" s="58">
        <f t="shared" si="50"/>
        <v>48.8</v>
      </c>
      <c r="O230" s="58">
        <f t="shared" si="51"/>
        <v>48.8</v>
      </c>
      <c r="P230" s="58">
        <f t="shared" si="52"/>
        <v>48.8</v>
      </c>
      <c r="Q230" s="58">
        <f t="shared" si="53"/>
        <v>48.8</v>
      </c>
      <c r="R230" s="58">
        <f>SUM(Table1[[#This Row],[Oct]:[September]])</f>
        <v>585.6</v>
      </c>
      <c r="S230" s="68">
        <f>Table1[[#This Row],[DEMAND for the whole year]]/365</f>
        <v>1.6043835616438358</v>
      </c>
      <c r="T230" s="68">
        <f>Table1[[#This Row],[Lead Time (days)]]*S230</f>
        <v>49.735890410958909</v>
      </c>
      <c r="U230" s="68">
        <f>SQRT(2*Table1[[#This Row],[DEMAND for the whole year]]*$H$1/(Table1[[#This Row],[Std. Price ($)]]*$K$1))</f>
        <v>47.755156761962397</v>
      </c>
      <c r="V230" s="68">
        <f>Table1[[#This Row],[DEMAND for the whole year]]/U230</f>
        <v>12.262550051274003</v>
      </c>
      <c r="W230" s="68">
        <f>Table1[[#This Row],[Demand variability (COV)]]*S230</f>
        <v>1.1391123287671234</v>
      </c>
      <c r="X230" s="68">
        <f t="shared" si="54"/>
        <v>6.3423090293699049</v>
      </c>
      <c r="Y230" s="68">
        <f t="shared" si="55"/>
        <v>13.025510259958811</v>
      </c>
      <c r="Z230" s="58">
        <f>(Table1[[#This Row],[Eoq]]/2)*(Table1[[#This Row],[Std. Price ($)]]*$K$1)</f>
        <v>3678.7650153822005</v>
      </c>
      <c r="AA230" s="58">
        <f>Table1[[#This Row],[number of times I order]]*$H$1</f>
        <v>3678.765015382201</v>
      </c>
      <c r="AB230" s="58">
        <f>Table1[[#This Row],[Holding cost]]+AA230</f>
        <v>7357.5300307644011</v>
      </c>
      <c r="AC230" s="34">
        <v>-0.6</v>
      </c>
      <c r="AD230" s="29">
        <v>1</v>
      </c>
      <c r="AE230" s="29">
        <v>0.71</v>
      </c>
      <c r="AF230" s="29">
        <v>31</v>
      </c>
    </row>
    <row r="231" spans="1:32" x14ac:dyDescent="0.15">
      <c r="A231" s="32">
        <v>80430.371411866305</v>
      </c>
      <c r="B231" s="33">
        <v>78.898600000000002</v>
      </c>
      <c r="C231" s="33">
        <v>16035.789993249258</v>
      </c>
      <c r="D231" s="33">
        <f>C231/Table1[[#This Row],[Std. Price ($)]]</f>
        <v>203.24555813727059</v>
      </c>
      <c r="E231" s="29">
        <v>122</v>
      </c>
      <c r="F231" s="29">
        <f t="shared" si="42"/>
        <v>305</v>
      </c>
      <c r="G231" s="29">
        <f t="shared" si="43"/>
        <v>305</v>
      </c>
      <c r="H231" s="29">
        <f t="shared" si="44"/>
        <v>305</v>
      </c>
      <c r="I231" s="58">
        <f t="shared" si="45"/>
        <v>305</v>
      </c>
      <c r="J231" s="58">
        <f t="shared" si="46"/>
        <v>305</v>
      </c>
      <c r="K231" s="58">
        <f t="shared" si="47"/>
        <v>305</v>
      </c>
      <c r="L231" s="58">
        <f t="shared" si="48"/>
        <v>305</v>
      </c>
      <c r="M231" s="58">
        <f t="shared" si="49"/>
        <v>305</v>
      </c>
      <c r="N231" s="58">
        <f t="shared" si="50"/>
        <v>305</v>
      </c>
      <c r="O231" s="58">
        <f t="shared" si="51"/>
        <v>305</v>
      </c>
      <c r="P231" s="58">
        <f t="shared" si="52"/>
        <v>305</v>
      </c>
      <c r="Q231" s="58">
        <f t="shared" si="53"/>
        <v>305</v>
      </c>
      <c r="R231" s="58">
        <f>SUM(Table1[[#This Row],[Oct]:[September]])</f>
        <v>3660</v>
      </c>
      <c r="S231" s="68">
        <f>Table1[[#This Row],[DEMAND for the whole year]]/365</f>
        <v>10.027397260273972</v>
      </c>
      <c r="T231" s="68">
        <f>Table1[[#This Row],[Lead Time (days)]]*S231</f>
        <v>330.90410958904107</v>
      </c>
      <c r="U231" s="68">
        <f>SQRT(2*Table1[[#This Row],[DEMAND for the whole year]]*$H$1/(Table1[[#This Row],[Std. Price ($)]]*$K$1))</f>
        <v>373.04955094057374</v>
      </c>
      <c r="V231" s="68">
        <f>Table1[[#This Row],[DEMAND for the whole year]]/U231</f>
        <v>9.8110290999466532</v>
      </c>
      <c r="W231" s="68">
        <f>Table1[[#This Row],[Demand variability (COV)]]*S231</f>
        <v>12.835068493150684</v>
      </c>
      <c r="X231" s="68">
        <f t="shared" si="54"/>
        <v>73.731855031510563</v>
      </c>
      <c r="Y231" s="68">
        <f t="shared" si="55"/>
        <v>151.42671694982826</v>
      </c>
      <c r="Z231" s="58">
        <f>(Table1[[#This Row],[Eoq]]/2)*(Table1[[#This Row],[Std. Price ($)]]*$K$1)</f>
        <v>2943.3087299839954</v>
      </c>
      <c r="AA231" s="58">
        <f>Table1[[#This Row],[number of times I order]]*$H$1</f>
        <v>2943.3087299839958</v>
      </c>
      <c r="AB231" s="58">
        <f>Table1[[#This Row],[Holding cost]]+AA231</f>
        <v>5886.6174599679907</v>
      </c>
      <c r="AC231" s="34">
        <v>1.5</v>
      </c>
      <c r="AD231" s="29">
        <v>0.75</v>
      </c>
      <c r="AE231" s="29">
        <v>1.28</v>
      </c>
      <c r="AF231" s="29">
        <v>33</v>
      </c>
    </row>
    <row r="232" spans="1:32" x14ac:dyDescent="0.15">
      <c r="A232" s="32">
        <v>41203.2916845984</v>
      </c>
      <c r="B232" s="33">
        <v>52.520160000000004</v>
      </c>
      <c r="C232" s="33">
        <v>10999.251251164587</v>
      </c>
      <c r="D232" s="33">
        <f>C232/Table1[[#This Row],[Std. Price ($)]]</f>
        <v>209.42912685651731</v>
      </c>
      <c r="E232" s="29">
        <v>122</v>
      </c>
      <c r="F232" s="29">
        <f t="shared" si="42"/>
        <v>97.6</v>
      </c>
      <c r="G232" s="29">
        <f t="shared" si="43"/>
        <v>97.6</v>
      </c>
      <c r="H232" s="29">
        <f t="shared" si="44"/>
        <v>97.6</v>
      </c>
      <c r="I232" s="58">
        <f t="shared" si="45"/>
        <v>97.6</v>
      </c>
      <c r="J232" s="58">
        <f t="shared" si="46"/>
        <v>97.6</v>
      </c>
      <c r="K232" s="58">
        <f t="shared" si="47"/>
        <v>97.6</v>
      </c>
      <c r="L232" s="58">
        <f t="shared" si="48"/>
        <v>97.6</v>
      </c>
      <c r="M232" s="58">
        <f t="shared" si="49"/>
        <v>97.6</v>
      </c>
      <c r="N232" s="58">
        <f t="shared" si="50"/>
        <v>97.6</v>
      </c>
      <c r="O232" s="58">
        <f t="shared" si="51"/>
        <v>97.6</v>
      </c>
      <c r="P232" s="58">
        <f t="shared" si="52"/>
        <v>97.6</v>
      </c>
      <c r="Q232" s="58">
        <f t="shared" si="53"/>
        <v>97.6</v>
      </c>
      <c r="R232" s="58">
        <f>SUM(Table1[[#This Row],[Oct]:[September]])</f>
        <v>1171.2</v>
      </c>
      <c r="S232" s="68">
        <f>Table1[[#This Row],[DEMAND for the whole year]]/365</f>
        <v>3.2087671232876716</v>
      </c>
      <c r="T232" s="68">
        <f>Table1[[#This Row],[Lead Time (days)]]*S232</f>
        <v>89.845479452054803</v>
      </c>
      <c r="U232" s="68">
        <f>SQRT(2*Table1[[#This Row],[DEMAND for the whole year]]*$H$1/(Table1[[#This Row],[Std. Price ($)]]*$K$1))</f>
        <v>258.65039082947197</v>
      </c>
      <c r="V232" s="68">
        <f>Table1[[#This Row],[DEMAND for the whole year]]/U232</f>
        <v>4.5281199701421349</v>
      </c>
      <c r="W232" s="68">
        <f>Table1[[#This Row],[Demand variability (COV)]]*S232</f>
        <v>5.0698520547945209</v>
      </c>
      <c r="X232" s="68">
        <f t="shared" si="54"/>
        <v>26.827135441752226</v>
      </c>
      <c r="Y232" s="68">
        <f t="shared" si="55"/>
        <v>55.096200188870981</v>
      </c>
      <c r="Z232" s="58">
        <f>(Table1[[#This Row],[Eoq]]/2)*(Table1[[#This Row],[Std. Price ($)]]*$K$1)</f>
        <v>1358.4359910426404</v>
      </c>
      <c r="AA232" s="58">
        <f>Table1[[#This Row],[number of times I order]]*$H$1</f>
        <v>1358.4359910426404</v>
      </c>
      <c r="AB232" s="58">
        <f>Table1[[#This Row],[Holding cost]]+AA232</f>
        <v>2716.8719820852807</v>
      </c>
      <c r="AC232" s="34">
        <v>-0.2</v>
      </c>
      <c r="AD232" s="29">
        <v>1</v>
      </c>
      <c r="AE232" s="29">
        <v>1.58</v>
      </c>
      <c r="AF232" s="29">
        <v>28</v>
      </c>
    </row>
    <row r="233" spans="1:32" x14ac:dyDescent="0.15">
      <c r="A233" s="32">
        <v>26394.899984066735</v>
      </c>
      <c r="B233" s="33">
        <v>5.9438500000000003</v>
      </c>
      <c r="C233" s="33">
        <v>587.43495368800006</v>
      </c>
      <c r="D233" s="33">
        <f>C233/Table1[[#This Row],[Std. Price ($)]]</f>
        <v>98.830716402331831</v>
      </c>
      <c r="E233" s="29">
        <v>122</v>
      </c>
      <c r="F233" s="29">
        <f t="shared" si="42"/>
        <v>146.4</v>
      </c>
      <c r="G233" s="29">
        <f t="shared" si="43"/>
        <v>146.4</v>
      </c>
      <c r="H233" s="29">
        <f t="shared" si="44"/>
        <v>146.4</v>
      </c>
      <c r="I233" s="58">
        <f t="shared" si="45"/>
        <v>146.4</v>
      </c>
      <c r="J233" s="58">
        <f t="shared" si="46"/>
        <v>146.4</v>
      </c>
      <c r="K233" s="58">
        <f t="shared" si="47"/>
        <v>146.4</v>
      </c>
      <c r="L233" s="58">
        <f t="shared" si="48"/>
        <v>146.4</v>
      </c>
      <c r="M233" s="58">
        <f t="shared" si="49"/>
        <v>146.4</v>
      </c>
      <c r="N233" s="58">
        <f t="shared" si="50"/>
        <v>146.4</v>
      </c>
      <c r="O233" s="58">
        <f t="shared" si="51"/>
        <v>146.4</v>
      </c>
      <c r="P233" s="58">
        <f t="shared" si="52"/>
        <v>146.4</v>
      </c>
      <c r="Q233" s="58">
        <f t="shared" si="53"/>
        <v>146.4</v>
      </c>
      <c r="R233" s="58">
        <f>SUM(Table1[[#This Row],[Oct]:[September]])</f>
        <v>1756.8000000000004</v>
      </c>
      <c r="S233" s="68">
        <f>Table1[[#This Row],[DEMAND for the whole year]]/365</f>
        <v>4.8131506849315082</v>
      </c>
      <c r="T233" s="68">
        <f>Table1[[#This Row],[Lead Time (days)]]*S233</f>
        <v>96.263013698630161</v>
      </c>
      <c r="U233" s="68">
        <f>SQRT(2*Table1[[#This Row],[DEMAND for the whole year]]*$H$1/(Table1[[#This Row],[Std. Price ($)]]*$K$1))</f>
        <v>941.64643874224487</v>
      </c>
      <c r="V233" s="68">
        <f>Table1[[#This Row],[DEMAND for the whole year]]/U233</f>
        <v>1.8656683949726973</v>
      </c>
      <c r="W233" s="68">
        <f>Table1[[#This Row],[Demand variability (COV)]]*S233</f>
        <v>4.2355726027397269</v>
      </c>
      <c r="X233" s="68">
        <f t="shared" si="54"/>
        <v>18.942056526723484</v>
      </c>
      <c r="Y233" s="68">
        <f t="shared" si="55"/>
        <v>38.902227956884751</v>
      </c>
      <c r="Z233" s="58">
        <f>(Table1[[#This Row],[Eoq]]/2)*(Table1[[#This Row],[Std. Price ($)]]*$K$1)</f>
        <v>559.70051849180925</v>
      </c>
      <c r="AA233" s="58">
        <f>Table1[[#This Row],[number of times I order]]*$H$1</f>
        <v>559.70051849180925</v>
      </c>
      <c r="AB233" s="58">
        <f>Table1[[#This Row],[Holding cost]]+AA233</f>
        <v>1119.4010369836185</v>
      </c>
      <c r="AC233" s="34">
        <v>0.2</v>
      </c>
      <c r="AD233" s="29">
        <v>1</v>
      </c>
      <c r="AE233" s="29">
        <v>0.88</v>
      </c>
      <c r="AF233" s="29">
        <v>20</v>
      </c>
    </row>
    <row r="234" spans="1:32" x14ac:dyDescent="0.15">
      <c r="A234" s="32">
        <v>93614.811422428407</v>
      </c>
      <c r="B234" s="33">
        <v>28.742714000000003</v>
      </c>
      <c r="C234" s="33">
        <v>6327.9262819237911</v>
      </c>
      <c r="D234" s="33">
        <f>C234/Table1[[#This Row],[Std. Price ($)]]</f>
        <v>220.15757739244074</v>
      </c>
      <c r="E234" s="29">
        <v>114</v>
      </c>
      <c r="F234" s="29">
        <f t="shared" si="42"/>
        <v>159.6</v>
      </c>
      <c r="G234" s="29">
        <f t="shared" si="43"/>
        <v>159.6</v>
      </c>
      <c r="H234" s="29">
        <f t="shared" si="44"/>
        <v>159.6</v>
      </c>
      <c r="I234" s="58">
        <f t="shared" si="45"/>
        <v>159.6</v>
      </c>
      <c r="J234" s="58">
        <f t="shared" si="46"/>
        <v>159.6</v>
      </c>
      <c r="K234" s="58">
        <f t="shared" si="47"/>
        <v>159.6</v>
      </c>
      <c r="L234" s="58">
        <f t="shared" si="48"/>
        <v>159.6</v>
      </c>
      <c r="M234" s="58">
        <f t="shared" si="49"/>
        <v>159.6</v>
      </c>
      <c r="N234" s="58">
        <f t="shared" si="50"/>
        <v>159.6</v>
      </c>
      <c r="O234" s="58">
        <f t="shared" si="51"/>
        <v>159.6</v>
      </c>
      <c r="P234" s="58">
        <f t="shared" si="52"/>
        <v>159.6</v>
      </c>
      <c r="Q234" s="58">
        <f t="shared" si="53"/>
        <v>159.6</v>
      </c>
      <c r="R234" s="58">
        <f>SUM(Table1[[#This Row],[Oct]:[September]])</f>
        <v>1915.1999999999996</v>
      </c>
      <c r="S234" s="68">
        <f>Table1[[#This Row],[DEMAND for the whole year]]/365</f>
        <v>5.2471232876712319</v>
      </c>
      <c r="T234" s="68">
        <f>Table1[[#This Row],[Lead Time (days)]]*S234</f>
        <v>241.36767123287666</v>
      </c>
      <c r="U234" s="68">
        <f>SQRT(2*Table1[[#This Row],[DEMAND for the whole year]]*$H$1/(Table1[[#This Row],[Std. Price ($)]]*$K$1))</f>
        <v>447.09911182231309</v>
      </c>
      <c r="V234" s="68">
        <f>Table1[[#This Row],[DEMAND for the whole year]]/U234</f>
        <v>4.2836139669209219</v>
      </c>
      <c r="W234" s="68">
        <f>Table1[[#This Row],[Demand variability (COV)]]*S234</f>
        <v>5.4570082191780811</v>
      </c>
      <c r="X234" s="68">
        <f t="shared" si="54"/>
        <v>37.011230463092524</v>
      </c>
      <c r="Y234" s="68">
        <f t="shared" si="55"/>
        <v>76.011774244719575</v>
      </c>
      <c r="Z234" s="58">
        <f>(Table1[[#This Row],[Eoq]]/2)*(Table1[[#This Row],[Std. Price ($)]]*$K$1)</f>
        <v>1285.0841900762766</v>
      </c>
      <c r="AA234" s="58">
        <f>Table1[[#This Row],[number of times I order]]*$H$1</f>
        <v>1285.0841900762766</v>
      </c>
      <c r="AB234" s="58">
        <f>Table1[[#This Row],[Holding cost]]+AA234</f>
        <v>2570.1683801525533</v>
      </c>
      <c r="AC234" s="34">
        <v>0.4</v>
      </c>
      <c r="AD234" s="29">
        <v>0.8</v>
      </c>
      <c r="AE234" s="29">
        <v>1.04</v>
      </c>
      <c r="AF234" s="29">
        <v>46</v>
      </c>
    </row>
    <row r="235" spans="1:32" x14ac:dyDescent="0.15">
      <c r="A235" s="32">
        <v>46526.141422405963</v>
      </c>
      <c r="B235" s="33">
        <v>10.758000000000001</v>
      </c>
      <c r="C235" s="33">
        <v>1201.9860775560001</v>
      </c>
      <c r="D235" s="33">
        <f>C235/Table1[[#This Row],[Std. Price ($)]]</f>
        <v>111.72951083435582</v>
      </c>
      <c r="E235" s="29">
        <v>122</v>
      </c>
      <c r="F235" s="29">
        <f t="shared" si="42"/>
        <v>183</v>
      </c>
      <c r="G235" s="29">
        <f t="shared" si="43"/>
        <v>183</v>
      </c>
      <c r="H235" s="29">
        <f t="shared" si="44"/>
        <v>183</v>
      </c>
      <c r="I235" s="58">
        <f t="shared" si="45"/>
        <v>183</v>
      </c>
      <c r="J235" s="58">
        <f t="shared" si="46"/>
        <v>183</v>
      </c>
      <c r="K235" s="58">
        <f t="shared" si="47"/>
        <v>183</v>
      </c>
      <c r="L235" s="58">
        <f t="shared" si="48"/>
        <v>183</v>
      </c>
      <c r="M235" s="58">
        <f t="shared" si="49"/>
        <v>183</v>
      </c>
      <c r="N235" s="58">
        <f t="shared" si="50"/>
        <v>183</v>
      </c>
      <c r="O235" s="58">
        <f t="shared" si="51"/>
        <v>183</v>
      </c>
      <c r="P235" s="58">
        <f t="shared" si="52"/>
        <v>183</v>
      </c>
      <c r="Q235" s="58">
        <f t="shared" si="53"/>
        <v>183</v>
      </c>
      <c r="R235" s="58">
        <f>SUM(Table1[[#This Row],[Oct]:[September]])</f>
        <v>2196</v>
      </c>
      <c r="S235" s="68">
        <f>Table1[[#This Row],[DEMAND for the whole year]]/365</f>
        <v>6.0164383561643833</v>
      </c>
      <c r="T235" s="68">
        <f>Table1[[#This Row],[Lead Time (days)]]*S235</f>
        <v>132.36164383561643</v>
      </c>
      <c r="U235" s="68">
        <f>SQRT(2*Table1[[#This Row],[DEMAND for the whole year]]*$H$1/(Table1[[#This Row],[Std. Price ($)]]*$K$1))</f>
        <v>782.54807107750753</v>
      </c>
      <c r="V235" s="68">
        <f>Table1[[#This Row],[DEMAND for the whole year]]/U235</f>
        <v>2.8062173828839416</v>
      </c>
      <c r="W235" s="68">
        <f>Table1[[#This Row],[Demand variability (COV)]]*S235</f>
        <v>7.4002191780821915</v>
      </c>
      <c r="X235" s="68">
        <f t="shared" si="54"/>
        <v>34.710104659024296</v>
      </c>
      <c r="Y235" s="68">
        <f t="shared" si="55"/>
        <v>71.285839631387674</v>
      </c>
      <c r="Z235" s="58">
        <f>(Table1[[#This Row],[Eoq]]/2)*(Table1[[#This Row],[Std. Price ($)]]*$K$1)</f>
        <v>841.86521486518268</v>
      </c>
      <c r="AA235" s="58">
        <f>Table1[[#This Row],[number of times I order]]*$H$1</f>
        <v>841.86521486518245</v>
      </c>
      <c r="AB235" s="58">
        <f>Table1[[#This Row],[Holding cost]]+AA235</f>
        <v>1683.7304297303651</v>
      </c>
      <c r="AC235" s="34">
        <v>0.5</v>
      </c>
      <c r="AD235" s="29">
        <v>1</v>
      </c>
      <c r="AE235" s="29">
        <v>1.23</v>
      </c>
      <c r="AF235" s="29">
        <v>22</v>
      </c>
    </row>
    <row r="236" spans="1:32" x14ac:dyDescent="0.15">
      <c r="A236" s="32">
        <v>99092.462264406946</v>
      </c>
      <c r="B236" s="33">
        <v>19.786151000000004</v>
      </c>
      <c r="C236" s="33">
        <v>1698.5925009399093</v>
      </c>
      <c r="D236" s="33">
        <f>C236/Table1[[#This Row],[Std. Price ($)]]</f>
        <v>85.847545636334672</v>
      </c>
      <c r="E236" s="29">
        <v>130</v>
      </c>
      <c r="F236" s="29">
        <f t="shared" si="42"/>
        <v>325</v>
      </c>
      <c r="G236" s="29">
        <f t="shared" si="43"/>
        <v>325</v>
      </c>
      <c r="H236" s="29">
        <f t="shared" si="44"/>
        <v>325</v>
      </c>
      <c r="I236" s="58">
        <f t="shared" si="45"/>
        <v>325</v>
      </c>
      <c r="J236" s="58">
        <f t="shared" si="46"/>
        <v>325</v>
      </c>
      <c r="K236" s="58">
        <f t="shared" si="47"/>
        <v>325</v>
      </c>
      <c r="L236" s="58">
        <f t="shared" si="48"/>
        <v>325</v>
      </c>
      <c r="M236" s="58">
        <f t="shared" si="49"/>
        <v>325</v>
      </c>
      <c r="N236" s="58">
        <f t="shared" si="50"/>
        <v>325</v>
      </c>
      <c r="O236" s="58">
        <f t="shared" si="51"/>
        <v>325</v>
      </c>
      <c r="P236" s="58">
        <f t="shared" si="52"/>
        <v>325</v>
      </c>
      <c r="Q236" s="58">
        <f t="shared" si="53"/>
        <v>325</v>
      </c>
      <c r="R236" s="58">
        <f>SUM(Table1[[#This Row],[Oct]:[September]])</f>
        <v>3900</v>
      </c>
      <c r="S236" s="68">
        <f>Table1[[#This Row],[DEMAND for the whole year]]/365</f>
        <v>10.684931506849315</v>
      </c>
      <c r="T236" s="68">
        <f>Table1[[#This Row],[Lead Time (days)]]*S236</f>
        <v>235.06849315068493</v>
      </c>
      <c r="U236" s="68">
        <f>SQRT(2*Table1[[#This Row],[DEMAND for the whole year]]*$H$1/(Table1[[#This Row],[Std. Price ($)]]*$K$1))</f>
        <v>768.9750895043876</v>
      </c>
      <c r="V236" s="68">
        <f>Table1[[#This Row],[DEMAND for the whole year]]/U236</f>
        <v>5.071685745390778</v>
      </c>
      <c r="W236" s="68">
        <f>Table1[[#This Row],[Demand variability (COV)]]*S236</f>
        <v>9.5095890410958912</v>
      </c>
      <c r="X236" s="68">
        <f t="shared" si="54"/>
        <v>44.603926307800343</v>
      </c>
      <c r="Y236" s="68">
        <f t="shared" si="55"/>
        <v>91.605265064547027</v>
      </c>
      <c r="Z236" s="58">
        <f>(Table1[[#This Row],[Eoq]]/2)*(Table1[[#This Row],[Std. Price ($)]]*$K$1)</f>
        <v>1521.5057236172331</v>
      </c>
      <c r="AA236" s="58">
        <f>Table1[[#This Row],[number of times I order]]*$H$1</f>
        <v>1521.5057236172333</v>
      </c>
      <c r="AB236" s="58">
        <f>Table1[[#This Row],[Holding cost]]+AA236</f>
        <v>3043.0114472344667</v>
      </c>
      <c r="AC236" s="34">
        <v>1.5</v>
      </c>
      <c r="AD236" s="29">
        <v>0.84</v>
      </c>
      <c r="AE236" s="29">
        <v>0.89</v>
      </c>
      <c r="AF236" s="29">
        <v>22</v>
      </c>
    </row>
    <row r="237" spans="1:32" x14ac:dyDescent="0.15">
      <c r="A237" s="32">
        <v>91923.429297160255</v>
      </c>
      <c r="B237" s="33">
        <v>26.950000000000003</v>
      </c>
      <c r="C237" s="33">
        <v>2241.7536093333333</v>
      </c>
      <c r="D237" s="33">
        <f>C237/Table1[[#This Row],[Std. Price ($)]]</f>
        <v>83.181952108843532</v>
      </c>
      <c r="E237" s="29">
        <v>130</v>
      </c>
      <c r="F237" s="29">
        <f t="shared" si="42"/>
        <v>325</v>
      </c>
      <c r="G237" s="29">
        <f t="shared" si="43"/>
        <v>325</v>
      </c>
      <c r="H237" s="29">
        <f t="shared" si="44"/>
        <v>325</v>
      </c>
      <c r="I237" s="58">
        <f t="shared" si="45"/>
        <v>325</v>
      </c>
      <c r="J237" s="58">
        <f t="shared" si="46"/>
        <v>325</v>
      </c>
      <c r="K237" s="58">
        <f t="shared" si="47"/>
        <v>325</v>
      </c>
      <c r="L237" s="58">
        <f t="shared" si="48"/>
        <v>325</v>
      </c>
      <c r="M237" s="58">
        <f t="shared" si="49"/>
        <v>325</v>
      </c>
      <c r="N237" s="58">
        <f t="shared" si="50"/>
        <v>325</v>
      </c>
      <c r="O237" s="58">
        <f t="shared" si="51"/>
        <v>325</v>
      </c>
      <c r="P237" s="58">
        <f t="shared" si="52"/>
        <v>325</v>
      </c>
      <c r="Q237" s="58">
        <f t="shared" si="53"/>
        <v>325</v>
      </c>
      <c r="R237" s="58">
        <f>SUM(Table1[[#This Row],[Oct]:[September]])</f>
        <v>3900</v>
      </c>
      <c r="S237" s="68">
        <f>Table1[[#This Row],[DEMAND for the whole year]]/365</f>
        <v>10.684931506849315</v>
      </c>
      <c r="T237" s="68">
        <f>Table1[[#This Row],[Lead Time (days)]]*S237</f>
        <v>235.06849315068493</v>
      </c>
      <c r="U237" s="68">
        <f>SQRT(2*Table1[[#This Row],[DEMAND for the whole year]]*$H$1/(Table1[[#This Row],[Std. Price ($)]]*$K$1))</f>
        <v>658.89095553069205</v>
      </c>
      <c r="V237" s="68">
        <f>Table1[[#This Row],[DEMAND for the whole year]]/U237</f>
        <v>5.9190370838507169</v>
      </c>
      <c r="W237" s="68">
        <f>Table1[[#This Row],[Demand variability (COV)]]*S237</f>
        <v>7.6931506849315063</v>
      </c>
      <c r="X237" s="68">
        <f t="shared" si="54"/>
        <v>36.084075215299151</v>
      </c>
      <c r="Y237" s="68">
        <f t="shared" si="55"/>
        <v>74.107630164577358</v>
      </c>
      <c r="Z237" s="58">
        <f>(Table1[[#This Row],[Eoq]]/2)*(Table1[[#This Row],[Std. Price ($)]]*$K$1)</f>
        <v>1775.7111251552153</v>
      </c>
      <c r="AA237" s="58">
        <f>Table1[[#This Row],[number of times I order]]*$H$1</f>
        <v>1775.7111251552151</v>
      </c>
      <c r="AB237" s="58">
        <f>Table1[[#This Row],[Holding cost]]+AA237</f>
        <v>3551.4222503104302</v>
      </c>
      <c r="AC237" s="34">
        <v>1.5</v>
      </c>
      <c r="AD237" s="29">
        <v>1</v>
      </c>
      <c r="AE237" s="29">
        <v>0.72</v>
      </c>
      <c r="AF237" s="29">
        <v>22</v>
      </c>
    </row>
    <row r="238" spans="1:32" x14ac:dyDescent="0.15">
      <c r="A238" s="32">
        <v>76404.290284962466</v>
      </c>
      <c r="B238" s="33">
        <v>10.617750000000001</v>
      </c>
      <c r="C238" s="33">
        <v>961.50235594479091</v>
      </c>
      <c r="D238" s="33">
        <f>C238/Table1[[#This Row],[Std. Price ($)]]</f>
        <v>90.556130625112743</v>
      </c>
      <c r="E238" s="29">
        <v>106</v>
      </c>
      <c r="F238" s="29">
        <f t="shared" si="42"/>
        <v>127.2</v>
      </c>
      <c r="G238" s="29">
        <f t="shared" si="43"/>
        <v>127.2</v>
      </c>
      <c r="H238" s="29">
        <f t="shared" si="44"/>
        <v>127.2</v>
      </c>
      <c r="I238" s="58">
        <f t="shared" si="45"/>
        <v>127.2</v>
      </c>
      <c r="J238" s="58">
        <f t="shared" si="46"/>
        <v>127.2</v>
      </c>
      <c r="K238" s="58">
        <f t="shared" si="47"/>
        <v>127.2</v>
      </c>
      <c r="L238" s="58">
        <f t="shared" si="48"/>
        <v>127.2</v>
      </c>
      <c r="M238" s="58">
        <f t="shared" si="49"/>
        <v>127.2</v>
      </c>
      <c r="N238" s="58">
        <f t="shared" si="50"/>
        <v>127.2</v>
      </c>
      <c r="O238" s="58">
        <f t="shared" si="51"/>
        <v>127.2</v>
      </c>
      <c r="P238" s="58">
        <f t="shared" si="52"/>
        <v>127.2</v>
      </c>
      <c r="Q238" s="58">
        <f t="shared" si="53"/>
        <v>127.2</v>
      </c>
      <c r="R238" s="58">
        <f>SUM(Table1[[#This Row],[Oct]:[September]])</f>
        <v>1526.4000000000003</v>
      </c>
      <c r="S238" s="68">
        <f>Table1[[#This Row],[DEMAND for the whole year]]/365</f>
        <v>4.181917808219179</v>
      </c>
      <c r="T238" s="68">
        <f>Table1[[#This Row],[Lead Time (days)]]*S238</f>
        <v>96.184109589041114</v>
      </c>
      <c r="U238" s="68">
        <f>SQRT(2*Table1[[#This Row],[DEMAND for the whole year]]*$H$1/(Table1[[#This Row],[Std. Price ($)]]*$K$1))</f>
        <v>656.71745301613157</v>
      </c>
      <c r="V238" s="68">
        <f>Table1[[#This Row],[DEMAND for the whole year]]/U238</f>
        <v>2.3242872455873438</v>
      </c>
      <c r="W238" s="68">
        <f>Table1[[#This Row],[Demand variability (COV)]]*S238</f>
        <v>3.0109808219178089</v>
      </c>
      <c r="X238" s="68">
        <f t="shared" si="54"/>
        <v>14.440156741843468</v>
      </c>
      <c r="Y238" s="68">
        <f t="shared" si="55"/>
        <v>29.656456177913785</v>
      </c>
      <c r="Z238" s="58">
        <f>(Table1[[#This Row],[Eoq]]/2)*(Table1[[#This Row],[Std. Price ($)]]*$K$1)</f>
        <v>697.28617367620313</v>
      </c>
      <c r="AA238" s="58">
        <f>Table1[[#This Row],[number of times I order]]*$H$1</f>
        <v>697.28617367620313</v>
      </c>
      <c r="AB238" s="58">
        <f>Table1[[#This Row],[Holding cost]]+AA238</f>
        <v>1394.5723473524063</v>
      </c>
      <c r="AC238" s="34">
        <v>0.2</v>
      </c>
      <c r="AD238" s="29">
        <v>0.96</v>
      </c>
      <c r="AE238" s="29">
        <v>0.72</v>
      </c>
      <c r="AF238" s="29">
        <v>23</v>
      </c>
    </row>
    <row r="239" spans="1:32" x14ac:dyDescent="0.15">
      <c r="A239" s="32">
        <v>89168.134556818331</v>
      </c>
      <c r="B239" s="33">
        <v>18.986813999999999</v>
      </c>
      <c r="C239" s="33">
        <v>3094.4143684263336</v>
      </c>
      <c r="D239" s="33">
        <f>C239/Table1[[#This Row],[Std. Price ($)]]</f>
        <v>162.9770201797065</v>
      </c>
      <c r="E239" s="29">
        <v>130</v>
      </c>
      <c r="F239" s="29">
        <f t="shared" si="42"/>
        <v>286</v>
      </c>
      <c r="G239" s="29">
        <f t="shared" si="43"/>
        <v>286</v>
      </c>
      <c r="H239" s="29">
        <f t="shared" si="44"/>
        <v>286</v>
      </c>
      <c r="I239" s="58">
        <f t="shared" si="45"/>
        <v>286</v>
      </c>
      <c r="J239" s="58">
        <f t="shared" si="46"/>
        <v>286</v>
      </c>
      <c r="K239" s="58">
        <f t="shared" si="47"/>
        <v>286</v>
      </c>
      <c r="L239" s="58">
        <f t="shared" si="48"/>
        <v>286</v>
      </c>
      <c r="M239" s="58">
        <f t="shared" si="49"/>
        <v>286</v>
      </c>
      <c r="N239" s="58">
        <f t="shared" si="50"/>
        <v>286</v>
      </c>
      <c r="O239" s="58">
        <f t="shared" si="51"/>
        <v>286</v>
      </c>
      <c r="P239" s="58">
        <f t="shared" si="52"/>
        <v>286</v>
      </c>
      <c r="Q239" s="58">
        <f t="shared" si="53"/>
        <v>286</v>
      </c>
      <c r="R239" s="58">
        <f>SUM(Table1[[#This Row],[Oct]:[September]])</f>
        <v>3432</v>
      </c>
      <c r="S239" s="68">
        <f>Table1[[#This Row],[DEMAND for the whole year]]/365</f>
        <v>9.4027397260273968</v>
      </c>
      <c r="T239" s="68">
        <f>Table1[[#This Row],[Lead Time (days)]]*S239</f>
        <v>291.48493150684931</v>
      </c>
      <c r="U239" s="68">
        <f>SQRT(2*Table1[[#This Row],[DEMAND for the whole year]]*$H$1/(Table1[[#This Row],[Std. Price ($)]]*$K$1))</f>
        <v>736.39057093823806</v>
      </c>
      <c r="V239" s="68">
        <f>Table1[[#This Row],[DEMAND for the whole year]]/U239</f>
        <v>4.6605702672527105</v>
      </c>
      <c r="W239" s="68">
        <f>Table1[[#This Row],[Demand variability (COV)]]*S239</f>
        <v>9.4027397260273968</v>
      </c>
      <c r="X239" s="68">
        <f t="shared" si="54"/>
        <v>52.352239159541462</v>
      </c>
      <c r="Y239" s="68">
        <f t="shared" si="55"/>
        <v>107.51835414304489</v>
      </c>
      <c r="Z239" s="58">
        <f>(Table1[[#This Row],[Eoq]]/2)*(Table1[[#This Row],[Std. Price ($)]]*$K$1)</f>
        <v>1398.1710801758131</v>
      </c>
      <c r="AA239" s="58">
        <f>Table1[[#This Row],[number of times I order]]*$H$1</f>
        <v>1398.1710801758131</v>
      </c>
      <c r="AB239" s="58">
        <f>Table1[[#This Row],[Holding cost]]+AA239</f>
        <v>2796.3421603516263</v>
      </c>
      <c r="AC239" s="34">
        <v>1.2</v>
      </c>
      <c r="AD239" s="29">
        <v>1</v>
      </c>
      <c r="AE239" s="29">
        <v>1</v>
      </c>
      <c r="AF239" s="29">
        <v>31</v>
      </c>
    </row>
    <row r="240" spans="1:32" x14ac:dyDescent="0.15">
      <c r="A240" s="32">
        <v>37057.501348589416</v>
      </c>
      <c r="B240" s="33">
        <v>321.40570000000002</v>
      </c>
      <c r="C240" s="33">
        <v>15885.799883382004</v>
      </c>
      <c r="D240" s="33">
        <f>C240/Table1[[#This Row],[Std. Price ($)]]</f>
        <v>49.426005460954805</v>
      </c>
      <c r="E240" s="29">
        <v>130</v>
      </c>
      <c r="F240" s="29">
        <f t="shared" si="42"/>
        <v>234</v>
      </c>
      <c r="G240" s="29">
        <f t="shared" si="43"/>
        <v>234</v>
      </c>
      <c r="H240" s="29">
        <f t="shared" si="44"/>
        <v>234</v>
      </c>
      <c r="I240" s="58">
        <f t="shared" si="45"/>
        <v>234</v>
      </c>
      <c r="J240" s="58">
        <f t="shared" si="46"/>
        <v>234</v>
      </c>
      <c r="K240" s="58">
        <f t="shared" si="47"/>
        <v>234</v>
      </c>
      <c r="L240" s="58">
        <f t="shared" si="48"/>
        <v>234</v>
      </c>
      <c r="M240" s="58">
        <f t="shared" si="49"/>
        <v>234</v>
      </c>
      <c r="N240" s="58">
        <f t="shared" si="50"/>
        <v>234</v>
      </c>
      <c r="O240" s="58">
        <f t="shared" si="51"/>
        <v>234</v>
      </c>
      <c r="P240" s="58">
        <f t="shared" si="52"/>
        <v>234</v>
      </c>
      <c r="Q240" s="58">
        <f t="shared" si="53"/>
        <v>234</v>
      </c>
      <c r="R240" s="58">
        <f>SUM(Table1[[#This Row],[Oct]:[September]])</f>
        <v>2808</v>
      </c>
      <c r="S240" s="68">
        <f>Table1[[#This Row],[DEMAND for the whole year]]/365</f>
        <v>7.6931506849315072</v>
      </c>
      <c r="T240" s="68">
        <f>Table1[[#This Row],[Lead Time (days)]]*S240</f>
        <v>100.0109589041096</v>
      </c>
      <c r="U240" s="68">
        <f>SQRT(2*Table1[[#This Row],[DEMAND for the whole year]]*$H$1/(Table1[[#This Row],[Std. Price ($)]]*$K$1))</f>
        <v>161.89461071173281</v>
      </c>
      <c r="V240" s="68">
        <f>Table1[[#This Row],[DEMAND for the whole year]]/U240</f>
        <v>17.34461689401066</v>
      </c>
      <c r="W240" s="68">
        <f>Table1[[#This Row],[Demand variability (COV)]]*S240</f>
        <v>5.8467945205479452</v>
      </c>
      <c r="X240" s="68">
        <f t="shared" si="54"/>
        <v>21.080917440937508</v>
      </c>
      <c r="Y240" s="68">
        <f t="shared" si="55"/>
        <v>43.294911229444786</v>
      </c>
      <c r="Z240" s="58">
        <f>(Table1[[#This Row],[Eoq]]/2)*(Table1[[#This Row],[Std. Price ($)]]*$K$1)</f>
        <v>5203.3850682031989</v>
      </c>
      <c r="AA240" s="58">
        <f>Table1[[#This Row],[number of times I order]]*$H$1</f>
        <v>5203.385068203198</v>
      </c>
      <c r="AB240" s="58">
        <f>Table1[[#This Row],[Holding cost]]+AA240</f>
        <v>10406.770136406398</v>
      </c>
      <c r="AC240" s="34">
        <v>0.8</v>
      </c>
      <c r="AD240" s="29">
        <v>1</v>
      </c>
      <c r="AE240" s="29">
        <v>0.76</v>
      </c>
      <c r="AF240" s="29">
        <v>13</v>
      </c>
    </row>
    <row r="241" spans="1:32" x14ac:dyDescent="0.15">
      <c r="A241" s="32">
        <v>7011.9787943195397</v>
      </c>
      <c r="B241" s="33">
        <v>8.4293000000000013</v>
      </c>
      <c r="C241" s="33">
        <v>1032.5531858598001</v>
      </c>
      <c r="D241" s="33">
        <f>C241/Table1[[#This Row],[Std. Price ($)]]</f>
        <v>122.49572157353516</v>
      </c>
      <c r="E241" s="29">
        <v>186</v>
      </c>
      <c r="F241" s="29">
        <f t="shared" si="42"/>
        <v>279</v>
      </c>
      <c r="G241" s="29">
        <f t="shared" si="43"/>
        <v>279</v>
      </c>
      <c r="H241" s="29">
        <f t="shared" si="44"/>
        <v>279</v>
      </c>
      <c r="I241" s="58">
        <f t="shared" si="45"/>
        <v>279</v>
      </c>
      <c r="J241" s="58">
        <f t="shared" si="46"/>
        <v>279</v>
      </c>
      <c r="K241" s="58">
        <f t="shared" si="47"/>
        <v>279</v>
      </c>
      <c r="L241" s="58">
        <f t="shared" si="48"/>
        <v>279</v>
      </c>
      <c r="M241" s="58">
        <f t="shared" si="49"/>
        <v>279</v>
      </c>
      <c r="N241" s="58">
        <f t="shared" si="50"/>
        <v>279</v>
      </c>
      <c r="O241" s="58">
        <f t="shared" si="51"/>
        <v>279</v>
      </c>
      <c r="P241" s="58">
        <f t="shared" si="52"/>
        <v>279</v>
      </c>
      <c r="Q241" s="58">
        <f t="shared" si="53"/>
        <v>279</v>
      </c>
      <c r="R241" s="58">
        <f>SUM(Table1[[#This Row],[Oct]:[September]])</f>
        <v>3348</v>
      </c>
      <c r="S241" s="68">
        <f>Table1[[#This Row],[DEMAND for the whole year]]/365</f>
        <v>9.1726027397260275</v>
      </c>
      <c r="T241" s="68">
        <f>Table1[[#This Row],[Lead Time (days)]]*S241</f>
        <v>201.7972602739726</v>
      </c>
      <c r="U241" s="68">
        <f>SQRT(2*Table1[[#This Row],[DEMAND for the whole year]]*$H$1/(Table1[[#This Row],[Std. Price ($)]]*$K$1))</f>
        <v>1091.5850941938754</v>
      </c>
      <c r="V241" s="68">
        <f>Table1[[#This Row],[DEMAND for the whole year]]/U241</f>
        <v>3.0670994114961458</v>
      </c>
      <c r="W241" s="68">
        <f>Table1[[#This Row],[Demand variability (COV)]]*S241</f>
        <v>7.6132602739726023</v>
      </c>
      <c r="X241" s="68">
        <f t="shared" si="54"/>
        <v>35.709355972678736</v>
      </c>
      <c r="Y241" s="68">
        <f t="shared" si="55"/>
        <v>73.338050928252898</v>
      </c>
      <c r="Z241" s="58">
        <f>(Table1[[#This Row],[Eoq]]/2)*(Table1[[#This Row],[Std. Price ($)]]*$K$1)</f>
        <v>920.12982344884358</v>
      </c>
      <c r="AA241" s="58">
        <f>Table1[[#This Row],[number of times I order]]*$H$1</f>
        <v>920.12982344884381</v>
      </c>
      <c r="AB241" s="58">
        <f>Table1[[#This Row],[Holding cost]]+AA241</f>
        <v>1840.2596468976874</v>
      </c>
      <c r="AC241" s="34">
        <v>0.5</v>
      </c>
      <c r="AD241" s="29">
        <v>1</v>
      </c>
      <c r="AE241" s="29">
        <v>0.83</v>
      </c>
      <c r="AF241" s="29">
        <v>22</v>
      </c>
    </row>
    <row r="242" spans="1:32" x14ac:dyDescent="0.15">
      <c r="A242" s="32">
        <v>84656.478756479031</v>
      </c>
      <c r="B242" s="33">
        <v>8.6735000000000007</v>
      </c>
      <c r="C242" s="33">
        <v>1003.6130370842543</v>
      </c>
      <c r="D242" s="33">
        <f>C242/Table1[[#This Row],[Std. Price ($)]]</f>
        <v>115.71027118052162</v>
      </c>
      <c r="E242" s="29">
        <v>130</v>
      </c>
      <c r="F242" s="29">
        <f t="shared" si="42"/>
        <v>286</v>
      </c>
      <c r="G242" s="29">
        <f t="shared" si="43"/>
        <v>286</v>
      </c>
      <c r="H242" s="29">
        <f t="shared" si="44"/>
        <v>286</v>
      </c>
      <c r="I242" s="58">
        <f t="shared" si="45"/>
        <v>286</v>
      </c>
      <c r="J242" s="58">
        <f t="shared" si="46"/>
        <v>286</v>
      </c>
      <c r="K242" s="58">
        <f t="shared" si="47"/>
        <v>286</v>
      </c>
      <c r="L242" s="58">
        <f t="shared" si="48"/>
        <v>286</v>
      </c>
      <c r="M242" s="58">
        <f t="shared" si="49"/>
        <v>286</v>
      </c>
      <c r="N242" s="58">
        <f t="shared" si="50"/>
        <v>286</v>
      </c>
      <c r="O242" s="58">
        <f t="shared" si="51"/>
        <v>286</v>
      </c>
      <c r="P242" s="58">
        <f t="shared" si="52"/>
        <v>286</v>
      </c>
      <c r="Q242" s="58">
        <f t="shared" si="53"/>
        <v>286</v>
      </c>
      <c r="R242" s="58">
        <f>SUM(Table1[[#This Row],[Oct]:[September]])</f>
        <v>3432</v>
      </c>
      <c r="S242" s="68">
        <f>Table1[[#This Row],[DEMAND for the whole year]]/365</f>
        <v>9.4027397260273968</v>
      </c>
      <c r="T242" s="68">
        <f>Table1[[#This Row],[Lead Time (days)]]*S242</f>
        <v>216.26301369863012</v>
      </c>
      <c r="U242" s="68">
        <f>SQRT(2*Table1[[#This Row],[DEMAND for the whole year]]*$H$1/(Table1[[#This Row],[Std. Price ($)]]*$K$1))</f>
        <v>1089.5246879517276</v>
      </c>
      <c r="V242" s="68">
        <f>Table1[[#This Row],[DEMAND for the whole year]]/U242</f>
        <v>3.1499974603164365</v>
      </c>
      <c r="W242" s="68">
        <f>Table1[[#This Row],[Demand variability (COV)]]*S242</f>
        <v>10.343013698630138</v>
      </c>
      <c r="X242" s="68">
        <f t="shared" si="54"/>
        <v>49.603351141945694</v>
      </c>
      <c r="Y242" s="68">
        <f t="shared" si="55"/>
        <v>101.87282837145872</v>
      </c>
      <c r="Z242" s="58">
        <f>(Table1[[#This Row],[Eoq]]/2)*(Table1[[#This Row],[Std. Price ($)]]*$K$1)</f>
        <v>944.999238094931</v>
      </c>
      <c r="AA242" s="58">
        <f>Table1[[#This Row],[number of times I order]]*$H$1</f>
        <v>944.99923809493089</v>
      </c>
      <c r="AB242" s="58">
        <f>Table1[[#This Row],[Holding cost]]+AA242</f>
        <v>1889.9984761898618</v>
      </c>
      <c r="AC242" s="34">
        <v>1.2</v>
      </c>
      <c r="AD242" s="29">
        <v>0.83</v>
      </c>
      <c r="AE242" s="29">
        <v>1.1000000000000001</v>
      </c>
      <c r="AF242" s="29">
        <v>23</v>
      </c>
    </row>
    <row r="243" spans="1:32" x14ac:dyDescent="0.15">
      <c r="A243" s="32">
        <v>84645.508968471811</v>
      </c>
      <c r="B243" s="33">
        <v>8.694840000000001</v>
      </c>
      <c r="C243" s="33">
        <v>1325.598920035867</v>
      </c>
      <c r="D243" s="33">
        <f>C243/Table1[[#This Row],[Std. Price ($)]]</f>
        <v>152.45811539210231</v>
      </c>
      <c r="E243" s="29">
        <v>170</v>
      </c>
      <c r="F243" s="29">
        <f t="shared" si="42"/>
        <v>102</v>
      </c>
      <c r="G243" s="29">
        <f t="shared" si="43"/>
        <v>102</v>
      </c>
      <c r="H243" s="29">
        <f t="shared" si="44"/>
        <v>102</v>
      </c>
      <c r="I243" s="58">
        <f t="shared" si="45"/>
        <v>102</v>
      </c>
      <c r="J243" s="58">
        <f t="shared" si="46"/>
        <v>102</v>
      </c>
      <c r="K243" s="58">
        <f t="shared" si="47"/>
        <v>102</v>
      </c>
      <c r="L243" s="58">
        <f t="shared" si="48"/>
        <v>102</v>
      </c>
      <c r="M243" s="58">
        <f t="shared" si="49"/>
        <v>102</v>
      </c>
      <c r="N243" s="58">
        <f t="shared" si="50"/>
        <v>102</v>
      </c>
      <c r="O243" s="58">
        <f t="shared" si="51"/>
        <v>102</v>
      </c>
      <c r="P243" s="58">
        <f t="shared" si="52"/>
        <v>102</v>
      </c>
      <c r="Q243" s="58">
        <f t="shared" si="53"/>
        <v>102</v>
      </c>
      <c r="R243" s="58">
        <f>SUM(Table1[[#This Row],[Oct]:[September]])</f>
        <v>1224</v>
      </c>
      <c r="S243" s="68">
        <f>Table1[[#This Row],[DEMAND for the whole year]]/365</f>
        <v>3.3534246575342466</v>
      </c>
      <c r="T243" s="68">
        <f>Table1[[#This Row],[Lead Time (days)]]*S243</f>
        <v>77.128767123287673</v>
      </c>
      <c r="U243" s="68">
        <f>SQRT(2*Table1[[#This Row],[DEMAND for the whole year]]*$H$1/(Table1[[#This Row],[Std. Price ($)]]*$K$1))</f>
        <v>649.86109641686426</v>
      </c>
      <c r="V243" s="68">
        <f>Table1[[#This Row],[DEMAND for the whole year]]/U243</f>
        <v>1.8834794185230697</v>
      </c>
      <c r="W243" s="68">
        <f>Table1[[#This Row],[Demand variability (COV)]]*S243</f>
        <v>2.4815342465753423</v>
      </c>
      <c r="X243" s="68">
        <f t="shared" si="54"/>
        <v>11.901020165906104</v>
      </c>
      <c r="Y243" s="68">
        <f t="shared" si="55"/>
        <v>24.441707201137007</v>
      </c>
      <c r="Z243" s="58">
        <f>(Table1[[#This Row],[Eoq]]/2)*(Table1[[#This Row],[Std. Price ($)]]*$K$1)</f>
        <v>565.04382555692086</v>
      </c>
      <c r="AA243" s="58">
        <f>Table1[[#This Row],[number of times I order]]*$H$1</f>
        <v>565.04382555692086</v>
      </c>
      <c r="AB243" s="58">
        <f>Table1[[#This Row],[Holding cost]]+AA243</f>
        <v>1130.0876511138417</v>
      </c>
      <c r="AC243" s="34">
        <v>-0.4</v>
      </c>
      <c r="AD243" s="29">
        <v>1</v>
      </c>
      <c r="AE243" s="29">
        <v>0.74</v>
      </c>
      <c r="AF243" s="29">
        <v>23</v>
      </c>
    </row>
    <row r="244" spans="1:32" x14ac:dyDescent="0.15">
      <c r="A244" s="32">
        <v>1826.3797713169549</v>
      </c>
      <c r="B244" s="33">
        <v>37.729999999999997</v>
      </c>
      <c r="C244" s="33">
        <v>4420.9593104657142</v>
      </c>
      <c r="D244" s="33">
        <f>C244/Table1[[#This Row],[Std. Price ($)]]</f>
        <v>117.17358363280452</v>
      </c>
      <c r="E244" s="29">
        <v>154</v>
      </c>
      <c r="F244" s="29">
        <f t="shared" si="42"/>
        <v>92.4</v>
      </c>
      <c r="G244" s="29">
        <f t="shared" si="43"/>
        <v>92.4</v>
      </c>
      <c r="H244" s="29">
        <f t="shared" si="44"/>
        <v>92.4</v>
      </c>
      <c r="I244" s="58">
        <f t="shared" si="45"/>
        <v>92.4</v>
      </c>
      <c r="J244" s="58">
        <f t="shared" si="46"/>
        <v>92.4</v>
      </c>
      <c r="K244" s="58">
        <f t="shared" si="47"/>
        <v>92.4</v>
      </c>
      <c r="L244" s="58">
        <f t="shared" si="48"/>
        <v>92.4</v>
      </c>
      <c r="M244" s="58">
        <f t="shared" si="49"/>
        <v>92.4</v>
      </c>
      <c r="N244" s="58">
        <f t="shared" si="50"/>
        <v>92.4</v>
      </c>
      <c r="O244" s="58">
        <f t="shared" si="51"/>
        <v>92.4</v>
      </c>
      <c r="P244" s="58">
        <f t="shared" si="52"/>
        <v>92.4</v>
      </c>
      <c r="Q244" s="58">
        <f t="shared" si="53"/>
        <v>92.4</v>
      </c>
      <c r="R244" s="58">
        <f>SUM(Table1[[#This Row],[Oct]:[September]])</f>
        <v>1108.8</v>
      </c>
      <c r="S244" s="68">
        <f>Table1[[#This Row],[DEMAND for the whole year]]/365</f>
        <v>3.037808219178082</v>
      </c>
      <c r="T244" s="68">
        <f>Table1[[#This Row],[Lead Time (days)]]*S244</f>
        <v>69.869589041095878</v>
      </c>
      <c r="U244" s="68">
        <f>SQRT(2*Table1[[#This Row],[DEMAND for the whole year]]*$H$1/(Table1[[#This Row],[Std. Price ($)]]*$K$1))</f>
        <v>296.92299558323612</v>
      </c>
      <c r="V244" s="68">
        <f>Table1[[#This Row],[DEMAND for the whole year]]/U244</f>
        <v>3.7343015411184992</v>
      </c>
      <c r="W244" s="68">
        <f>Table1[[#This Row],[Demand variability (COV)]]*S244</f>
        <v>2.491002739726027</v>
      </c>
      <c r="X244" s="68">
        <f t="shared" si="54"/>
        <v>11.946429463836429</v>
      </c>
      <c r="Y244" s="68">
        <f t="shared" si="55"/>
        <v>24.534966497293969</v>
      </c>
      <c r="Z244" s="58">
        <f>(Table1[[#This Row],[Eoq]]/2)*(Table1[[#This Row],[Std. Price ($)]]*$K$1)</f>
        <v>1120.2904623355498</v>
      </c>
      <c r="AA244" s="58">
        <f>Table1[[#This Row],[number of times I order]]*$H$1</f>
        <v>1120.2904623355498</v>
      </c>
      <c r="AB244" s="58">
        <f>Table1[[#This Row],[Holding cost]]+AA244</f>
        <v>2240.5809246710996</v>
      </c>
      <c r="AC244" s="34">
        <v>-0.4</v>
      </c>
      <c r="AD244" s="29">
        <v>0.84</v>
      </c>
      <c r="AE244" s="29">
        <v>0.82</v>
      </c>
      <c r="AF244" s="29">
        <v>23</v>
      </c>
    </row>
    <row r="245" spans="1:32" x14ac:dyDescent="0.15">
      <c r="A245" s="32">
        <v>72754.335962486643</v>
      </c>
      <c r="B245" s="33">
        <v>8.6349999999999998</v>
      </c>
      <c r="C245" s="33">
        <v>1064.0286479842</v>
      </c>
      <c r="D245" s="33">
        <f>C245/Table1[[#This Row],[Std. Price ($)]]</f>
        <v>123.22277336238564</v>
      </c>
      <c r="E245" s="29">
        <v>98</v>
      </c>
      <c r="F245" s="29">
        <f t="shared" si="42"/>
        <v>58.8</v>
      </c>
      <c r="G245" s="29">
        <f t="shared" si="43"/>
        <v>58.8</v>
      </c>
      <c r="H245" s="29">
        <f t="shared" si="44"/>
        <v>58.8</v>
      </c>
      <c r="I245" s="58">
        <f t="shared" si="45"/>
        <v>58.8</v>
      </c>
      <c r="J245" s="58">
        <f t="shared" si="46"/>
        <v>58.8</v>
      </c>
      <c r="K245" s="58">
        <f t="shared" si="47"/>
        <v>58.8</v>
      </c>
      <c r="L245" s="58">
        <f t="shared" si="48"/>
        <v>58.8</v>
      </c>
      <c r="M245" s="58">
        <f t="shared" si="49"/>
        <v>58.8</v>
      </c>
      <c r="N245" s="58">
        <f t="shared" si="50"/>
        <v>58.8</v>
      </c>
      <c r="O245" s="58">
        <f t="shared" si="51"/>
        <v>58.8</v>
      </c>
      <c r="P245" s="58">
        <f t="shared" si="52"/>
        <v>58.8</v>
      </c>
      <c r="Q245" s="58">
        <f t="shared" si="53"/>
        <v>58.8</v>
      </c>
      <c r="R245" s="58">
        <f>SUM(Table1[[#This Row],[Oct]:[September]])</f>
        <v>705.59999999999991</v>
      </c>
      <c r="S245" s="68">
        <f>Table1[[#This Row],[DEMAND for the whole year]]/365</f>
        <v>1.9331506849315065</v>
      </c>
      <c r="T245" s="68">
        <f>Table1[[#This Row],[Lead Time (days)]]*S245</f>
        <v>54.128219178082183</v>
      </c>
      <c r="U245" s="68">
        <f>SQRT(2*Table1[[#This Row],[DEMAND for the whole year]]*$H$1/(Table1[[#This Row],[Std. Price ($)]]*$K$1))</f>
        <v>495.11803088245711</v>
      </c>
      <c r="V245" s="68">
        <f>Table1[[#This Row],[DEMAND for the whole year]]/U245</f>
        <v>1.4251147322233393</v>
      </c>
      <c r="W245" s="68">
        <f>Table1[[#This Row],[Demand variability (COV)]]*S245</f>
        <v>1.5851835616438352</v>
      </c>
      <c r="X245" s="68">
        <f t="shared" si="54"/>
        <v>8.3880029729944283</v>
      </c>
      <c r="Y245" s="68">
        <f t="shared" si="55"/>
        <v>17.226851968163793</v>
      </c>
      <c r="Z245" s="58">
        <f>(Table1[[#This Row],[Eoq]]/2)*(Table1[[#This Row],[Std. Price ($)]]*$K$1)</f>
        <v>427.53441966700171</v>
      </c>
      <c r="AA245" s="58">
        <f>Table1[[#This Row],[number of times I order]]*$H$1</f>
        <v>427.53441966700177</v>
      </c>
      <c r="AB245" s="58">
        <f>Table1[[#This Row],[Holding cost]]+AA245</f>
        <v>855.06883933400354</v>
      </c>
      <c r="AC245" s="34">
        <v>-0.4</v>
      </c>
      <c r="AD245" s="29">
        <v>0.71</v>
      </c>
      <c r="AE245" s="29">
        <v>0.82</v>
      </c>
      <c r="AF245" s="29">
        <v>28</v>
      </c>
    </row>
    <row r="246" spans="1:32" x14ac:dyDescent="0.15">
      <c r="A246" s="32">
        <v>19188.97652768029</v>
      </c>
      <c r="B246" s="33">
        <v>30.130099999999999</v>
      </c>
      <c r="C246" s="33">
        <v>6463.2257648859995</v>
      </c>
      <c r="D246" s="33">
        <f>C246/Table1[[#This Row],[Std. Price ($)]]</f>
        <v>214.51059787010331</v>
      </c>
      <c r="E246" s="29">
        <v>186</v>
      </c>
      <c r="F246" s="29">
        <f t="shared" si="42"/>
        <v>334.8</v>
      </c>
      <c r="G246" s="29">
        <f t="shared" si="43"/>
        <v>334.8</v>
      </c>
      <c r="H246" s="29">
        <f t="shared" si="44"/>
        <v>334.8</v>
      </c>
      <c r="I246" s="58">
        <f t="shared" si="45"/>
        <v>334.8</v>
      </c>
      <c r="J246" s="58">
        <f t="shared" si="46"/>
        <v>334.8</v>
      </c>
      <c r="K246" s="58">
        <f t="shared" si="47"/>
        <v>334.8</v>
      </c>
      <c r="L246" s="58">
        <f t="shared" si="48"/>
        <v>334.8</v>
      </c>
      <c r="M246" s="58">
        <f t="shared" si="49"/>
        <v>334.8</v>
      </c>
      <c r="N246" s="58">
        <f t="shared" si="50"/>
        <v>334.8</v>
      </c>
      <c r="O246" s="58">
        <f t="shared" si="51"/>
        <v>334.8</v>
      </c>
      <c r="P246" s="58">
        <f t="shared" si="52"/>
        <v>334.8</v>
      </c>
      <c r="Q246" s="58">
        <f t="shared" si="53"/>
        <v>334.8</v>
      </c>
      <c r="R246" s="58">
        <f>SUM(Table1[[#This Row],[Oct]:[September]])</f>
        <v>4017.6000000000008</v>
      </c>
      <c r="S246" s="68">
        <f>Table1[[#This Row],[DEMAND for the whole year]]/365</f>
        <v>11.007123287671234</v>
      </c>
      <c r="T246" s="68">
        <f>Table1[[#This Row],[Lead Time (days)]]*S246</f>
        <v>220.14246575342469</v>
      </c>
      <c r="U246" s="68">
        <f>SQRT(2*Table1[[#This Row],[DEMAND for the whole year]]*$H$1/(Table1[[#This Row],[Std. Price ($)]]*$K$1))</f>
        <v>632.47547299914311</v>
      </c>
      <c r="V246" s="68">
        <f>Table1[[#This Row],[DEMAND for the whole year]]/U246</f>
        <v>6.3521830830038271</v>
      </c>
      <c r="W246" s="68">
        <f>Table1[[#This Row],[Demand variability (COV)]]*S246</f>
        <v>16.180471232876716</v>
      </c>
      <c r="X246" s="68">
        <f t="shared" si="54"/>
        <v>72.361267169384334</v>
      </c>
      <c r="Y246" s="68">
        <f t="shared" si="55"/>
        <v>148.61187362106131</v>
      </c>
      <c r="Z246" s="58">
        <f>(Table1[[#This Row],[Eoq]]/2)*(Table1[[#This Row],[Std. Price ($)]]*$K$1)</f>
        <v>1905.6549249011482</v>
      </c>
      <c r="AA246" s="58">
        <f>Table1[[#This Row],[number of times I order]]*$H$1</f>
        <v>1905.6549249011482</v>
      </c>
      <c r="AB246" s="58">
        <f>Table1[[#This Row],[Holding cost]]+AA246</f>
        <v>3811.3098498022964</v>
      </c>
      <c r="AC246" s="34">
        <v>0.8</v>
      </c>
      <c r="AD246" s="29">
        <v>1</v>
      </c>
      <c r="AE246" s="29">
        <v>1.47</v>
      </c>
      <c r="AF246" s="29">
        <v>20</v>
      </c>
    </row>
    <row r="247" spans="1:32" x14ac:dyDescent="0.15">
      <c r="A247" s="32">
        <v>42497.046615695057</v>
      </c>
      <c r="B247" s="33">
        <v>10.42173</v>
      </c>
      <c r="C247" s="33">
        <v>597.31430421300013</v>
      </c>
      <c r="D247" s="33">
        <f>C247/Table1[[#This Row],[Std. Price ($)]]</f>
        <v>57.314313862765601</v>
      </c>
      <c r="E247" s="29">
        <v>90</v>
      </c>
      <c r="F247" s="29">
        <f t="shared" si="42"/>
        <v>36</v>
      </c>
      <c r="G247" s="29">
        <f t="shared" si="43"/>
        <v>36</v>
      </c>
      <c r="H247" s="29">
        <f t="shared" si="44"/>
        <v>36</v>
      </c>
      <c r="I247" s="58">
        <f t="shared" si="45"/>
        <v>36</v>
      </c>
      <c r="J247" s="58">
        <f t="shared" si="46"/>
        <v>36</v>
      </c>
      <c r="K247" s="58">
        <f t="shared" si="47"/>
        <v>36</v>
      </c>
      <c r="L247" s="58">
        <f t="shared" si="48"/>
        <v>36</v>
      </c>
      <c r="M247" s="58">
        <f t="shared" si="49"/>
        <v>36</v>
      </c>
      <c r="N247" s="58">
        <f t="shared" si="50"/>
        <v>36</v>
      </c>
      <c r="O247" s="58">
        <f t="shared" si="51"/>
        <v>36</v>
      </c>
      <c r="P247" s="58">
        <f t="shared" si="52"/>
        <v>36</v>
      </c>
      <c r="Q247" s="58">
        <f t="shared" si="53"/>
        <v>36</v>
      </c>
      <c r="R247" s="58">
        <f>SUM(Table1[[#This Row],[Oct]:[September]])</f>
        <v>432</v>
      </c>
      <c r="S247" s="68">
        <f>Table1[[#This Row],[DEMAND for the whole year]]/365</f>
        <v>1.1835616438356165</v>
      </c>
      <c r="T247" s="68">
        <f>Table1[[#This Row],[Lead Time (days)]]*S247</f>
        <v>23.671232876712331</v>
      </c>
      <c r="U247" s="68">
        <f>SQRT(2*Table1[[#This Row],[DEMAND for the whole year]]*$H$1/(Table1[[#This Row],[Std. Price ($)]]*$K$1))</f>
        <v>352.64082754649235</v>
      </c>
      <c r="V247" s="68">
        <f>Table1[[#This Row],[DEMAND for the whole year]]/U247</f>
        <v>1.2250424972220351</v>
      </c>
      <c r="W247" s="68">
        <f>Table1[[#This Row],[Demand variability (COV)]]*S247</f>
        <v>0.86399999999999999</v>
      </c>
      <c r="X247" s="68">
        <f t="shared" si="54"/>
        <v>3.8639254651196366</v>
      </c>
      <c r="Y247" s="68">
        <f t="shared" si="55"/>
        <v>7.9355327147520098</v>
      </c>
      <c r="Z247" s="58">
        <f>(Table1[[#This Row],[Eoq]]/2)*(Table1[[#This Row],[Std. Price ($)]]*$K$1)</f>
        <v>367.51274916661055</v>
      </c>
      <c r="AA247" s="58">
        <f>Table1[[#This Row],[number of times I order]]*$H$1</f>
        <v>367.51274916661055</v>
      </c>
      <c r="AB247" s="58">
        <f>Table1[[#This Row],[Holding cost]]+AA247</f>
        <v>735.02549833322109</v>
      </c>
      <c r="AC247" s="34">
        <v>-0.6</v>
      </c>
      <c r="AD247" s="29">
        <v>1</v>
      </c>
      <c r="AE247" s="29">
        <v>0.73</v>
      </c>
      <c r="AF247" s="29">
        <v>20</v>
      </c>
    </row>
    <row r="248" spans="1:32" x14ac:dyDescent="0.15">
      <c r="A248" s="32">
        <v>99255.099357286526</v>
      </c>
      <c r="B248" s="33">
        <v>5.7750000000000004</v>
      </c>
      <c r="C248" s="33">
        <v>1163.2667308166667</v>
      </c>
      <c r="D248" s="33">
        <f>C248/Table1[[#This Row],[Std. Price ($)]]</f>
        <v>201.43146853968253</v>
      </c>
      <c r="E248" s="29">
        <v>106</v>
      </c>
      <c r="F248" s="29">
        <f t="shared" si="42"/>
        <v>127.2</v>
      </c>
      <c r="G248" s="29">
        <f t="shared" si="43"/>
        <v>127.2</v>
      </c>
      <c r="H248" s="29">
        <f t="shared" si="44"/>
        <v>127.2</v>
      </c>
      <c r="I248" s="58">
        <f t="shared" si="45"/>
        <v>127.2</v>
      </c>
      <c r="J248" s="58">
        <f t="shared" si="46"/>
        <v>127.2</v>
      </c>
      <c r="K248" s="58">
        <f t="shared" si="47"/>
        <v>127.2</v>
      </c>
      <c r="L248" s="58">
        <f t="shared" si="48"/>
        <v>127.2</v>
      </c>
      <c r="M248" s="58">
        <f t="shared" si="49"/>
        <v>127.2</v>
      </c>
      <c r="N248" s="58">
        <f t="shared" si="50"/>
        <v>127.2</v>
      </c>
      <c r="O248" s="58">
        <f t="shared" si="51"/>
        <v>127.2</v>
      </c>
      <c r="P248" s="58">
        <f t="shared" si="52"/>
        <v>127.2</v>
      </c>
      <c r="Q248" s="58">
        <f t="shared" si="53"/>
        <v>127.2</v>
      </c>
      <c r="R248" s="58">
        <f>SUM(Table1[[#This Row],[Oct]:[September]])</f>
        <v>1526.4000000000003</v>
      </c>
      <c r="S248" s="68">
        <f>Table1[[#This Row],[DEMAND for the whole year]]/365</f>
        <v>4.181917808219179</v>
      </c>
      <c r="T248" s="68">
        <f>Table1[[#This Row],[Lead Time (days)]]*S248</f>
        <v>192.36821917808223</v>
      </c>
      <c r="U248" s="68">
        <f>SQRT(2*Table1[[#This Row],[DEMAND for the whole year]]*$H$1/(Table1[[#This Row],[Std. Price ($)]]*$K$1))</f>
        <v>890.46901402298386</v>
      </c>
      <c r="V248" s="68">
        <f>Table1[[#This Row],[DEMAND for the whole year]]/U248</f>
        <v>1.7141528519942442</v>
      </c>
      <c r="W248" s="68">
        <f>Table1[[#This Row],[Demand variability (COV)]]*S248</f>
        <v>3.0528000000000004</v>
      </c>
      <c r="X248" s="68">
        <f t="shared" si="54"/>
        <v>20.705096972484821</v>
      </c>
      <c r="Y248" s="68">
        <f t="shared" si="55"/>
        <v>42.52307035176694</v>
      </c>
      <c r="Z248" s="58">
        <f>(Table1[[#This Row],[Eoq]]/2)*(Table1[[#This Row],[Std. Price ($)]]*$K$1)</f>
        <v>514.24585559827324</v>
      </c>
      <c r="AA248" s="58">
        <f>Table1[[#This Row],[number of times I order]]*$H$1</f>
        <v>514.24585559827324</v>
      </c>
      <c r="AB248" s="58">
        <f>Table1[[#This Row],[Holding cost]]+AA248</f>
        <v>1028.4917111965465</v>
      </c>
      <c r="AC248" s="34">
        <v>0.2</v>
      </c>
      <c r="AD248" s="29">
        <v>1</v>
      </c>
      <c r="AE248" s="29">
        <v>0.73</v>
      </c>
      <c r="AF248" s="29">
        <v>46</v>
      </c>
    </row>
    <row r="249" spans="1:32" x14ac:dyDescent="0.15">
      <c r="A249" s="32">
        <v>28701.633188123844</v>
      </c>
      <c r="B249" s="33">
        <v>11.22</v>
      </c>
      <c r="C249" s="33">
        <v>261.44546343693708</v>
      </c>
      <c r="D249" s="33">
        <f>C249/Table1[[#This Row],[Std. Price ($)]]</f>
        <v>23.301734709174426</v>
      </c>
      <c r="E249" s="29">
        <v>34</v>
      </c>
      <c r="F249" s="29">
        <f t="shared" si="42"/>
        <v>20.399999999999999</v>
      </c>
      <c r="G249" s="29">
        <f t="shared" si="43"/>
        <v>20.399999999999999</v>
      </c>
      <c r="H249" s="29">
        <f t="shared" si="44"/>
        <v>20.399999999999999</v>
      </c>
      <c r="I249" s="58">
        <f t="shared" si="45"/>
        <v>20.399999999999999</v>
      </c>
      <c r="J249" s="58">
        <f t="shared" si="46"/>
        <v>20.399999999999999</v>
      </c>
      <c r="K249" s="58">
        <f t="shared" si="47"/>
        <v>20.399999999999999</v>
      </c>
      <c r="L249" s="58">
        <f t="shared" si="48"/>
        <v>20.399999999999999</v>
      </c>
      <c r="M249" s="58">
        <f t="shared" si="49"/>
        <v>20.399999999999999</v>
      </c>
      <c r="N249" s="58">
        <f t="shared" si="50"/>
        <v>20.399999999999999</v>
      </c>
      <c r="O249" s="58">
        <f t="shared" si="51"/>
        <v>20.399999999999999</v>
      </c>
      <c r="P249" s="58">
        <f t="shared" si="52"/>
        <v>20.399999999999999</v>
      </c>
      <c r="Q249" s="58">
        <f t="shared" si="53"/>
        <v>20.399999999999999</v>
      </c>
      <c r="R249" s="58">
        <f>SUM(Table1[[#This Row],[Oct]:[September]])</f>
        <v>244.80000000000004</v>
      </c>
      <c r="S249" s="68">
        <f>Table1[[#This Row],[DEMAND for the whole year]]/365</f>
        <v>0.67068493150684938</v>
      </c>
      <c r="T249" s="68">
        <f>Table1[[#This Row],[Lead Time (days)]]*S249</f>
        <v>13.413698630136988</v>
      </c>
      <c r="U249" s="68">
        <f>SQRT(2*Table1[[#This Row],[DEMAND for the whole year]]*$H$1/(Table1[[#This Row],[Std. Price ($)]]*$K$1))</f>
        <v>255.84085962673254</v>
      </c>
      <c r="V249" s="68">
        <f>Table1[[#This Row],[DEMAND for the whole year]]/U249</f>
        <v>0.95684481500397978</v>
      </c>
      <c r="W249" s="68">
        <f>Table1[[#This Row],[Demand variability (COV)]]*S249</f>
        <v>0.52313424657534258</v>
      </c>
      <c r="X249" s="68">
        <f t="shared" si="54"/>
        <v>2.3395274734012053</v>
      </c>
      <c r="Y249" s="68">
        <f t="shared" si="55"/>
        <v>4.8048019998909446</v>
      </c>
      <c r="Z249" s="58">
        <f>(Table1[[#This Row],[Eoq]]/2)*(Table1[[#This Row],[Std. Price ($)]]*$K$1)</f>
        <v>287.05344450119395</v>
      </c>
      <c r="AA249" s="58">
        <f>Table1[[#This Row],[number of times I order]]*$H$1</f>
        <v>287.05344450119395</v>
      </c>
      <c r="AB249" s="58">
        <f>Table1[[#This Row],[Holding cost]]+AA249</f>
        <v>574.1068890023879</v>
      </c>
      <c r="AC249" s="34">
        <v>-0.4</v>
      </c>
      <c r="AD249" s="29">
        <v>0.82</v>
      </c>
      <c r="AE249" s="29">
        <v>0.78</v>
      </c>
      <c r="AF249" s="29">
        <v>20</v>
      </c>
    </row>
    <row r="250" spans="1:32" x14ac:dyDescent="0.15">
      <c r="A250" s="32">
        <v>73387.032396458409</v>
      </c>
      <c r="B250" s="33">
        <v>11.368060000000002</v>
      </c>
      <c r="C250" s="33">
        <v>996.7567062420004</v>
      </c>
      <c r="D250" s="33">
        <f>C250/Table1[[#This Row],[Std. Price ($)]]</f>
        <v>87.680457900644456</v>
      </c>
      <c r="E250" s="29">
        <v>170</v>
      </c>
      <c r="F250" s="29">
        <f t="shared" si="42"/>
        <v>306</v>
      </c>
      <c r="G250" s="29">
        <f t="shared" si="43"/>
        <v>306</v>
      </c>
      <c r="H250" s="29">
        <f t="shared" si="44"/>
        <v>306</v>
      </c>
      <c r="I250" s="58">
        <f t="shared" si="45"/>
        <v>306</v>
      </c>
      <c r="J250" s="58">
        <f t="shared" si="46"/>
        <v>306</v>
      </c>
      <c r="K250" s="58">
        <f t="shared" si="47"/>
        <v>306</v>
      </c>
      <c r="L250" s="58">
        <f t="shared" si="48"/>
        <v>306</v>
      </c>
      <c r="M250" s="58">
        <f t="shared" si="49"/>
        <v>306</v>
      </c>
      <c r="N250" s="58">
        <f t="shared" si="50"/>
        <v>306</v>
      </c>
      <c r="O250" s="58">
        <f t="shared" si="51"/>
        <v>306</v>
      </c>
      <c r="P250" s="58">
        <f t="shared" si="52"/>
        <v>306</v>
      </c>
      <c r="Q250" s="58">
        <f t="shared" si="53"/>
        <v>306</v>
      </c>
      <c r="R250" s="58">
        <f>SUM(Table1[[#This Row],[Oct]:[September]])</f>
        <v>3672</v>
      </c>
      <c r="S250" s="68">
        <f>Table1[[#This Row],[DEMAND for the whole year]]/365</f>
        <v>10.06027397260274</v>
      </c>
      <c r="T250" s="68">
        <f>Table1[[#This Row],[Lead Time (days)]]*S250</f>
        <v>201.20547945205482</v>
      </c>
      <c r="U250" s="68">
        <f>SQRT(2*Table1[[#This Row],[DEMAND for the whole year]]*$H$1/(Table1[[#This Row],[Std. Price ($)]]*$K$1))</f>
        <v>984.3936081159992</v>
      </c>
      <c r="V250" s="68">
        <f>Table1[[#This Row],[DEMAND for the whole year]]/U250</f>
        <v>3.7302152002263895</v>
      </c>
      <c r="W250" s="68">
        <f>Table1[[#This Row],[Demand variability (COV)]]*S250</f>
        <v>7.3440000000000003</v>
      </c>
      <c r="X250" s="68">
        <f t="shared" si="54"/>
        <v>32.843366453516914</v>
      </c>
      <c r="Y250" s="68">
        <f t="shared" si="55"/>
        <v>67.452028075392093</v>
      </c>
      <c r="Z250" s="58">
        <f>(Table1[[#This Row],[Eoq]]/2)*(Table1[[#This Row],[Std. Price ($)]]*$K$1)</f>
        <v>1119.0645600679168</v>
      </c>
      <c r="AA250" s="58">
        <f>Table1[[#This Row],[number of times I order]]*$H$1</f>
        <v>1119.0645600679168</v>
      </c>
      <c r="AB250" s="58">
        <f>Table1[[#This Row],[Holding cost]]+AA250</f>
        <v>2238.1291201358335</v>
      </c>
      <c r="AC250" s="34">
        <v>0.8</v>
      </c>
      <c r="AD250" s="29">
        <v>1</v>
      </c>
      <c r="AE250" s="29">
        <v>0.73</v>
      </c>
      <c r="AF250" s="29">
        <v>20</v>
      </c>
    </row>
    <row r="251" spans="1:32" x14ac:dyDescent="0.15">
      <c r="A251" s="32">
        <v>32263.160695685445</v>
      </c>
      <c r="B251" s="33">
        <v>40.840360000000004</v>
      </c>
      <c r="C251" s="33">
        <v>1016.9966298492002</v>
      </c>
      <c r="D251" s="33">
        <f>C251/Table1[[#This Row],[Std. Price ($)]]</f>
        <v>24.901754780055811</v>
      </c>
      <c r="E251" s="29">
        <v>66</v>
      </c>
      <c r="F251" s="29">
        <f t="shared" si="42"/>
        <v>52.8</v>
      </c>
      <c r="G251" s="29">
        <f t="shared" si="43"/>
        <v>52.8</v>
      </c>
      <c r="H251" s="29">
        <f t="shared" si="44"/>
        <v>52.8</v>
      </c>
      <c r="I251" s="58">
        <f t="shared" si="45"/>
        <v>52.8</v>
      </c>
      <c r="J251" s="58">
        <f t="shared" si="46"/>
        <v>52.8</v>
      </c>
      <c r="K251" s="58">
        <f t="shared" si="47"/>
        <v>52.8</v>
      </c>
      <c r="L251" s="58">
        <f t="shared" si="48"/>
        <v>52.8</v>
      </c>
      <c r="M251" s="58">
        <f t="shared" si="49"/>
        <v>52.8</v>
      </c>
      <c r="N251" s="58">
        <f t="shared" si="50"/>
        <v>52.8</v>
      </c>
      <c r="O251" s="58">
        <f t="shared" si="51"/>
        <v>52.8</v>
      </c>
      <c r="P251" s="58">
        <f t="shared" si="52"/>
        <v>52.8</v>
      </c>
      <c r="Q251" s="58">
        <f t="shared" si="53"/>
        <v>52.8</v>
      </c>
      <c r="R251" s="58">
        <f>SUM(Table1[[#This Row],[Oct]:[September]])</f>
        <v>633.59999999999991</v>
      </c>
      <c r="S251" s="68">
        <f>Table1[[#This Row],[DEMAND for the whole year]]/365</f>
        <v>1.735890410958904</v>
      </c>
      <c r="T251" s="68">
        <f>Table1[[#This Row],[Lead Time (days)]]*S251</f>
        <v>22.56657534246575</v>
      </c>
      <c r="U251" s="68">
        <f>SQRT(2*Table1[[#This Row],[DEMAND for the whole year]]*$H$1/(Table1[[#This Row],[Std. Price ($)]]*$K$1))</f>
        <v>215.73640171451254</v>
      </c>
      <c r="V251" s="68">
        <f>Table1[[#This Row],[DEMAND for the whole year]]/U251</f>
        <v>2.9369174370417701</v>
      </c>
      <c r="W251" s="68">
        <f>Table1[[#This Row],[Demand variability (COV)]]*S251</f>
        <v>1.5623013698630135</v>
      </c>
      <c r="X251" s="68">
        <f t="shared" si="54"/>
        <v>5.6329576967687256</v>
      </c>
      <c r="Y251" s="68">
        <f t="shared" si="55"/>
        <v>11.568680733373908</v>
      </c>
      <c r="Z251" s="58">
        <f>(Table1[[#This Row],[Eoq]]/2)*(Table1[[#This Row],[Std. Price ($)]]*$K$1)</f>
        <v>881.07523111253101</v>
      </c>
      <c r="AA251" s="58">
        <f>Table1[[#This Row],[number of times I order]]*$H$1</f>
        <v>881.07523111253101</v>
      </c>
      <c r="AB251" s="58">
        <f>Table1[[#This Row],[Holding cost]]+AA251</f>
        <v>1762.150462225062</v>
      </c>
      <c r="AC251" s="34">
        <v>-0.2</v>
      </c>
      <c r="AD251" s="29">
        <v>1</v>
      </c>
      <c r="AE251" s="29">
        <v>0.9</v>
      </c>
      <c r="AF251" s="29">
        <v>13</v>
      </c>
    </row>
    <row r="252" spans="1:32" x14ac:dyDescent="0.15">
      <c r="A252" s="32">
        <v>64875.996465246229</v>
      </c>
      <c r="B252" s="33">
        <v>24.673000000000002</v>
      </c>
      <c r="C252" s="33">
        <v>3929.3236050420005</v>
      </c>
      <c r="D252" s="33">
        <f>C252/Table1[[#This Row],[Std. Price ($)]]</f>
        <v>159.2560128497548</v>
      </c>
      <c r="E252" s="29">
        <v>146</v>
      </c>
      <c r="F252" s="29">
        <f t="shared" si="42"/>
        <v>43.800000000000011</v>
      </c>
      <c r="G252" s="29">
        <f t="shared" si="43"/>
        <v>43.800000000000011</v>
      </c>
      <c r="H252" s="29">
        <f t="shared" si="44"/>
        <v>43.800000000000011</v>
      </c>
      <c r="I252" s="58">
        <f t="shared" si="45"/>
        <v>43.800000000000011</v>
      </c>
      <c r="J252" s="58">
        <f t="shared" si="46"/>
        <v>43.800000000000011</v>
      </c>
      <c r="K252" s="58">
        <f t="shared" si="47"/>
        <v>43.800000000000011</v>
      </c>
      <c r="L252" s="58">
        <f t="shared" si="48"/>
        <v>43.800000000000011</v>
      </c>
      <c r="M252" s="58">
        <f t="shared" si="49"/>
        <v>43.800000000000011</v>
      </c>
      <c r="N252" s="58">
        <f t="shared" si="50"/>
        <v>43.800000000000011</v>
      </c>
      <c r="O252" s="58">
        <f t="shared" si="51"/>
        <v>43.800000000000011</v>
      </c>
      <c r="P252" s="58">
        <f t="shared" si="52"/>
        <v>43.800000000000011</v>
      </c>
      <c r="Q252" s="58">
        <f t="shared" si="53"/>
        <v>43.800000000000011</v>
      </c>
      <c r="R252" s="58">
        <f>SUM(Table1[[#This Row],[Oct]:[September]])</f>
        <v>525.60000000000014</v>
      </c>
      <c r="S252" s="68">
        <f>Table1[[#This Row],[DEMAND for the whole year]]/365</f>
        <v>1.4400000000000004</v>
      </c>
      <c r="T252" s="68">
        <f>Table1[[#This Row],[Lead Time (days)]]*S252</f>
        <v>47.52000000000001</v>
      </c>
      <c r="U252" s="68">
        <f>SQRT(2*Table1[[#This Row],[DEMAND for the whole year]]*$H$1/(Table1[[#This Row],[Std. Price ($)]]*$K$1))</f>
        <v>252.80014939710858</v>
      </c>
      <c r="V252" s="68">
        <f>Table1[[#This Row],[DEMAND for the whole year]]/U252</f>
        <v>2.0791126953582872</v>
      </c>
      <c r="W252" s="68">
        <f>Table1[[#This Row],[Demand variability (COV)]]*S252</f>
        <v>1.1808000000000003</v>
      </c>
      <c r="X252" s="68">
        <f t="shared" si="54"/>
        <v>6.7831795730321058</v>
      </c>
      <c r="Y252" s="68">
        <f t="shared" si="55"/>
        <v>13.930947658734715</v>
      </c>
      <c r="Z252" s="58">
        <f>(Table1[[#This Row],[Eoq]]/2)*(Table1[[#This Row],[Std. Price ($)]]*$K$1)</f>
        <v>623.73380860748603</v>
      </c>
      <c r="AA252" s="58">
        <f>Table1[[#This Row],[number of times I order]]*$H$1</f>
        <v>623.73380860748614</v>
      </c>
      <c r="AB252" s="58">
        <f>Table1[[#This Row],[Holding cost]]+AA252</f>
        <v>1247.4676172149721</v>
      </c>
      <c r="AC252" s="34">
        <v>-0.7</v>
      </c>
      <c r="AD252" s="29">
        <v>1</v>
      </c>
      <c r="AE252" s="29">
        <v>0.82</v>
      </c>
      <c r="AF252" s="29">
        <v>33</v>
      </c>
    </row>
    <row r="253" spans="1:32" x14ac:dyDescent="0.15">
      <c r="A253" s="32">
        <v>4480.6401211637367</v>
      </c>
      <c r="B253" s="33">
        <v>21.289950000000005</v>
      </c>
      <c r="C253" s="33">
        <v>5293.9990173614442</v>
      </c>
      <c r="D253" s="33">
        <f>C253/Table1[[#This Row],[Std. Price ($)]]</f>
        <v>248.66188118626127</v>
      </c>
      <c r="E253" s="29">
        <v>178</v>
      </c>
      <c r="F253" s="29">
        <f t="shared" si="42"/>
        <v>445</v>
      </c>
      <c r="G253" s="29">
        <f t="shared" si="43"/>
        <v>445</v>
      </c>
      <c r="H253" s="29">
        <f t="shared" si="44"/>
        <v>445</v>
      </c>
      <c r="I253" s="58">
        <f t="shared" si="45"/>
        <v>445</v>
      </c>
      <c r="J253" s="58">
        <f t="shared" si="46"/>
        <v>445</v>
      </c>
      <c r="K253" s="58">
        <f t="shared" si="47"/>
        <v>445</v>
      </c>
      <c r="L253" s="58">
        <f t="shared" si="48"/>
        <v>445</v>
      </c>
      <c r="M253" s="58">
        <f t="shared" si="49"/>
        <v>445</v>
      </c>
      <c r="N253" s="58">
        <f t="shared" si="50"/>
        <v>445</v>
      </c>
      <c r="O253" s="58">
        <f t="shared" si="51"/>
        <v>445</v>
      </c>
      <c r="P253" s="58">
        <f t="shared" si="52"/>
        <v>445</v>
      </c>
      <c r="Q253" s="58">
        <f t="shared" si="53"/>
        <v>445</v>
      </c>
      <c r="R253" s="58">
        <f>SUM(Table1[[#This Row],[Oct]:[September]])</f>
        <v>5340</v>
      </c>
      <c r="S253" s="68">
        <f>Table1[[#This Row],[DEMAND for the whole year]]/365</f>
        <v>14.63013698630137</v>
      </c>
      <c r="T253" s="68">
        <f>Table1[[#This Row],[Lead Time (days)]]*S253</f>
        <v>482.79452054794518</v>
      </c>
      <c r="U253" s="68">
        <f>SQRT(2*Table1[[#This Row],[DEMAND for the whole year]]*$H$1/(Table1[[#This Row],[Std. Price ($)]]*$K$1))</f>
        <v>867.44896889646134</v>
      </c>
      <c r="V253" s="68">
        <f>Table1[[#This Row],[DEMAND for the whole year]]/U253</f>
        <v>6.1559817251190738</v>
      </c>
      <c r="W253" s="68">
        <f>Table1[[#This Row],[Demand variability (COV)]]*S253</f>
        <v>15.069041095890411</v>
      </c>
      <c r="X253" s="68">
        <f t="shared" si="54"/>
        <v>86.565050598598532</v>
      </c>
      <c r="Y253" s="68">
        <f t="shared" si="55"/>
        <v>177.78287836566028</v>
      </c>
      <c r="Z253" s="58">
        <f>(Table1[[#This Row],[Eoq]]/2)*(Table1[[#This Row],[Std. Price ($)]]*$K$1)</f>
        <v>1846.7945175357222</v>
      </c>
      <c r="AA253" s="58">
        <f>Table1[[#This Row],[number of times I order]]*$H$1</f>
        <v>1846.7945175357222</v>
      </c>
      <c r="AB253" s="58">
        <f>Table1[[#This Row],[Holding cost]]+AA253</f>
        <v>3693.5890350714444</v>
      </c>
      <c r="AC253" s="34">
        <v>1.5</v>
      </c>
      <c r="AD253" s="29">
        <v>0.77</v>
      </c>
      <c r="AE253" s="29">
        <v>1.03</v>
      </c>
      <c r="AF253" s="29">
        <v>33</v>
      </c>
    </row>
    <row r="254" spans="1:32" x14ac:dyDescent="0.15">
      <c r="A254" s="32">
        <v>56096.266748995047</v>
      </c>
      <c r="B254" s="33">
        <v>25.264800000000001</v>
      </c>
      <c r="C254" s="33">
        <v>4290.7310719310362</v>
      </c>
      <c r="D254" s="33">
        <f>C254/Table1[[#This Row],[Std. Price ($)]]</f>
        <v>169.83039928798311</v>
      </c>
      <c r="E254" s="29">
        <v>178</v>
      </c>
      <c r="F254" s="29">
        <f t="shared" si="42"/>
        <v>391.6</v>
      </c>
      <c r="G254" s="29">
        <f t="shared" si="43"/>
        <v>391.6</v>
      </c>
      <c r="H254" s="29">
        <f t="shared" si="44"/>
        <v>391.6</v>
      </c>
      <c r="I254" s="58">
        <f t="shared" si="45"/>
        <v>391.6</v>
      </c>
      <c r="J254" s="58">
        <f t="shared" si="46"/>
        <v>391.6</v>
      </c>
      <c r="K254" s="58">
        <f t="shared" si="47"/>
        <v>391.6</v>
      </c>
      <c r="L254" s="58">
        <f t="shared" si="48"/>
        <v>391.6</v>
      </c>
      <c r="M254" s="58">
        <f t="shared" si="49"/>
        <v>391.6</v>
      </c>
      <c r="N254" s="58">
        <f t="shared" si="50"/>
        <v>391.6</v>
      </c>
      <c r="O254" s="58">
        <f t="shared" si="51"/>
        <v>391.6</v>
      </c>
      <c r="P254" s="58">
        <f t="shared" si="52"/>
        <v>391.6</v>
      </c>
      <c r="Q254" s="58">
        <f t="shared" si="53"/>
        <v>391.6</v>
      </c>
      <c r="R254" s="58">
        <f>SUM(Table1[[#This Row],[Oct]:[September]])</f>
        <v>4699.2</v>
      </c>
      <c r="S254" s="68">
        <f>Table1[[#This Row],[DEMAND for the whole year]]/365</f>
        <v>12.874520547945204</v>
      </c>
      <c r="T254" s="68">
        <f>Table1[[#This Row],[Lead Time (days)]]*S254</f>
        <v>399.11013698630131</v>
      </c>
      <c r="U254" s="68">
        <f>SQRT(2*Table1[[#This Row],[DEMAND for the whole year]]*$H$1/(Table1[[#This Row],[Std. Price ($)]]*$K$1))</f>
        <v>746.98977931931802</v>
      </c>
      <c r="V254" s="68">
        <f>Table1[[#This Row],[DEMAND for the whole year]]/U254</f>
        <v>6.2908491255155692</v>
      </c>
      <c r="W254" s="68">
        <f>Table1[[#This Row],[Demand variability (COV)]]*S254</f>
        <v>9.5271452054794512</v>
      </c>
      <c r="X254" s="68">
        <f t="shared" si="54"/>
        <v>53.044899554575395</v>
      </c>
      <c r="Y254" s="68">
        <f t="shared" si="55"/>
        <v>108.94090467478364</v>
      </c>
      <c r="Z254" s="58">
        <f>(Table1[[#This Row],[Eoq]]/2)*(Table1[[#This Row],[Std. Price ($)]]*$K$1)</f>
        <v>1887.2547376546709</v>
      </c>
      <c r="AA254" s="58">
        <f>Table1[[#This Row],[number of times I order]]*$H$1</f>
        <v>1887.2547376546709</v>
      </c>
      <c r="AB254" s="58">
        <f>Table1[[#This Row],[Holding cost]]+AA254</f>
        <v>3774.5094753093417</v>
      </c>
      <c r="AC254" s="34">
        <v>1.2</v>
      </c>
      <c r="AD254" s="29">
        <v>0.82</v>
      </c>
      <c r="AE254" s="29">
        <v>0.74</v>
      </c>
      <c r="AF254" s="29">
        <v>31</v>
      </c>
    </row>
    <row r="255" spans="1:32" x14ac:dyDescent="0.15">
      <c r="A255" s="32">
        <v>68937.249664125615</v>
      </c>
      <c r="B255" s="33">
        <v>10.824660000000002</v>
      </c>
      <c r="C255" s="33">
        <v>1302.5760186384</v>
      </c>
      <c r="D255" s="33">
        <f>C255/Table1[[#This Row],[Std. Price ($)]]</f>
        <v>120.334127689775</v>
      </c>
      <c r="E255" s="29">
        <v>138</v>
      </c>
      <c r="F255" s="29">
        <f t="shared" si="42"/>
        <v>41.400000000000006</v>
      </c>
      <c r="G255" s="29">
        <f t="shared" si="43"/>
        <v>41.400000000000006</v>
      </c>
      <c r="H255" s="29">
        <f t="shared" si="44"/>
        <v>41.400000000000006</v>
      </c>
      <c r="I255" s="58">
        <f t="shared" si="45"/>
        <v>41.400000000000006</v>
      </c>
      <c r="J255" s="58">
        <f t="shared" si="46"/>
        <v>41.400000000000006</v>
      </c>
      <c r="K255" s="58">
        <f t="shared" si="47"/>
        <v>41.400000000000006</v>
      </c>
      <c r="L255" s="58">
        <f t="shared" si="48"/>
        <v>41.400000000000006</v>
      </c>
      <c r="M255" s="58">
        <f t="shared" si="49"/>
        <v>41.400000000000006</v>
      </c>
      <c r="N255" s="58">
        <f t="shared" si="50"/>
        <v>41.400000000000006</v>
      </c>
      <c r="O255" s="58">
        <f t="shared" si="51"/>
        <v>41.400000000000006</v>
      </c>
      <c r="P255" s="58">
        <f t="shared" si="52"/>
        <v>41.400000000000006</v>
      </c>
      <c r="Q255" s="58">
        <f t="shared" si="53"/>
        <v>41.400000000000006</v>
      </c>
      <c r="R255" s="58">
        <f>SUM(Table1[[#This Row],[Oct]:[September]])</f>
        <v>496.79999999999995</v>
      </c>
      <c r="S255" s="68">
        <f>Table1[[#This Row],[DEMAND for the whole year]]/365</f>
        <v>1.3610958904109587</v>
      </c>
      <c r="T255" s="68">
        <f>Table1[[#This Row],[Lead Time (days)]]*S255</f>
        <v>42.19397260273972</v>
      </c>
      <c r="U255" s="68">
        <f>SQRT(2*Table1[[#This Row],[DEMAND for the whole year]]*$H$1/(Table1[[#This Row],[Std. Price ($)]]*$K$1))</f>
        <v>371.06012698653973</v>
      </c>
      <c r="V255" s="68">
        <f>Table1[[#This Row],[DEMAND for the whole year]]/U255</f>
        <v>1.3388665713953725</v>
      </c>
      <c r="W255" s="68">
        <f>Table1[[#This Row],[Demand variability (COV)]]*S255</f>
        <v>1.088876712328767</v>
      </c>
      <c r="X255" s="68">
        <f t="shared" si="54"/>
        <v>6.062608954419626</v>
      </c>
      <c r="Y255" s="68">
        <f t="shared" si="55"/>
        <v>12.451076535726036</v>
      </c>
      <c r="Z255" s="58">
        <f>(Table1[[#This Row],[Eoq]]/2)*(Table1[[#This Row],[Std. Price ($)]]*$K$1)</f>
        <v>401.65997141861175</v>
      </c>
      <c r="AA255" s="58">
        <f>Table1[[#This Row],[number of times I order]]*$H$1</f>
        <v>401.65997141861175</v>
      </c>
      <c r="AB255" s="58">
        <f>Table1[[#This Row],[Holding cost]]+AA255</f>
        <v>803.31994283722349</v>
      </c>
      <c r="AC255" s="34">
        <v>-0.7</v>
      </c>
      <c r="AD255" s="29">
        <v>1</v>
      </c>
      <c r="AE255" s="29">
        <v>0.8</v>
      </c>
      <c r="AF255" s="29">
        <v>31</v>
      </c>
    </row>
    <row r="256" spans="1:32" x14ac:dyDescent="0.15">
      <c r="A256" s="32">
        <v>19299.526822133605</v>
      </c>
      <c r="B256" s="33">
        <v>7.6230000000000002</v>
      </c>
      <c r="C256" s="33">
        <v>1240.9358430993336</v>
      </c>
      <c r="D256" s="33">
        <f>C256/Table1[[#This Row],[Std. Price ($)]]</f>
        <v>162.78838293314098</v>
      </c>
      <c r="E256" s="29">
        <v>178</v>
      </c>
      <c r="F256" s="29">
        <f t="shared" si="42"/>
        <v>267</v>
      </c>
      <c r="G256" s="29">
        <f t="shared" si="43"/>
        <v>267</v>
      </c>
      <c r="H256" s="29">
        <f t="shared" si="44"/>
        <v>267</v>
      </c>
      <c r="I256" s="58">
        <f t="shared" si="45"/>
        <v>267</v>
      </c>
      <c r="J256" s="58">
        <f t="shared" si="46"/>
        <v>267</v>
      </c>
      <c r="K256" s="58">
        <f t="shared" si="47"/>
        <v>267</v>
      </c>
      <c r="L256" s="58">
        <f t="shared" si="48"/>
        <v>267</v>
      </c>
      <c r="M256" s="58">
        <f t="shared" si="49"/>
        <v>267</v>
      </c>
      <c r="N256" s="58">
        <f t="shared" si="50"/>
        <v>267</v>
      </c>
      <c r="O256" s="58">
        <f t="shared" si="51"/>
        <v>267</v>
      </c>
      <c r="P256" s="58">
        <f t="shared" si="52"/>
        <v>267</v>
      </c>
      <c r="Q256" s="58">
        <f t="shared" si="53"/>
        <v>267</v>
      </c>
      <c r="R256" s="58">
        <f>SUM(Table1[[#This Row],[Oct]:[September]])</f>
        <v>3204</v>
      </c>
      <c r="S256" s="68">
        <f>Table1[[#This Row],[DEMAND for the whole year]]/365</f>
        <v>8.7780821917808218</v>
      </c>
      <c r="T256" s="68">
        <f>Table1[[#This Row],[Lead Time (days)]]*S256</f>
        <v>201.89589041095891</v>
      </c>
      <c r="U256" s="68">
        <f>SQRT(2*Table1[[#This Row],[DEMAND for the whole year]]*$H$1/(Table1[[#This Row],[Std. Price ($)]]*$K$1))</f>
        <v>1122.9073413619369</v>
      </c>
      <c r="V256" s="68">
        <f>Table1[[#This Row],[DEMAND for the whole year]]/U256</f>
        <v>2.8533075544006818</v>
      </c>
      <c r="W256" s="68">
        <f>Table1[[#This Row],[Demand variability (COV)]]*S256</f>
        <v>6.4957808219178084</v>
      </c>
      <c r="X256" s="68">
        <f t="shared" si="54"/>
        <v>31.152670434283628</v>
      </c>
      <c r="Y256" s="68">
        <f t="shared" si="55"/>
        <v>63.97976296768217</v>
      </c>
      <c r="Z256" s="58">
        <f>(Table1[[#This Row],[Eoq]]/2)*(Table1[[#This Row],[Std. Price ($)]]*$K$1)</f>
        <v>855.99226632020464</v>
      </c>
      <c r="AA256" s="58">
        <f>Table1[[#This Row],[number of times I order]]*$H$1</f>
        <v>855.99226632020452</v>
      </c>
      <c r="AB256" s="58">
        <f>Table1[[#This Row],[Holding cost]]+AA256</f>
        <v>1711.9845326404093</v>
      </c>
      <c r="AC256" s="34">
        <v>0.5</v>
      </c>
      <c r="AD256" s="29">
        <v>1</v>
      </c>
      <c r="AE256" s="29">
        <v>0.74</v>
      </c>
      <c r="AF256" s="29">
        <v>23</v>
      </c>
    </row>
    <row r="257" spans="1:32" x14ac:dyDescent="0.15">
      <c r="A257" s="32">
        <v>13827.445343128031</v>
      </c>
      <c r="B257" s="33">
        <v>6.3486500000000001</v>
      </c>
      <c r="C257" s="33">
        <v>3359.4459339310329</v>
      </c>
      <c r="D257" s="33">
        <f>C257/Table1[[#This Row],[Std. Price ($)]]</f>
        <v>529.1591021604645</v>
      </c>
      <c r="E257" s="29">
        <v>178</v>
      </c>
      <c r="F257" s="29">
        <f t="shared" si="42"/>
        <v>213.6</v>
      </c>
      <c r="G257" s="29">
        <f t="shared" si="43"/>
        <v>213.6</v>
      </c>
      <c r="H257" s="29">
        <f t="shared" si="44"/>
        <v>213.6</v>
      </c>
      <c r="I257" s="58">
        <f t="shared" si="45"/>
        <v>213.6</v>
      </c>
      <c r="J257" s="58">
        <f t="shared" si="46"/>
        <v>213.6</v>
      </c>
      <c r="K257" s="58">
        <f t="shared" si="47"/>
        <v>213.6</v>
      </c>
      <c r="L257" s="58">
        <f t="shared" si="48"/>
        <v>213.6</v>
      </c>
      <c r="M257" s="58">
        <f t="shared" si="49"/>
        <v>213.6</v>
      </c>
      <c r="N257" s="58">
        <f t="shared" si="50"/>
        <v>213.6</v>
      </c>
      <c r="O257" s="58">
        <f t="shared" si="51"/>
        <v>213.6</v>
      </c>
      <c r="P257" s="58">
        <f t="shared" si="52"/>
        <v>213.6</v>
      </c>
      <c r="Q257" s="58">
        <f t="shared" si="53"/>
        <v>213.6</v>
      </c>
      <c r="R257" s="58">
        <f>SUM(Table1[[#This Row],[Oct]:[September]])</f>
        <v>2563.1999999999994</v>
      </c>
      <c r="S257" s="68">
        <f>Table1[[#This Row],[DEMAND for the whole year]]/365</f>
        <v>7.0224657534246555</v>
      </c>
      <c r="T257" s="68">
        <f>Table1[[#This Row],[Lead Time (days)]]*S257</f>
        <v>217.69643835616432</v>
      </c>
      <c r="U257" s="68">
        <f>SQRT(2*Table1[[#This Row],[DEMAND for the whole year]]*$H$1/(Table1[[#This Row],[Std. Price ($)]]*$K$1))</f>
        <v>1100.5535575286206</v>
      </c>
      <c r="V257" s="68">
        <f>Table1[[#This Row],[DEMAND for the whole year]]/U257</f>
        <v>2.3290097810013592</v>
      </c>
      <c r="W257" s="68">
        <f>Table1[[#This Row],[Demand variability (COV)]]*S257</f>
        <v>16.362345205479446</v>
      </c>
      <c r="X257" s="68">
        <f t="shared" si="54"/>
        <v>91.101682527391134</v>
      </c>
      <c r="Y257" s="68">
        <f t="shared" si="55"/>
        <v>187.09998124735563</v>
      </c>
      <c r="Z257" s="58">
        <f>(Table1[[#This Row],[Eoq]]/2)*(Table1[[#This Row],[Std. Price ($)]]*$K$1)</f>
        <v>698.70293430040772</v>
      </c>
      <c r="AA257" s="58">
        <f>Table1[[#This Row],[number of times I order]]*$H$1</f>
        <v>698.70293430040772</v>
      </c>
      <c r="AB257" s="58">
        <f>Table1[[#This Row],[Holding cost]]+AA257</f>
        <v>1397.4058686008154</v>
      </c>
      <c r="AC257" s="34">
        <v>0.2</v>
      </c>
      <c r="AD257" s="29">
        <v>0.82</v>
      </c>
      <c r="AE257" s="29">
        <v>2.33</v>
      </c>
      <c r="AF257" s="29">
        <v>31</v>
      </c>
    </row>
    <row r="258" spans="1:32" x14ac:dyDescent="0.15">
      <c r="A258" s="32">
        <v>79319.561585462929</v>
      </c>
      <c r="B258" s="33">
        <v>17.138000000000002</v>
      </c>
      <c r="C258" s="33">
        <v>9424.3723929080006</v>
      </c>
      <c r="D258" s="33">
        <f>C258/Table1[[#This Row],[Std. Price ($)]]</f>
        <v>549.91086433119381</v>
      </c>
      <c r="E258" s="29">
        <v>212</v>
      </c>
      <c r="F258" s="29">
        <f t="shared" si="42"/>
        <v>339.2</v>
      </c>
      <c r="G258" s="29">
        <f t="shared" si="43"/>
        <v>339.2</v>
      </c>
      <c r="H258" s="29">
        <f t="shared" si="44"/>
        <v>339.2</v>
      </c>
      <c r="I258" s="58">
        <f t="shared" si="45"/>
        <v>339.2</v>
      </c>
      <c r="J258" s="58">
        <f t="shared" si="46"/>
        <v>339.2</v>
      </c>
      <c r="K258" s="58">
        <f t="shared" si="47"/>
        <v>339.2</v>
      </c>
      <c r="L258" s="58">
        <f t="shared" si="48"/>
        <v>339.2</v>
      </c>
      <c r="M258" s="58">
        <f t="shared" si="49"/>
        <v>339.2</v>
      </c>
      <c r="N258" s="58">
        <f t="shared" si="50"/>
        <v>339.2</v>
      </c>
      <c r="O258" s="58">
        <f t="shared" si="51"/>
        <v>339.2</v>
      </c>
      <c r="P258" s="58">
        <f t="shared" si="52"/>
        <v>339.2</v>
      </c>
      <c r="Q258" s="58">
        <f t="shared" si="53"/>
        <v>339.2</v>
      </c>
      <c r="R258" s="58">
        <f>SUM(Table1[[#This Row],[Oct]:[September]])</f>
        <v>4070.3999999999992</v>
      </c>
      <c r="S258" s="68">
        <f>Table1[[#This Row],[DEMAND for the whole year]]/365</f>
        <v>11.151780821917805</v>
      </c>
      <c r="T258" s="68">
        <f>Table1[[#This Row],[Lead Time (days)]]*S258</f>
        <v>368.00876712328756</v>
      </c>
      <c r="U258" s="68">
        <f>SQRT(2*Table1[[#This Row],[DEMAND for the whole year]]*$H$1/(Table1[[#This Row],[Std. Price ($)]]*$K$1))</f>
        <v>844.11011201126655</v>
      </c>
      <c r="V258" s="68">
        <f>Table1[[#This Row],[DEMAND for the whole year]]/U258</f>
        <v>4.8221196998830296</v>
      </c>
      <c r="W258" s="68">
        <f>Table1[[#This Row],[Demand variability (COV)]]*S258</f>
        <v>22.192043835616431</v>
      </c>
      <c r="X258" s="68">
        <f t="shared" si="54"/>
        <v>127.48358606841667</v>
      </c>
      <c r="Y258" s="68">
        <f t="shared" si="55"/>
        <v>261.81927601144889</v>
      </c>
      <c r="Z258" s="58">
        <f>(Table1[[#This Row],[Eoq]]/2)*(Table1[[#This Row],[Std. Price ($)]]*$K$1)</f>
        <v>1446.6359099649087</v>
      </c>
      <c r="AA258" s="58">
        <f>Table1[[#This Row],[number of times I order]]*$H$1</f>
        <v>1446.6359099649089</v>
      </c>
      <c r="AB258" s="58">
        <f>Table1[[#This Row],[Holding cost]]+AA258</f>
        <v>2893.2718199298179</v>
      </c>
      <c r="AC258" s="34">
        <v>0.6</v>
      </c>
      <c r="AD258" s="29">
        <v>1</v>
      </c>
      <c r="AE258" s="29">
        <v>1.99</v>
      </c>
      <c r="AF258" s="29">
        <v>33</v>
      </c>
    </row>
    <row r="259" spans="1:32" x14ac:dyDescent="0.15">
      <c r="A259" s="32">
        <v>3917.7750204691497</v>
      </c>
      <c r="B259" s="33">
        <v>5.4762399999999998</v>
      </c>
      <c r="C259" s="33">
        <v>1663.1949001535997</v>
      </c>
      <c r="D259" s="33">
        <f>C259/Table1[[#This Row],[Std. Price ($)]]</f>
        <v>303.71110472762331</v>
      </c>
      <c r="E259" s="29">
        <v>236</v>
      </c>
      <c r="F259" s="29">
        <f t="shared" ref="F259:F322" si="56">E259+$AC259*E259</f>
        <v>283.2</v>
      </c>
      <c r="G259" s="29">
        <f t="shared" ref="G259:G322" si="57">$F259</f>
        <v>283.2</v>
      </c>
      <c r="H259" s="29">
        <f t="shared" ref="H259:H322" si="58">$F259</f>
        <v>283.2</v>
      </c>
      <c r="I259" s="58">
        <f t="shared" ref="I259:I322" si="59">$F259</f>
        <v>283.2</v>
      </c>
      <c r="J259" s="58">
        <f t="shared" ref="J259:J322" si="60">$F259</f>
        <v>283.2</v>
      </c>
      <c r="K259" s="58">
        <f t="shared" ref="K259:K322" si="61">$F259</f>
        <v>283.2</v>
      </c>
      <c r="L259" s="58">
        <f t="shared" ref="L259:L322" si="62">$F259</f>
        <v>283.2</v>
      </c>
      <c r="M259" s="58">
        <f t="shared" ref="M259:M322" si="63">$F259</f>
        <v>283.2</v>
      </c>
      <c r="N259" s="58">
        <f t="shared" ref="N259:N322" si="64">$F259</f>
        <v>283.2</v>
      </c>
      <c r="O259" s="58">
        <f t="shared" ref="O259:O322" si="65">$F259</f>
        <v>283.2</v>
      </c>
      <c r="P259" s="58">
        <f t="shared" ref="P259:P322" si="66">$F259</f>
        <v>283.2</v>
      </c>
      <c r="Q259" s="58">
        <f t="shared" ref="Q259:Q322" si="67">$F259</f>
        <v>283.2</v>
      </c>
      <c r="R259" s="58">
        <f>SUM(Table1[[#This Row],[Oct]:[September]])</f>
        <v>3398.3999999999992</v>
      </c>
      <c r="S259" s="68">
        <f>Table1[[#This Row],[DEMAND for the whole year]]/365</f>
        <v>9.310684931506847</v>
      </c>
      <c r="T259" s="68">
        <f>Table1[[#This Row],[Lead Time (days)]]*S259</f>
        <v>418.9808219178081</v>
      </c>
      <c r="U259" s="68">
        <f>SQRT(2*Table1[[#This Row],[DEMAND for the whole year]]*$H$1/(Table1[[#This Row],[Std. Price ($)]]*$K$1))</f>
        <v>1364.4468980252989</v>
      </c>
      <c r="V259" s="68">
        <f>Table1[[#This Row],[DEMAND for the whole year]]/U259</f>
        <v>2.4906795602806873</v>
      </c>
      <c r="W259" s="68">
        <f>Table1[[#This Row],[Demand variability (COV)]]*S259</f>
        <v>6.7036931506849298</v>
      </c>
      <c r="X259" s="68">
        <f t="shared" si="54"/>
        <v>44.969740755693735</v>
      </c>
      <c r="Y259" s="68">
        <f t="shared" si="55"/>
        <v>92.356556088401462</v>
      </c>
      <c r="Z259" s="58">
        <f>(Table1[[#This Row],[Eoq]]/2)*(Table1[[#This Row],[Std. Price ($)]]*$K$1)</f>
        <v>747.20386808420631</v>
      </c>
      <c r="AA259" s="58">
        <f>Table1[[#This Row],[number of times I order]]*$H$1</f>
        <v>747.20386808420619</v>
      </c>
      <c r="AB259" s="58">
        <f>Table1[[#This Row],[Holding cost]]+AA259</f>
        <v>1494.4077361684126</v>
      </c>
      <c r="AC259" s="34">
        <v>0.2</v>
      </c>
      <c r="AD259" s="29">
        <v>1</v>
      </c>
      <c r="AE259" s="29">
        <v>0.72</v>
      </c>
      <c r="AF259" s="29">
        <v>45</v>
      </c>
    </row>
    <row r="260" spans="1:32" x14ac:dyDescent="0.15">
      <c r="A260" s="32">
        <v>12445.282901704135</v>
      </c>
      <c r="B260" s="33">
        <v>11.583</v>
      </c>
      <c r="C260" s="33">
        <v>1062.8666169000001</v>
      </c>
      <c r="D260" s="33">
        <f>C260/Table1[[#This Row],[Std. Price ($)]]</f>
        <v>91.760909686609693</v>
      </c>
      <c r="E260" s="29">
        <v>170</v>
      </c>
      <c r="F260" s="29">
        <f t="shared" si="56"/>
        <v>204</v>
      </c>
      <c r="G260" s="29">
        <f t="shared" si="57"/>
        <v>204</v>
      </c>
      <c r="H260" s="29">
        <f t="shared" si="58"/>
        <v>204</v>
      </c>
      <c r="I260" s="58">
        <f t="shared" si="59"/>
        <v>204</v>
      </c>
      <c r="J260" s="58">
        <f t="shared" si="60"/>
        <v>204</v>
      </c>
      <c r="K260" s="58">
        <f t="shared" si="61"/>
        <v>204</v>
      </c>
      <c r="L260" s="58">
        <f t="shared" si="62"/>
        <v>204</v>
      </c>
      <c r="M260" s="58">
        <f t="shared" si="63"/>
        <v>204</v>
      </c>
      <c r="N260" s="58">
        <f t="shared" si="64"/>
        <v>204</v>
      </c>
      <c r="O260" s="58">
        <f t="shared" si="65"/>
        <v>204</v>
      </c>
      <c r="P260" s="58">
        <f t="shared" si="66"/>
        <v>204</v>
      </c>
      <c r="Q260" s="58">
        <f t="shared" si="67"/>
        <v>204</v>
      </c>
      <c r="R260" s="58">
        <f>SUM(Table1[[#This Row],[Oct]:[September]])</f>
        <v>2448</v>
      </c>
      <c r="S260" s="68">
        <f>Table1[[#This Row],[DEMAND for the whole year]]/365</f>
        <v>6.7068493150684931</v>
      </c>
      <c r="T260" s="68">
        <f>Table1[[#This Row],[Lead Time (days)]]*S260</f>
        <v>134.13698630136986</v>
      </c>
      <c r="U260" s="68">
        <f>SQRT(2*Table1[[#This Row],[DEMAND for the whole year]]*$H$1/(Table1[[#This Row],[Std. Price ($)]]*$K$1))</f>
        <v>796.26166178752692</v>
      </c>
      <c r="V260" s="68">
        <f>Table1[[#This Row],[DEMAND for the whole year]]/U260</f>
        <v>3.0743662761616419</v>
      </c>
      <c r="W260" s="68">
        <f>Table1[[#This Row],[Demand variability (COV)]]*S260</f>
        <v>5.1642739726027402</v>
      </c>
      <c r="X260" s="68">
        <f t="shared" ref="X260:X323" si="68">SQRT(AF260)*W260</f>
        <v>23.095335314345228</v>
      </c>
      <c r="Y260" s="68">
        <f t="shared" ref="Y260:Y323" si="69">NORMSINV($Y$1)*X260</f>
        <v>47.432019742513162</v>
      </c>
      <c r="Z260" s="58">
        <f>(Table1[[#This Row],[Eoq]]/2)*(Table1[[#This Row],[Std. Price ($)]]*$K$1)</f>
        <v>922.30988284849252</v>
      </c>
      <c r="AA260" s="58">
        <f>Table1[[#This Row],[number of times I order]]*$H$1</f>
        <v>922.30988284849263</v>
      </c>
      <c r="AB260" s="58">
        <f>Table1[[#This Row],[Holding cost]]+AA260</f>
        <v>1844.6197656969853</v>
      </c>
      <c r="AC260" s="34">
        <v>0.2</v>
      </c>
      <c r="AD260" s="29">
        <v>1</v>
      </c>
      <c r="AE260" s="29">
        <v>0.77</v>
      </c>
      <c r="AF260" s="29">
        <v>20</v>
      </c>
    </row>
    <row r="261" spans="1:32" x14ac:dyDescent="0.15">
      <c r="A261" s="32">
        <v>30822.316358982425</v>
      </c>
      <c r="B261" s="33">
        <v>6.8970440000000002</v>
      </c>
      <c r="C261" s="33">
        <v>1708.3501464889923</v>
      </c>
      <c r="D261" s="33">
        <f>C261/Table1[[#This Row],[Std. Price ($)]]</f>
        <v>247.69309090807485</v>
      </c>
      <c r="E261" s="29">
        <v>244</v>
      </c>
      <c r="F261" s="29">
        <f t="shared" si="56"/>
        <v>195.2</v>
      </c>
      <c r="G261" s="29">
        <f t="shared" si="57"/>
        <v>195.2</v>
      </c>
      <c r="H261" s="29">
        <f t="shared" si="58"/>
        <v>195.2</v>
      </c>
      <c r="I261" s="58">
        <f t="shared" si="59"/>
        <v>195.2</v>
      </c>
      <c r="J261" s="58">
        <f t="shared" si="60"/>
        <v>195.2</v>
      </c>
      <c r="K261" s="58">
        <f t="shared" si="61"/>
        <v>195.2</v>
      </c>
      <c r="L261" s="58">
        <f t="shared" si="62"/>
        <v>195.2</v>
      </c>
      <c r="M261" s="58">
        <f t="shared" si="63"/>
        <v>195.2</v>
      </c>
      <c r="N261" s="58">
        <f t="shared" si="64"/>
        <v>195.2</v>
      </c>
      <c r="O261" s="58">
        <f t="shared" si="65"/>
        <v>195.2</v>
      </c>
      <c r="P261" s="58">
        <f t="shared" si="66"/>
        <v>195.2</v>
      </c>
      <c r="Q261" s="58">
        <f t="shared" si="67"/>
        <v>195.2</v>
      </c>
      <c r="R261" s="58">
        <f>SUM(Table1[[#This Row],[Oct]:[September]])</f>
        <v>2342.4</v>
      </c>
      <c r="S261" s="68">
        <f>Table1[[#This Row],[DEMAND for the whole year]]/365</f>
        <v>6.4175342465753431</v>
      </c>
      <c r="T261" s="68">
        <f>Table1[[#This Row],[Lead Time (days)]]*S261</f>
        <v>211.77863013698632</v>
      </c>
      <c r="U261" s="68">
        <f>SQRT(2*Table1[[#This Row],[DEMAND for the whole year]]*$H$1/(Table1[[#This Row],[Std. Price ($)]]*$K$1))</f>
        <v>1009.3915360099545</v>
      </c>
      <c r="V261" s="68">
        <f>Table1[[#This Row],[DEMAND for the whole year]]/U261</f>
        <v>2.320605945696081</v>
      </c>
      <c r="W261" s="68">
        <f>Table1[[#This Row],[Demand variability (COV)]]*S261</f>
        <v>5.0698520547945209</v>
      </c>
      <c r="X261" s="68">
        <f t="shared" si="68"/>
        <v>29.124082737446674</v>
      </c>
      <c r="Y261" s="68">
        <f t="shared" si="69"/>
        <v>59.813553195182159</v>
      </c>
      <c r="Z261" s="58">
        <f>(Table1[[#This Row],[Eoq]]/2)*(Table1[[#This Row],[Std. Price ($)]]*$K$1)</f>
        <v>696.18178370882413</v>
      </c>
      <c r="AA261" s="58">
        <f>Table1[[#This Row],[number of times I order]]*$H$1</f>
        <v>696.18178370882436</v>
      </c>
      <c r="AB261" s="58">
        <f>Table1[[#This Row],[Holding cost]]+AA261</f>
        <v>1392.3635674176485</v>
      </c>
      <c r="AC261" s="34">
        <v>-0.2</v>
      </c>
      <c r="AD261" s="29">
        <v>0.75</v>
      </c>
      <c r="AE261" s="29">
        <v>0.79</v>
      </c>
      <c r="AF261" s="29">
        <v>33</v>
      </c>
    </row>
    <row r="262" spans="1:32" x14ac:dyDescent="0.15">
      <c r="A262" s="32">
        <v>28524.55906849707</v>
      </c>
      <c r="B262" s="33">
        <v>5.5840399999999999</v>
      </c>
      <c r="C262" s="33">
        <v>835.33910470977105</v>
      </c>
      <c r="D262" s="33">
        <f>C262/Table1[[#This Row],[Std. Price ($)]]</f>
        <v>149.59404028441256</v>
      </c>
      <c r="E262" s="29">
        <v>178</v>
      </c>
      <c r="F262" s="29">
        <f t="shared" si="56"/>
        <v>213.6</v>
      </c>
      <c r="G262" s="29">
        <f t="shared" si="57"/>
        <v>213.6</v>
      </c>
      <c r="H262" s="29">
        <f t="shared" si="58"/>
        <v>213.6</v>
      </c>
      <c r="I262" s="58">
        <f t="shared" si="59"/>
        <v>213.6</v>
      </c>
      <c r="J262" s="58">
        <f t="shared" si="60"/>
        <v>213.6</v>
      </c>
      <c r="K262" s="58">
        <f t="shared" si="61"/>
        <v>213.6</v>
      </c>
      <c r="L262" s="58">
        <f t="shared" si="62"/>
        <v>213.6</v>
      </c>
      <c r="M262" s="58">
        <f t="shared" si="63"/>
        <v>213.6</v>
      </c>
      <c r="N262" s="58">
        <f t="shared" si="64"/>
        <v>213.6</v>
      </c>
      <c r="O262" s="58">
        <f t="shared" si="65"/>
        <v>213.6</v>
      </c>
      <c r="P262" s="58">
        <f t="shared" si="66"/>
        <v>213.6</v>
      </c>
      <c r="Q262" s="58">
        <f t="shared" si="67"/>
        <v>213.6</v>
      </c>
      <c r="R262" s="58">
        <f>SUM(Table1[[#This Row],[Oct]:[September]])</f>
        <v>2563.1999999999994</v>
      </c>
      <c r="S262" s="68">
        <f>Table1[[#This Row],[DEMAND for the whole year]]/365</f>
        <v>7.0224657534246555</v>
      </c>
      <c r="T262" s="68">
        <f>Table1[[#This Row],[Lead Time (days)]]*S262</f>
        <v>91.292054794520524</v>
      </c>
      <c r="U262" s="68">
        <f>SQRT(2*Table1[[#This Row],[DEMAND for the whole year]]*$H$1/(Table1[[#This Row],[Std. Price ($)]]*$K$1))</f>
        <v>1173.4851935650822</v>
      </c>
      <c r="V262" s="68">
        <f>Table1[[#This Row],[DEMAND for the whole year]]/U262</f>
        <v>2.1842627534250543</v>
      </c>
      <c r="W262" s="68">
        <f>Table1[[#This Row],[Demand variability (COV)]]*S262</f>
        <v>8.6376328767123258</v>
      </c>
      <c r="X262" s="68">
        <f t="shared" si="68"/>
        <v>31.143428235619812</v>
      </c>
      <c r="Y262" s="68">
        <f t="shared" si="69"/>
        <v>63.96078181224452</v>
      </c>
      <c r="Z262" s="58">
        <f>(Table1[[#This Row],[Eoq]]/2)*(Table1[[#This Row],[Std. Price ($)]]*$K$1)</f>
        <v>655.27882602751617</v>
      </c>
      <c r="AA262" s="58">
        <f>Table1[[#This Row],[number of times I order]]*$H$1</f>
        <v>655.27882602751629</v>
      </c>
      <c r="AB262" s="58">
        <f>Table1[[#This Row],[Holding cost]]+AA262</f>
        <v>1310.5576520550326</v>
      </c>
      <c r="AC262" s="34">
        <v>0.2</v>
      </c>
      <c r="AD262" s="29">
        <v>0.85</v>
      </c>
      <c r="AE262" s="29">
        <v>1.23</v>
      </c>
      <c r="AF262" s="29">
        <v>13</v>
      </c>
    </row>
    <row r="263" spans="1:32" x14ac:dyDescent="0.15">
      <c r="A263" s="32">
        <v>12159.11518315893</v>
      </c>
      <c r="B263" s="33">
        <v>9.1367100000000008</v>
      </c>
      <c r="C263" s="33">
        <v>1770.6570993954067</v>
      </c>
      <c r="D263" s="33">
        <f>C263/Table1[[#This Row],[Std. Price ($)]]</f>
        <v>193.79591772042744</v>
      </c>
      <c r="E263" s="29">
        <v>146</v>
      </c>
      <c r="F263" s="29">
        <f t="shared" si="56"/>
        <v>204.4</v>
      </c>
      <c r="G263" s="29">
        <f t="shared" si="57"/>
        <v>204.4</v>
      </c>
      <c r="H263" s="29">
        <f t="shared" si="58"/>
        <v>204.4</v>
      </c>
      <c r="I263" s="58">
        <f t="shared" si="59"/>
        <v>204.4</v>
      </c>
      <c r="J263" s="58">
        <f t="shared" si="60"/>
        <v>204.4</v>
      </c>
      <c r="K263" s="58">
        <f t="shared" si="61"/>
        <v>204.4</v>
      </c>
      <c r="L263" s="58">
        <f t="shared" si="62"/>
        <v>204.4</v>
      </c>
      <c r="M263" s="58">
        <f t="shared" si="63"/>
        <v>204.4</v>
      </c>
      <c r="N263" s="58">
        <f t="shared" si="64"/>
        <v>204.4</v>
      </c>
      <c r="O263" s="58">
        <f t="shared" si="65"/>
        <v>204.4</v>
      </c>
      <c r="P263" s="58">
        <f t="shared" si="66"/>
        <v>204.4</v>
      </c>
      <c r="Q263" s="58">
        <f t="shared" si="67"/>
        <v>204.4</v>
      </c>
      <c r="R263" s="58">
        <f>SUM(Table1[[#This Row],[Oct]:[September]])</f>
        <v>2452.8000000000006</v>
      </c>
      <c r="S263" s="68">
        <f>Table1[[#This Row],[DEMAND for the whole year]]/365</f>
        <v>6.7200000000000015</v>
      </c>
      <c r="T263" s="68">
        <f>Table1[[#This Row],[Lead Time (days)]]*S263</f>
        <v>309.12000000000006</v>
      </c>
      <c r="U263" s="68">
        <f>SQRT(2*Table1[[#This Row],[DEMAND for the whole year]]*$H$1/(Table1[[#This Row],[Std. Price ($)]]*$K$1))</f>
        <v>897.42213206572205</v>
      </c>
      <c r="V263" s="68">
        <f>Table1[[#This Row],[DEMAND for the whole year]]/U263</f>
        <v>2.7331619227554014</v>
      </c>
      <c r="W263" s="68">
        <f>Table1[[#This Row],[Demand variability (COV)]]*S263</f>
        <v>5.2416000000000018</v>
      </c>
      <c r="X263" s="68">
        <f t="shared" si="68"/>
        <v>35.550260839549416</v>
      </c>
      <c r="Y263" s="68">
        <f t="shared" si="69"/>
        <v>73.01130947190174</v>
      </c>
      <c r="Z263" s="58">
        <f>(Table1[[#This Row],[Eoq]]/2)*(Table1[[#This Row],[Std. Price ($)]]*$K$1)</f>
        <v>819.94857682662041</v>
      </c>
      <c r="AA263" s="58">
        <f>Table1[[#This Row],[number of times I order]]*$H$1</f>
        <v>819.94857682662041</v>
      </c>
      <c r="AB263" s="58">
        <f>Table1[[#This Row],[Holding cost]]+AA263</f>
        <v>1639.8971536532408</v>
      </c>
      <c r="AC263" s="34">
        <v>0.4</v>
      </c>
      <c r="AD263" s="29">
        <v>0.8</v>
      </c>
      <c r="AE263" s="29">
        <v>0.78</v>
      </c>
      <c r="AF263" s="29">
        <v>46</v>
      </c>
    </row>
    <row r="264" spans="1:32" x14ac:dyDescent="0.15">
      <c r="A264" s="32">
        <v>64627.185137511609</v>
      </c>
      <c r="B264" s="33">
        <v>6.3486500000000001</v>
      </c>
      <c r="C264" s="33">
        <v>1014.1361600304</v>
      </c>
      <c r="D264" s="33">
        <f>C264/Table1[[#This Row],[Std. Price ($)]]</f>
        <v>159.74044246105865</v>
      </c>
      <c r="E264" s="29">
        <v>146</v>
      </c>
      <c r="F264" s="29">
        <f t="shared" si="56"/>
        <v>87.6</v>
      </c>
      <c r="G264" s="29">
        <f t="shared" si="57"/>
        <v>87.6</v>
      </c>
      <c r="H264" s="29">
        <f t="shared" si="58"/>
        <v>87.6</v>
      </c>
      <c r="I264" s="58">
        <f t="shared" si="59"/>
        <v>87.6</v>
      </c>
      <c r="J264" s="58">
        <f t="shared" si="60"/>
        <v>87.6</v>
      </c>
      <c r="K264" s="58">
        <f t="shared" si="61"/>
        <v>87.6</v>
      </c>
      <c r="L264" s="58">
        <f t="shared" si="62"/>
        <v>87.6</v>
      </c>
      <c r="M264" s="58">
        <f t="shared" si="63"/>
        <v>87.6</v>
      </c>
      <c r="N264" s="58">
        <f t="shared" si="64"/>
        <v>87.6</v>
      </c>
      <c r="O264" s="58">
        <f t="shared" si="65"/>
        <v>87.6</v>
      </c>
      <c r="P264" s="58">
        <f t="shared" si="66"/>
        <v>87.6</v>
      </c>
      <c r="Q264" s="58">
        <f t="shared" si="67"/>
        <v>87.6</v>
      </c>
      <c r="R264" s="58">
        <f>SUM(Table1[[#This Row],[Oct]:[September]])</f>
        <v>1051.2</v>
      </c>
      <c r="S264" s="68">
        <f>Table1[[#This Row],[DEMAND for the whole year]]/365</f>
        <v>2.8800000000000003</v>
      </c>
      <c r="T264" s="68">
        <f>Table1[[#This Row],[Lead Time (days)]]*S264</f>
        <v>89.280000000000015</v>
      </c>
      <c r="U264" s="68">
        <f>SQRT(2*Table1[[#This Row],[DEMAND for the whole year]]*$H$1/(Table1[[#This Row],[Std. Price ($)]]*$K$1))</f>
        <v>704.7946697092035</v>
      </c>
      <c r="V264" s="68">
        <f>Table1[[#This Row],[DEMAND for the whole year]]/U264</f>
        <v>1.4914982266164449</v>
      </c>
      <c r="W264" s="68">
        <f>Table1[[#This Row],[Demand variability (COV)]]*S264</f>
        <v>2.7648000000000001</v>
      </c>
      <c r="X264" s="68">
        <f t="shared" si="68"/>
        <v>15.393754910352444</v>
      </c>
      <c r="Y264" s="68">
        <f t="shared" si="69"/>
        <v>31.614907377669592</v>
      </c>
      <c r="Z264" s="58">
        <f>(Table1[[#This Row],[Eoq]]/2)*(Table1[[#This Row],[Std. Price ($)]]*$K$1)</f>
        <v>447.44946798493351</v>
      </c>
      <c r="AA264" s="58">
        <f>Table1[[#This Row],[number of times I order]]*$H$1</f>
        <v>447.44946798493351</v>
      </c>
      <c r="AB264" s="58">
        <f>Table1[[#This Row],[Holding cost]]+AA264</f>
        <v>894.89893596986701</v>
      </c>
      <c r="AC264" s="34">
        <v>-0.4</v>
      </c>
      <c r="AD264" s="29">
        <v>1</v>
      </c>
      <c r="AE264" s="29">
        <v>0.96</v>
      </c>
      <c r="AF264" s="29">
        <v>31</v>
      </c>
    </row>
    <row r="265" spans="1:32" x14ac:dyDescent="0.15">
      <c r="A265" s="32">
        <v>54440.079795034566</v>
      </c>
      <c r="B265" s="33">
        <v>10.761201</v>
      </c>
      <c r="C265" s="33">
        <v>3740.0217093475062</v>
      </c>
      <c r="D265" s="33">
        <f>C265/Table1[[#This Row],[Std. Price ($)]]</f>
        <v>347.54686854631802</v>
      </c>
      <c r="E265" s="29">
        <v>284</v>
      </c>
      <c r="F265" s="29">
        <f t="shared" si="56"/>
        <v>454.4</v>
      </c>
      <c r="G265" s="29">
        <f t="shared" si="57"/>
        <v>454.4</v>
      </c>
      <c r="H265" s="29">
        <f t="shared" si="58"/>
        <v>454.4</v>
      </c>
      <c r="I265" s="58">
        <f t="shared" si="59"/>
        <v>454.4</v>
      </c>
      <c r="J265" s="58">
        <f t="shared" si="60"/>
        <v>454.4</v>
      </c>
      <c r="K265" s="58">
        <f t="shared" si="61"/>
        <v>454.4</v>
      </c>
      <c r="L265" s="58">
        <f t="shared" si="62"/>
        <v>454.4</v>
      </c>
      <c r="M265" s="58">
        <f t="shared" si="63"/>
        <v>454.4</v>
      </c>
      <c r="N265" s="58">
        <f t="shared" si="64"/>
        <v>454.4</v>
      </c>
      <c r="O265" s="58">
        <f t="shared" si="65"/>
        <v>454.4</v>
      </c>
      <c r="P265" s="58">
        <f t="shared" si="66"/>
        <v>454.4</v>
      </c>
      <c r="Q265" s="58">
        <f t="shared" si="67"/>
        <v>454.4</v>
      </c>
      <c r="R265" s="58">
        <f>SUM(Table1[[#This Row],[Oct]:[September]])</f>
        <v>5452.7999999999993</v>
      </c>
      <c r="S265" s="68">
        <f>Table1[[#This Row],[DEMAND for the whole year]]/365</f>
        <v>14.939178082191779</v>
      </c>
      <c r="T265" s="68">
        <f>Table1[[#This Row],[Lead Time (days)]]*S265</f>
        <v>492.99287671232872</v>
      </c>
      <c r="U265" s="68">
        <f>SQRT(2*Table1[[#This Row],[DEMAND for the whole year]]*$H$1/(Table1[[#This Row],[Std. Price ($)]]*$K$1))</f>
        <v>1232.9345990443285</v>
      </c>
      <c r="V265" s="68">
        <f>Table1[[#This Row],[DEMAND for the whole year]]/U265</f>
        <v>4.4226190133901424</v>
      </c>
      <c r="W265" s="68">
        <f>Table1[[#This Row],[Demand variability (COV)]]*S265</f>
        <v>12.997084931506848</v>
      </c>
      <c r="X265" s="68">
        <f t="shared" si="68"/>
        <v>74.662568611416503</v>
      </c>
      <c r="Y265" s="68">
        <f t="shared" si="69"/>
        <v>153.33816895067031</v>
      </c>
      <c r="Z265" s="58">
        <f>(Table1[[#This Row],[Eoq]]/2)*(Table1[[#This Row],[Std. Price ($)]]*$K$1)</f>
        <v>1326.7857040170427</v>
      </c>
      <c r="AA265" s="58">
        <f>Table1[[#This Row],[number of times I order]]*$H$1</f>
        <v>1326.7857040170427</v>
      </c>
      <c r="AB265" s="58">
        <f>Table1[[#This Row],[Holding cost]]+AA265</f>
        <v>2653.5714080340854</v>
      </c>
      <c r="AC265" s="34">
        <v>0.6</v>
      </c>
      <c r="AD265" s="29">
        <v>1</v>
      </c>
      <c r="AE265" s="29">
        <v>0.87</v>
      </c>
      <c r="AF265" s="29">
        <v>33</v>
      </c>
    </row>
    <row r="266" spans="1:32" x14ac:dyDescent="0.15">
      <c r="A266" s="32">
        <v>14865.093250415395</v>
      </c>
      <c r="B266" s="33">
        <v>5.2283000000000008</v>
      </c>
      <c r="C266" s="33">
        <v>1049.8056763880979</v>
      </c>
      <c r="D266" s="33">
        <f>C266/Table1[[#This Row],[Std. Price ($)]]</f>
        <v>200.7929300897228</v>
      </c>
      <c r="E266" s="29">
        <v>178</v>
      </c>
      <c r="F266" s="29">
        <f t="shared" si="56"/>
        <v>160.19999999999999</v>
      </c>
      <c r="G266" s="29">
        <f t="shared" si="57"/>
        <v>160.19999999999999</v>
      </c>
      <c r="H266" s="29">
        <f t="shared" si="58"/>
        <v>160.19999999999999</v>
      </c>
      <c r="I266" s="58">
        <f t="shared" si="59"/>
        <v>160.19999999999999</v>
      </c>
      <c r="J266" s="58">
        <f t="shared" si="60"/>
        <v>160.19999999999999</v>
      </c>
      <c r="K266" s="58">
        <f t="shared" si="61"/>
        <v>160.19999999999999</v>
      </c>
      <c r="L266" s="58">
        <f t="shared" si="62"/>
        <v>160.19999999999999</v>
      </c>
      <c r="M266" s="58">
        <f t="shared" si="63"/>
        <v>160.19999999999999</v>
      </c>
      <c r="N266" s="58">
        <f t="shared" si="64"/>
        <v>160.19999999999999</v>
      </c>
      <c r="O266" s="58">
        <f t="shared" si="65"/>
        <v>160.19999999999999</v>
      </c>
      <c r="P266" s="58">
        <f t="shared" si="66"/>
        <v>160.19999999999999</v>
      </c>
      <c r="Q266" s="58">
        <f t="shared" si="67"/>
        <v>160.19999999999999</v>
      </c>
      <c r="R266" s="58">
        <f>SUM(Table1[[#This Row],[Oct]:[September]])</f>
        <v>1922.4000000000003</v>
      </c>
      <c r="S266" s="68">
        <f>Table1[[#This Row],[DEMAND for the whole year]]/365</f>
        <v>5.2668493150684936</v>
      </c>
      <c r="T266" s="68">
        <f>Table1[[#This Row],[Lead Time (days)]]*S266</f>
        <v>121.13753424657536</v>
      </c>
      <c r="U266" s="68">
        <f>SQRT(2*Table1[[#This Row],[DEMAND for the whole year]]*$H$1/(Table1[[#This Row],[Std. Price ($)]]*$K$1))</f>
        <v>1050.273134393706</v>
      </c>
      <c r="V266" s="68">
        <f>Table1[[#This Row],[DEMAND for the whole year]]/U266</f>
        <v>1.8303810095168715</v>
      </c>
      <c r="W266" s="68">
        <f>Table1[[#This Row],[Demand variability (COV)]]*S266</f>
        <v>7.0575780821917817</v>
      </c>
      <c r="X266" s="68">
        <f t="shared" si="68"/>
        <v>33.846955444816274</v>
      </c>
      <c r="Y266" s="68">
        <f t="shared" si="69"/>
        <v>69.513147872995248</v>
      </c>
      <c r="Z266" s="58">
        <f>(Table1[[#This Row],[Eoq]]/2)*(Table1[[#This Row],[Std. Price ($)]]*$K$1)</f>
        <v>549.1143028550614</v>
      </c>
      <c r="AA266" s="58">
        <f>Table1[[#This Row],[number of times I order]]*$H$1</f>
        <v>549.11430285506151</v>
      </c>
      <c r="AB266" s="58">
        <f>Table1[[#This Row],[Holding cost]]+AA266</f>
        <v>1098.2286057101228</v>
      </c>
      <c r="AC266" s="34">
        <v>-0.1</v>
      </c>
      <c r="AD266" s="29">
        <v>0.75</v>
      </c>
      <c r="AE266" s="29">
        <v>1.34</v>
      </c>
      <c r="AF266" s="29">
        <v>23</v>
      </c>
    </row>
    <row r="267" spans="1:32" x14ac:dyDescent="0.15">
      <c r="A267" s="32">
        <v>59540.86287233654</v>
      </c>
      <c r="B267" s="33">
        <v>12.620905</v>
      </c>
      <c r="C267" s="33">
        <v>9171.4598306684111</v>
      </c>
      <c r="D267" s="33">
        <f>C267/Table1[[#This Row],[Std. Price ($)]]</f>
        <v>726.68796973500798</v>
      </c>
      <c r="E267" s="29">
        <v>268</v>
      </c>
      <c r="F267" s="29">
        <f t="shared" si="56"/>
        <v>321.60000000000002</v>
      </c>
      <c r="G267" s="29">
        <f t="shared" si="57"/>
        <v>321.60000000000002</v>
      </c>
      <c r="H267" s="29">
        <f t="shared" si="58"/>
        <v>321.60000000000002</v>
      </c>
      <c r="I267" s="58">
        <f t="shared" si="59"/>
        <v>321.60000000000002</v>
      </c>
      <c r="J267" s="58">
        <f t="shared" si="60"/>
        <v>321.60000000000002</v>
      </c>
      <c r="K267" s="58">
        <f t="shared" si="61"/>
        <v>321.60000000000002</v>
      </c>
      <c r="L267" s="58">
        <f t="shared" si="62"/>
        <v>321.60000000000002</v>
      </c>
      <c r="M267" s="58">
        <f t="shared" si="63"/>
        <v>321.60000000000002</v>
      </c>
      <c r="N267" s="58">
        <f t="shared" si="64"/>
        <v>321.60000000000002</v>
      </c>
      <c r="O267" s="58">
        <f t="shared" si="65"/>
        <v>321.60000000000002</v>
      </c>
      <c r="P267" s="58">
        <f t="shared" si="66"/>
        <v>321.60000000000002</v>
      </c>
      <c r="Q267" s="58">
        <f t="shared" si="67"/>
        <v>321.60000000000002</v>
      </c>
      <c r="R267" s="58">
        <f>SUM(Table1[[#This Row],[Oct]:[September]])</f>
        <v>3859.1999999999994</v>
      </c>
      <c r="S267" s="68">
        <f>Table1[[#This Row],[DEMAND for the whole year]]/365</f>
        <v>10.573150684931505</v>
      </c>
      <c r="T267" s="68">
        <f>Table1[[#This Row],[Lead Time (days)]]*S267</f>
        <v>919.86410958904094</v>
      </c>
      <c r="U267" s="68">
        <f>SQRT(2*Table1[[#This Row],[DEMAND for the whole year]]*$H$1/(Table1[[#This Row],[Std. Price ($)]]*$K$1))</f>
        <v>957.77615721396023</v>
      </c>
      <c r="V267" s="68">
        <f>Table1[[#This Row],[DEMAND for the whole year]]/U267</f>
        <v>4.0293339638208199</v>
      </c>
      <c r="W267" s="68">
        <f>Table1[[#This Row],[Demand variability (COV)]]*S267</f>
        <v>7.718399999999999</v>
      </c>
      <c r="X267" s="68">
        <f t="shared" si="68"/>
        <v>71.992442483360705</v>
      </c>
      <c r="Y267" s="68">
        <f t="shared" si="69"/>
        <v>147.85440032392614</v>
      </c>
      <c r="Z267" s="58">
        <f>(Table1[[#This Row],[Eoq]]/2)*(Table1[[#This Row],[Std. Price ($)]]*$K$1)</f>
        <v>1208.8001891462459</v>
      </c>
      <c r="AA267" s="58">
        <f>Table1[[#This Row],[number of times I order]]*$H$1</f>
        <v>1208.8001891462459</v>
      </c>
      <c r="AB267" s="58">
        <f>Table1[[#This Row],[Holding cost]]+AA267</f>
        <v>2417.6003782924918</v>
      </c>
      <c r="AC267" s="34">
        <v>0.2</v>
      </c>
      <c r="AD267" s="29">
        <v>1</v>
      </c>
      <c r="AE267" s="29">
        <v>0.73</v>
      </c>
      <c r="AF267" s="29">
        <v>87</v>
      </c>
    </row>
    <row r="268" spans="1:32" x14ac:dyDescent="0.15">
      <c r="A268" s="32">
        <v>89016.800929133315</v>
      </c>
      <c r="B268" s="33">
        <v>16.106310000000001</v>
      </c>
      <c r="C268" s="33">
        <v>8122.2043445835625</v>
      </c>
      <c r="D268" s="33">
        <f>C268/Table1[[#This Row],[Std. Price ($)]]</f>
        <v>504.28709894343041</v>
      </c>
      <c r="E268" s="29">
        <v>252</v>
      </c>
      <c r="F268" s="29">
        <f t="shared" si="56"/>
        <v>151.19999999999999</v>
      </c>
      <c r="G268" s="29">
        <f t="shared" si="57"/>
        <v>151.19999999999999</v>
      </c>
      <c r="H268" s="29">
        <f t="shared" si="58"/>
        <v>151.19999999999999</v>
      </c>
      <c r="I268" s="58">
        <f t="shared" si="59"/>
        <v>151.19999999999999</v>
      </c>
      <c r="J268" s="58">
        <f t="shared" si="60"/>
        <v>151.19999999999999</v>
      </c>
      <c r="K268" s="58">
        <f t="shared" si="61"/>
        <v>151.19999999999999</v>
      </c>
      <c r="L268" s="58">
        <f t="shared" si="62"/>
        <v>151.19999999999999</v>
      </c>
      <c r="M268" s="58">
        <f t="shared" si="63"/>
        <v>151.19999999999999</v>
      </c>
      <c r="N268" s="58">
        <f t="shared" si="64"/>
        <v>151.19999999999999</v>
      </c>
      <c r="O268" s="58">
        <f t="shared" si="65"/>
        <v>151.19999999999999</v>
      </c>
      <c r="P268" s="58">
        <f t="shared" si="66"/>
        <v>151.19999999999999</v>
      </c>
      <c r="Q268" s="58">
        <f t="shared" si="67"/>
        <v>151.19999999999999</v>
      </c>
      <c r="R268" s="58">
        <f>SUM(Table1[[#This Row],[Oct]:[September]])</f>
        <v>1814.4000000000003</v>
      </c>
      <c r="S268" s="68">
        <f>Table1[[#This Row],[DEMAND for the whole year]]/365</f>
        <v>4.9709589041095903</v>
      </c>
      <c r="T268" s="68">
        <f>Table1[[#This Row],[Lead Time (days)]]*S268</f>
        <v>228.66410958904115</v>
      </c>
      <c r="U268" s="68">
        <f>SQRT(2*Table1[[#This Row],[DEMAND for the whole year]]*$H$1/(Table1[[#This Row],[Std. Price ($)]]*$K$1))</f>
        <v>581.33854469276753</v>
      </c>
      <c r="V268" s="68">
        <f>Table1[[#This Row],[DEMAND for the whole year]]/U268</f>
        <v>3.1210729385901899</v>
      </c>
      <c r="W268" s="68">
        <f>Table1[[#This Row],[Demand variability (COV)]]*S268</f>
        <v>5.3189260273972616</v>
      </c>
      <c r="X268" s="68">
        <f t="shared" si="68"/>
        <v>36.07471147364182</v>
      </c>
      <c r="Y268" s="68">
        <f t="shared" si="69"/>
        <v>74.088399390349181</v>
      </c>
      <c r="Z268" s="58">
        <f>(Table1[[#This Row],[Eoq]]/2)*(Table1[[#This Row],[Std. Price ($)]]*$K$1)</f>
        <v>936.32188157705696</v>
      </c>
      <c r="AA268" s="58">
        <f>Table1[[#This Row],[number of times I order]]*$H$1</f>
        <v>936.32188157705696</v>
      </c>
      <c r="AB268" s="58">
        <f>Table1[[#This Row],[Holding cost]]+AA268</f>
        <v>1872.6437631541139</v>
      </c>
      <c r="AC268" s="34">
        <v>-0.4</v>
      </c>
      <c r="AD268" s="29">
        <v>1</v>
      </c>
      <c r="AE268" s="29">
        <v>1.07</v>
      </c>
      <c r="AF268" s="29">
        <v>46</v>
      </c>
    </row>
    <row r="269" spans="1:32" x14ac:dyDescent="0.15">
      <c r="A269" s="32">
        <v>46105.671895403822</v>
      </c>
      <c r="B269" s="33">
        <v>11.941809000000001</v>
      </c>
      <c r="C269" s="33">
        <v>1543.7231201422803</v>
      </c>
      <c r="D269" s="33">
        <f>C269/Table1[[#This Row],[Std. Price ($)]]</f>
        <v>129.2704581142003</v>
      </c>
      <c r="E269" s="29">
        <v>252</v>
      </c>
      <c r="F269" s="29">
        <f t="shared" si="56"/>
        <v>453.6</v>
      </c>
      <c r="G269" s="29">
        <f t="shared" si="57"/>
        <v>453.6</v>
      </c>
      <c r="H269" s="29">
        <f t="shared" si="58"/>
        <v>453.6</v>
      </c>
      <c r="I269" s="58">
        <f t="shared" si="59"/>
        <v>453.6</v>
      </c>
      <c r="J269" s="58">
        <f t="shared" si="60"/>
        <v>453.6</v>
      </c>
      <c r="K269" s="58">
        <f t="shared" si="61"/>
        <v>453.6</v>
      </c>
      <c r="L269" s="58">
        <f t="shared" si="62"/>
        <v>453.6</v>
      </c>
      <c r="M269" s="58">
        <f t="shared" si="63"/>
        <v>453.6</v>
      </c>
      <c r="N269" s="58">
        <f t="shared" si="64"/>
        <v>453.6</v>
      </c>
      <c r="O269" s="58">
        <f t="shared" si="65"/>
        <v>453.6</v>
      </c>
      <c r="P269" s="58">
        <f t="shared" si="66"/>
        <v>453.6</v>
      </c>
      <c r="Q269" s="58">
        <f t="shared" si="67"/>
        <v>453.6</v>
      </c>
      <c r="R269" s="58">
        <f>SUM(Table1[[#This Row],[Oct]:[September]])</f>
        <v>5443.2000000000007</v>
      </c>
      <c r="S269" s="68">
        <f>Table1[[#This Row],[DEMAND for the whole year]]/365</f>
        <v>14.912876712328769</v>
      </c>
      <c r="T269" s="68">
        <f>Table1[[#This Row],[Lead Time (days)]]*S269</f>
        <v>298.2575342465754</v>
      </c>
      <c r="U269" s="68">
        <f>SQRT(2*Table1[[#This Row],[DEMAND for the whole year]]*$H$1/(Table1[[#This Row],[Std. Price ($)]]*$K$1))</f>
        <v>1169.372060059909</v>
      </c>
      <c r="V269" s="68">
        <f>Table1[[#This Row],[DEMAND for the whole year]]/U269</f>
        <v>4.6548059303906539</v>
      </c>
      <c r="W269" s="68">
        <f>Table1[[#This Row],[Demand variability (COV)]]*S269</f>
        <v>10.886400000000002</v>
      </c>
      <c r="X269" s="68">
        <f t="shared" si="68"/>
        <v>48.685460860507433</v>
      </c>
      <c r="Y269" s="68">
        <f t="shared" si="69"/>
        <v>99.987712205875354</v>
      </c>
      <c r="Z269" s="58">
        <f>(Table1[[#This Row],[Eoq]]/2)*(Table1[[#This Row],[Std. Price ($)]]*$K$1)</f>
        <v>1396.4417791171963</v>
      </c>
      <c r="AA269" s="58">
        <f>Table1[[#This Row],[number of times I order]]*$H$1</f>
        <v>1396.4417791171961</v>
      </c>
      <c r="AB269" s="58">
        <f>Table1[[#This Row],[Holding cost]]+AA269</f>
        <v>2792.8835582343927</v>
      </c>
      <c r="AC269" s="34">
        <v>0.8</v>
      </c>
      <c r="AD269" s="29">
        <v>1</v>
      </c>
      <c r="AE269" s="29">
        <v>0.73</v>
      </c>
      <c r="AF269" s="29">
        <v>20</v>
      </c>
    </row>
    <row r="270" spans="1:32" x14ac:dyDescent="0.15">
      <c r="A270" s="32">
        <v>21179.057487832619</v>
      </c>
      <c r="B270" s="33">
        <v>31.498511000000004</v>
      </c>
      <c r="C270" s="33">
        <v>8676.2617444989228</v>
      </c>
      <c r="D270" s="33">
        <f>C270/Table1[[#This Row],[Std. Price ($)]]</f>
        <v>275.44990125085349</v>
      </c>
      <c r="E270" s="29">
        <v>260</v>
      </c>
      <c r="F270" s="29">
        <f t="shared" si="56"/>
        <v>650</v>
      </c>
      <c r="G270" s="29">
        <f t="shared" si="57"/>
        <v>650</v>
      </c>
      <c r="H270" s="29">
        <f t="shared" si="58"/>
        <v>650</v>
      </c>
      <c r="I270" s="58">
        <f t="shared" si="59"/>
        <v>650</v>
      </c>
      <c r="J270" s="58">
        <f t="shared" si="60"/>
        <v>650</v>
      </c>
      <c r="K270" s="58">
        <f t="shared" si="61"/>
        <v>650</v>
      </c>
      <c r="L270" s="58">
        <f t="shared" si="62"/>
        <v>650</v>
      </c>
      <c r="M270" s="58">
        <f t="shared" si="63"/>
        <v>650</v>
      </c>
      <c r="N270" s="58">
        <f t="shared" si="64"/>
        <v>650</v>
      </c>
      <c r="O270" s="58">
        <f t="shared" si="65"/>
        <v>650</v>
      </c>
      <c r="P270" s="58">
        <f t="shared" si="66"/>
        <v>650</v>
      </c>
      <c r="Q270" s="58">
        <f t="shared" si="67"/>
        <v>650</v>
      </c>
      <c r="R270" s="58">
        <f>SUM(Table1[[#This Row],[Oct]:[September]])</f>
        <v>7800</v>
      </c>
      <c r="S270" s="68">
        <f>Table1[[#This Row],[DEMAND for the whole year]]/365</f>
        <v>21.36986301369863</v>
      </c>
      <c r="T270" s="68">
        <f>Table1[[#This Row],[Lead Time (days)]]*S270</f>
        <v>619.72602739726028</v>
      </c>
      <c r="U270" s="68">
        <f>SQRT(2*Table1[[#This Row],[DEMAND for the whole year]]*$H$1/(Table1[[#This Row],[Std. Price ($)]]*$K$1))</f>
        <v>861.91197883329039</v>
      </c>
      <c r="V270" s="68">
        <f>Table1[[#This Row],[DEMAND for the whole year]]/U270</f>
        <v>9.0496479821040552</v>
      </c>
      <c r="W270" s="68">
        <f>Table1[[#This Row],[Demand variability (COV)]]*S270</f>
        <v>19.660273972602742</v>
      </c>
      <c r="X270" s="68">
        <f t="shared" si="68"/>
        <v>105.87381549588275</v>
      </c>
      <c r="Y270" s="68">
        <f t="shared" si="69"/>
        <v>217.43823323910374</v>
      </c>
      <c r="Z270" s="58">
        <f>(Table1[[#This Row],[Eoq]]/2)*(Table1[[#This Row],[Std. Price ($)]]*$K$1)</f>
        <v>2714.894394631217</v>
      </c>
      <c r="AA270" s="58">
        <f>Table1[[#This Row],[number of times I order]]*$H$1</f>
        <v>2714.8943946312165</v>
      </c>
      <c r="AB270" s="58">
        <f>Table1[[#This Row],[Holding cost]]+AA270</f>
        <v>5429.7887892624331</v>
      </c>
      <c r="AC270" s="34">
        <v>1.5</v>
      </c>
      <c r="AD270" s="29">
        <v>1</v>
      </c>
      <c r="AE270" s="29">
        <v>0.92</v>
      </c>
      <c r="AF270" s="29">
        <v>29</v>
      </c>
    </row>
    <row r="271" spans="1:32" x14ac:dyDescent="0.15">
      <c r="A271" s="32">
        <v>37920.108790162951</v>
      </c>
      <c r="B271" s="33">
        <v>7.2380000000000004</v>
      </c>
      <c r="C271" s="33">
        <v>1271.7175370900002</v>
      </c>
      <c r="D271" s="33">
        <f>C271/Table1[[#This Row],[Std. Price ($)]]</f>
        <v>175.70012946808512</v>
      </c>
      <c r="E271" s="29">
        <v>154</v>
      </c>
      <c r="F271" s="29">
        <f t="shared" si="56"/>
        <v>184.8</v>
      </c>
      <c r="G271" s="29">
        <f t="shared" si="57"/>
        <v>184.8</v>
      </c>
      <c r="H271" s="29">
        <f t="shared" si="58"/>
        <v>184.8</v>
      </c>
      <c r="I271" s="58">
        <f t="shared" si="59"/>
        <v>184.8</v>
      </c>
      <c r="J271" s="58">
        <f t="shared" si="60"/>
        <v>184.8</v>
      </c>
      <c r="K271" s="58">
        <f t="shared" si="61"/>
        <v>184.8</v>
      </c>
      <c r="L271" s="58">
        <f t="shared" si="62"/>
        <v>184.8</v>
      </c>
      <c r="M271" s="58">
        <f t="shared" si="63"/>
        <v>184.8</v>
      </c>
      <c r="N271" s="58">
        <f t="shared" si="64"/>
        <v>184.8</v>
      </c>
      <c r="O271" s="58">
        <f t="shared" si="65"/>
        <v>184.8</v>
      </c>
      <c r="P271" s="58">
        <f t="shared" si="66"/>
        <v>184.8</v>
      </c>
      <c r="Q271" s="58">
        <f t="shared" si="67"/>
        <v>184.8</v>
      </c>
      <c r="R271" s="58">
        <f>SUM(Table1[[#This Row],[Oct]:[September]])</f>
        <v>2217.6</v>
      </c>
      <c r="S271" s="68">
        <f>Table1[[#This Row],[DEMAND for the whole year]]/365</f>
        <v>6.0756164383561639</v>
      </c>
      <c r="T271" s="68">
        <f>Table1[[#This Row],[Lead Time (days)]]*S271</f>
        <v>139.73917808219176</v>
      </c>
      <c r="U271" s="68">
        <f>SQRT(2*Table1[[#This Row],[DEMAND for the whole year]]*$H$1/(Table1[[#This Row],[Std. Price ($)]]*$K$1))</f>
        <v>958.72255432435327</v>
      </c>
      <c r="V271" s="68">
        <f>Table1[[#This Row],[DEMAND for the whole year]]/U271</f>
        <v>2.3130779493998901</v>
      </c>
      <c r="W271" s="68">
        <f>Table1[[#This Row],[Demand variability (COV)]]*S271</f>
        <v>5.7718356164383557</v>
      </c>
      <c r="X271" s="68">
        <f t="shared" si="68"/>
        <v>27.680751196694168</v>
      </c>
      <c r="Y271" s="68">
        <f t="shared" si="69"/>
        <v>56.84931261568115</v>
      </c>
      <c r="Z271" s="58">
        <f>(Table1[[#This Row],[Eoq]]/2)*(Table1[[#This Row],[Std. Price ($)]]*$K$1)</f>
        <v>693.92338481996705</v>
      </c>
      <c r="AA271" s="58">
        <f>Table1[[#This Row],[number of times I order]]*$H$1</f>
        <v>693.92338481996705</v>
      </c>
      <c r="AB271" s="58">
        <f>Table1[[#This Row],[Holding cost]]+AA271</f>
        <v>1387.8467696399341</v>
      </c>
      <c r="AC271" s="34">
        <v>0.2</v>
      </c>
      <c r="AD271" s="29">
        <v>1</v>
      </c>
      <c r="AE271" s="29">
        <v>0.95</v>
      </c>
      <c r="AF271" s="29">
        <v>23</v>
      </c>
    </row>
    <row r="272" spans="1:32" x14ac:dyDescent="0.15">
      <c r="A272" s="32">
        <v>91715.26173956698</v>
      </c>
      <c r="B272" s="33">
        <v>8.8602250000000016</v>
      </c>
      <c r="C272" s="33">
        <v>1520.3571561191884</v>
      </c>
      <c r="D272" s="33">
        <f>C272/Table1[[#This Row],[Std. Price ($)]]</f>
        <v>171.59351552801292</v>
      </c>
      <c r="E272" s="29">
        <v>300</v>
      </c>
      <c r="F272" s="29">
        <f t="shared" si="56"/>
        <v>240</v>
      </c>
      <c r="G272" s="29">
        <f t="shared" si="57"/>
        <v>240</v>
      </c>
      <c r="H272" s="29">
        <f t="shared" si="58"/>
        <v>240</v>
      </c>
      <c r="I272" s="58">
        <f t="shared" si="59"/>
        <v>240</v>
      </c>
      <c r="J272" s="58">
        <f t="shared" si="60"/>
        <v>240</v>
      </c>
      <c r="K272" s="58">
        <f t="shared" si="61"/>
        <v>240</v>
      </c>
      <c r="L272" s="58">
        <f t="shared" si="62"/>
        <v>240</v>
      </c>
      <c r="M272" s="58">
        <f t="shared" si="63"/>
        <v>240</v>
      </c>
      <c r="N272" s="58">
        <f t="shared" si="64"/>
        <v>240</v>
      </c>
      <c r="O272" s="58">
        <f t="shared" si="65"/>
        <v>240</v>
      </c>
      <c r="P272" s="58">
        <f t="shared" si="66"/>
        <v>240</v>
      </c>
      <c r="Q272" s="58">
        <f t="shared" si="67"/>
        <v>240</v>
      </c>
      <c r="R272" s="58">
        <f>SUM(Table1[[#This Row],[Oct]:[September]])</f>
        <v>2880</v>
      </c>
      <c r="S272" s="68">
        <f>Table1[[#This Row],[DEMAND for the whole year]]/365</f>
        <v>7.8904109589041092</v>
      </c>
      <c r="T272" s="68">
        <f>Table1[[#This Row],[Lead Time (days)]]*S272</f>
        <v>94.68493150684931</v>
      </c>
      <c r="U272" s="68">
        <f>SQRT(2*Table1[[#This Row],[DEMAND for the whole year]]*$H$1/(Table1[[#This Row],[Std. Price ($)]]*$K$1))</f>
        <v>987.49406904406942</v>
      </c>
      <c r="V272" s="68">
        <f>Table1[[#This Row],[DEMAND for the whole year]]/U272</f>
        <v>2.9164732126319968</v>
      </c>
      <c r="W272" s="68">
        <f>Table1[[#This Row],[Demand variability (COV)]]*S272</f>
        <v>10.967671232876711</v>
      </c>
      <c r="X272" s="68">
        <f t="shared" si="68"/>
        <v>37.993127632108099</v>
      </c>
      <c r="Y272" s="68">
        <f t="shared" si="69"/>
        <v>78.028344485937779</v>
      </c>
      <c r="Z272" s="58">
        <f>(Table1[[#This Row],[Eoq]]/2)*(Table1[[#This Row],[Std. Price ($)]]*$K$1)</f>
        <v>874.94196378959919</v>
      </c>
      <c r="AA272" s="58">
        <f>Table1[[#This Row],[number of times I order]]*$H$1</f>
        <v>874.94196378959907</v>
      </c>
      <c r="AB272" s="58">
        <f>Table1[[#This Row],[Holding cost]]+AA272</f>
        <v>1749.8839275791984</v>
      </c>
      <c r="AC272" s="34">
        <v>-0.2</v>
      </c>
      <c r="AD272" s="29">
        <v>0.82</v>
      </c>
      <c r="AE272" s="29">
        <v>1.39</v>
      </c>
      <c r="AF272" s="29">
        <v>12</v>
      </c>
    </row>
    <row r="273" spans="1:32" x14ac:dyDescent="0.15">
      <c r="A273" s="32">
        <v>49986.206138289148</v>
      </c>
      <c r="B273" s="33">
        <v>10.266872000000001</v>
      </c>
      <c r="C273" s="33">
        <v>820.62822513922083</v>
      </c>
      <c r="D273" s="33">
        <f>C273/Table1[[#This Row],[Std. Price ($)]]</f>
        <v>79.929722036002858</v>
      </c>
      <c r="E273" s="29">
        <v>106</v>
      </c>
      <c r="F273" s="29">
        <f t="shared" si="56"/>
        <v>190.8</v>
      </c>
      <c r="G273" s="29">
        <f t="shared" si="57"/>
        <v>190.8</v>
      </c>
      <c r="H273" s="29">
        <f t="shared" si="58"/>
        <v>190.8</v>
      </c>
      <c r="I273" s="58">
        <f t="shared" si="59"/>
        <v>190.8</v>
      </c>
      <c r="J273" s="58">
        <f t="shared" si="60"/>
        <v>190.8</v>
      </c>
      <c r="K273" s="58">
        <f t="shared" si="61"/>
        <v>190.8</v>
      </c>
      <c r="L273" s="58">
        <f t="shared" si="62"/>
        <v>190.8</v>
      </c>
      <c r="M273" s="58">
        <f t="shared" si="63"/>
        <v>190.8</v>
      </c>
      <c r="N273" s="58">
        <f t="shared" si="64"/>
        <v>190.8</v>
      </c>
      <c r="O273" s="58">
        <f t="shared" si="65"/>
        <v>190.8</v>
      </c>
      <c r="P273" s="58">
        <f t="shared" si="66"/>
        <v>190.8</v>
      </c>
      <c r="Q273" s="58">
        <f t="shared" si="67"/>
        <v>190.8</v>
      </c>
      <c r="R273" s="58">
        <f>SUM(Table1[[#This Row],[Oct]:[September]])</f>
        <v>2289.6</v>
      </c>
      <c r="S273" s="68">
        <f>Table1[[#This Row],[DEMAND for the whole year]]/365</f>
        <v>6.2728767123287668</v>
      </c>
      <c r="T273" s="68">
        <f>Table1[[#This Row],[Lead Time (days)]]*S273</f>
        <v>125.45753424657534</v>
      </c>
      <c r="U273" s="68">
        <f>SQRT(2*Table1[[#This Row],[DEMAND for the whole year]]*$H$1/(Table1[[#This Row],[Std. Price ($)]]*$K$1))</f>
        <v>817.93983918583547</v>
      </c>
      <c r="V273" s="68">
        <f>Table1[[#This Row],[DEMAND for the whole year]]/U273</f>
        <v>2.7992278775405195</v>
      </c>
      <c r="W273" s="68">
        <f>Table1[[#This Row],[Demand variability (COV)]]*S273</f>
        <v>4.4537424657534244</v>
      </c>
      <c r="X273" s="68">
        <f t="shared" si="68"/>
        <v>19.917741815404373</v>
      </c>
      <c r="Y273" s="68">
        <f t="shared" si="69"/>
        <v>40.906040555632622</v>
      </c>
      <c r="Z273" s="58">
        <f>(Table1[[#This Row],[Eoq]]/2)*(Table1[[#This Row],[Std. Price ($)]]*$K$1)</f>
        <v>839.76836326215584</v>
      </c>
      <c r="AA273" s="58">
        <f>Table1[[#This Row],[number of times I order]]*$H$1</f>
        <v>839.76836326215584</v>
      </c>
      <c r="AB273" s="58">
        <f>Table1[[#This Row],[Holding cost]]+AA273</f>
        <v>1679.5367265243117</v>
      </c>
      <c r="AC273" s="34">
        <v>0.8</v>
      </c>
      <c r="AD273" s="29">
        <v>0.83</v>
      </c>
      <c r="AE273" s="29">
        <v>0.71</v>
      </c>
      <c r="AF273" s="29">
        <v>20</v>
      </c>
    </row>
    <row r="274" spans="1:32" x14ac:dyDescent="0.15">
      <c r="A274" s="32">
        <v>89243.778923239297</v>
      </c>
      <c r="B274" s="33">
        <v>16.16076</v>
      </c>
      <c r="C274" s="33">
        <v>5226.629686794121</v>
      </c>
      <c r="D274" s="33">
        <f>C274/Table1[[#This Row],[Std. Price ($)]]</f>
        <v>323.41484477178801</v>
      </c>
      <c r="E274" s="29">
        <v>186</v>
      </c>
      <c r="F274" s="29">
        <f t="shared" si="56"/>
        <v>409.2</v>
      </c>
      <c r="G274" s="29">
        <f t="shared" si="57"/>
        <v>409.2</v>
      </c>
      <c r="H274" s="29">
        <f t="shared" si="58"/>
        <v>409.2</v>
      </c>
      <c r="I274" s="58">
        <f t="shared" si="59"/>
        <v>409.2</v>
      </c>
      <c r="J274" s="58">
        <f t="shared" si="60"/>
        <v>409.2</v>
      </c>
      <c r="K274" s="58">
        <f t="shared" si="61"/>
        <v>409.2</v>
      </c>
      <c r="L274" s="58">
        <f t="shared" si="62"/>
        <v>409.2</v>
      </c>
      <c r="M274" s="58">
        <f t="shared" si="63"/>
        <v>409.2</v>
      </c>
      <c r="N274" s="58">
        <f t="shared" si="64"/>
        <v>409.2</v>
      </c>
      <c r="O274" s="58">
        <f t="shared" si="65"/>
        <v>409.2</v>
      </c>
      <c r="P274" s="58">
        <f t="shared" si="66"/>
        <v>409.2</v>
      </c>
      <c r="Q274" s="58">
        <f t="shared" si="67"/>
        <v>409.2</v>
      </c>
      <c r="R274" s="58">
        <f>SUM(Table1[[#This Row],[Oct]:[September]])</f>
        <v>4910.3999999999987</v>
      </c>
      <c r="S274" s="68">
        <f>Table1[[#This Row],[DEMAND for the whole year]]/365</f>
        <v>13.453150684931503</v>
      </c>
      <c r="T274" s="68">
        <f>Table1[[#This Row],[Lead Time (days)]]*S274</f>
        <v>443.95397260273961</v>
      </c>
      <c r="U274" s="68">
        <f>SQRT(2*Table1[[#This Row],[DEMAND for the whole year]]*$H$1/(Table1[[#This Row],[Std. Price ($)]]*$K$1))</f>
        <v>954.74671452683151</v>
      </c>
      <c r="V274" s="68">
        <f>Table1[[#This Row],[DEMAND for the whole year]]/U274</f>
        <v>5.1431441714188795</v>
      </c>
      <c r="W274" s="68">
        <f>Table1[[#This Row],[Demand variability (COV)]]*S274</f>
        <v>17.623627397260268</v>
      </c>
      <c r="X274" s="68">
        <f t="shared" si="68"/>
        <v>101.24003164280556</v>
      </c>
      <c r="Y274" s="68">
        <f t="shared" si="69"/>
        <v>207.92160469874312</v>
      </c>
      <c r="Z274" s="58">
        <f>(Table1[[#This Row],[Eoq]]/2)*(Table1[[#This Row],[Std. Price ($)]]*$K$1)</f>
        <v>1542.9432514256639</v>
      </c>
      <c r="AA274" s="58">
        <f>Table1[[#This Row],[number of times I order]]*$H$1</f>
        <v>1542.9432514256639</v>
      </c>
      <c r="AB274" s="58">
        <f>Table1[[#This Row],[Holding cost]]+AA274</f>
        <v>3085.8865028513278</v>
      </c>
      <c r="AC274" s="34">
        <v>1.2</v>
      </c>
      <c r="AD274" s="29">
        <v>1</v>
      </c>
      <c r="AE274" s="29">
        <v>1.31</v>
      </c>
      <c r="AF274" s="29">
        <v>33</v>
      </c>
    </row>
    <row r="275" spans="1:32" x14ac:dyDescent="0.15">
      <c r="A275" s="32">
        <v>15597.372670495935</v>
      </c>
      <c r="B275" s="33">
        <v>13.252140000000001</v>
      </c>
      <c r="C275" s="33">
        <v>1691.0998166371483</v>
      </c>
      <c r="D275" s="33">
        <f>C275/Table1[[#This Row],[Std. Price ($)]]</f>
        <v>127.60956469197791</v>
      </c>
      <c r="E275" s="29">
        <v>220</v>
      </c>
      <c r="F275" s="29">
        <f t="shared" si="56"/>
        <v>484</v>
      </c>
      <c r="G275" s="29">
        <f t="shared" si="57"/>
        <v>484</v>
      </c>
      <c r="H275" s="29">
        <f t="shared" si="58"/>
        <v>484</v>
      </c>
      <c r="I275" s="58">
        <f t="shared" si="59"/>
        <v>484</v>
      </c>
      <c r="J275" s="58">
        <f t="shared" si="60"/>
        <v>484</v>
      </c>
      <c r="K275" s="58">
        <f t="shared" si="61"/>
        <v>484</v>
      </c>
      <c r="L275" s="58">
        <f t="shared" si="62"/>
        <v>484</v>
      </c>
      <c r="M275" s="58">
        <f t="shared" si="63"/>
        <v>484</v>
      </c>
      <c r="N275" s="58">
        <f t="shared" si="64"/>
        <v>484</v>
      </c>
      <c r="O275" s="58">
        <f t="shared" si="65"/>
        <v>484</v>
      </c>
      <c r="P275" s="58">
        <f t="shared" si="66"/>
        <v>484</v>
      </c>
      <c r="Q275" s="58">
        <f t="shared" si="67"/>
        <v>484</v>
      </c>
      <c r="R275" s="58">
        <f>SUM(Table1[[#This Row],[Oct]:[September]])</f>
        <v>5808</v>
      </c>
      <c r="S275" s="68">
        <f>Table1[[#This Row],[DEMAND for the whole year]]/365</f>
        <v>15.912328767123288</v>
      </c>
      <c r="T275" s="68">
        <f>Table1[[#This Row],[Lead Time (days)]]*S275</f>
        <v>350.07123287671232</v>
      </c>
      <c r="U275" s="68">
        <f>SQRT(2*Table1[[#This Row],[DEMAND for the whole year]]*$H$1/(Table1[[#This Row],[Std. Price ($)]]*$K$1))</f>
        <v>1146.6501272265393</v>
      </c>
      <c r="V275" s="68">
        <f>Table1[[#This Row],[DEMAND for the whole year]]/U275</f>
        <v>5.0651893390079703</v>
      </c>
      <c r="W275" s="68">
        <f>Table1[[#This Row],[Demand variability (COV)]]*S275</f>
        <v>11.775123287671233</v>
      </c>
      <c r="X275" s="68">
        <f t="shared" si="68"/>
        <v>55.230223842357027</v>
      </c>
      <c r="Y275" s="68">
        <f t="shared" si="69"/>
        <v>113.42901205019243</v>
      </c>
      <c r="Z275" s="58">
        <f>(Table1[[#This Row],[Eoq]]/2)*(Table1[[#This Row],[Std. Price ($)]]*$K$1)</f>
        <v>1519.5568017023911</v>
      </c>
      <c r="AA275" s="58">
        <f>Table1[[#This Row],[number of times I order]]*$H$1</f>
        <v>1519.5568017023911</v>
      </c>
      <c r="AB275" s="58">
        <f>Table1[[#This Row],[Holding cost]]+AA275</f>
        <v>3039.1136034047822</v>
      </c>
      <c r="AC275" s="34">
        <v>1.2</v>
      </c>
      <c r="AD275" s="29">
        <v>0.82</v>
      </c>
      <c r="AE275" s="29">
        <v>0.74</v>
      </c>
      <c r="AF275" s="29">
        <v>22</v>
      </c>
    </row>
    <row r="276" spans="1:32" x14ac:dyDescent="0.15">
      <c r="A276" s="32">
        <v>71647.049514070764</v>
      </c>
      <c r="B276" s="33">
        <v>27.877080000000003</v>
      </c>
      <c r="C276" s="33">
        <v>12117.581092818962</v>
      </c>
      <c r="D276" s="33">
        <f>C276/Table1[[#This Row],[Std. Price ($)]]</f>
        <v>434.67899409905777</v>
      </c>
      <c r="E276" s="29">
        <v>228</v>
      </c>
      <c r="F276" s="29">
        <f t="shared" si="56"/>
        <v>182.4</v>
      </c>
      <c r="G276" s="29">
        <f t="shared" si="57"/>
        <v>182.4</v>
      </c>
      <c r="H276" s="29">
        <f t="shared" si="58"/>
        <v>182.4</v>
      </c>
      <c r="I276" s="58">
        <f t="shared" si="59"/>
        <v>182.4</v>
      </c>
      <c r="J276" s="58">
        <f t="shared" si="60"/>
        <v>182.4</v>
      </c>
      <c r="K276" s="58">
        <f t="shared" si="61"/>
        <v>182.4</v>
      </c>
      <c r="L276" s="58">
        <f t="shared" si="62"/>
        <v>182.4</v>
      </c>
      <c r="M276" s="58">
        <f t="shared" si="63"/>
        <v>182.4</v>
      </c>
      <c r="N276" s="58">
        <f t="shared" si="64"/>
        <v>182.4</v>
      </c>
      <c r="O276" s="58">
        <f t="shared" si="65"/>
        <v>182.4</v>
      </c>
      <c r="P276" s="58">
        <f t="shared" si="66"/>
        <v>182.4</v>
      </c>
      <c r="Q276" s="58">
        <f t="shared" si="67"/>
        <v>182.4</v>
      </c>
      <c r="R276" s="58">
        <f>SUM(Table1[[#This Row],[Oct]:[September]])</f>
        <v>2188.8000000000006</v>
      </c>
      <c r="S276" s="68">
        <f>Table1[[#This Row],[DEMAND for the whole year]]/365</f>
        <v>5.9967123287671251</v>
      </c>
      <c r="T276" s="68">
        <f>Table1[[#This Row],[Lead Time (days)]]*S276</f>
        <v>197.89150684931514</v>
      </c>
      <c r="U276" s="68">
        <f>SQRT(2*Table1[[#This Row],[DEMAND for the whole year]]*$H$1/(Table1[[#This Row],[Std. Price ($)]]*$K$1))</f>
        <v>485.33322876122077</v>
      </c>
      <c r="V276" s="68">
        <f>Table1[[#This Row],[DEMAND for the whole year]]/U276</f>
        <v>4.5098910816116176</v>
      </c>
      <c r="W276" s="68">
        <f>Table1[[#This Row],[Demand variability (COV)]]*S276</f>
        <v>8.815167123287674</v>
      </c>
      <c r="X276" s="68">
        <f t="shared" si="68"/>
        <v>50.639279779428463</v>
      </c>
      <c r="Y276" s="68">
        <f t="shared" si="69"/>
        <v>104.00036568218127</v>
      </c>
      <c r="Z276" s="58">
        <f>(Table1[[#This Row],[Eoq]]/2)*(Table1[[#This Row],[Std. Price ($)]]*$K$1)</f>
        <v>1352.9673244834853</v>
      </c>
      <c r="AA276" s="58">
        <f>Table1[[#This Row],[number of times I order]]*$H$1</f>
        <v>1352.9673244834853</v>
      </c>
      <c r="AB276" s="58">
        <f>Table1[[#This Row],[Holding cost]]+AA276</f>
        <v>2705.9346489669706</v>
      </c>
      <c r="AC276" s="34">
        <v>-0.2</v>
      </c>
      <c r="AD276" s="29">
        <v>1</v>
      </c>
      <c r="AE276" s="29">
        <v>1.47</v>
      </c>
      <c r="AF276" s="29">
        <v>33</v>
      </c>
    </row>
    <row r="277" spans="1:32" x14ac:dyDescent="0.15">
      <c r="A277" s="32">
        <v>990.66705305854703</v>
      </c>
      <c r="B277" s="33">
        <v>7.1794799999999999</v>
      </c>
      <c r="C277" s="33">
        <v>3385.6826518472503</v>
      </c>
      <c r="D277" s="33">
        <f>C277/Table1[[#This Row],[Std. Price ($)]]</f>
        <v>471.5776980849937</v>
      </c>
      <c r="E277" s="29">
        <v>332</v>
      </c>
      <c r="F277" s="29">
        <f t="shared" si="56"/>
        <v>464.8</v>
      </c>
      <c r="G277" s="29">
        <f t="shared" si="57"/>
        <v>464.8</v>
      </c>
      <c r="H277" s="29">
        <f t="shared" si="58"/>
        <v>464.8</v>
      </c>
      <c r="I277" s="58">
        <f t="shared" si="59"/>
        <v>464.8</v>
      </c>
      <c r="J277" s="58">
        <f t="shared" si="60"/>
        <v>464.8</v>
      </c>
      <c r="K277" s="58">
        <f t="shared" si="61"/>
        <v>464.8</v>
      </c>
      <c r="L277" s="58">
        <f t="shared" si="62"/>
        <v>464.8</v>
      </c>
      <c r="M277" s="58">
        <f t="shared" si="63"/>
        <v>464.8</v>
      </c>
      <c r="N277" s="58">
        <f t="shared" si="64"/>
        <v>464.8</v>
      </c>
      <c r="O277" s="58">
        <f t="shared" si="65"/>
        <v>464.8</v>
      </c>
      <c r="P277" s="58">
        <f t="shared" si="66"/>
        <v>464.8</v>
      </c>
      <c r="Q277" s="58">
        <f t="shared" si="67"/>
        <v>464.8</v>
      </c>
      <c r="R277" s="58">
        <f>SUM(Table1[[#This Row],[Oct]:[September]])</f>
        <v>5577.6000000000013</v>
      </c>
      <c r="S277" s="68">
        <f>Table1[[#This Row],[DEMAND for the whole year]]/365</f>
        <v>15.281095890410963</v>
      </c>
      <c r="T277" s="68">
        <f>Table1[[#This Row],[Lead Time (days)]]*S277</f>
        <v>504.27616438356176</v>
      </c>
      <c r="U277" s="68">
        <f>SQRT(2*Table1[[#This Row],[DEMAND for the whole year]]*$H$1/(Table1[[#This Row],[Std. Price ($)]]*$K$1))</f>
        <v>1526.6441401460693</v>
      </c>
      <c r="V277" s="68">
        <f>Table1[[#This Row],[DEMAND for the whole year]]/U277</f>
        <v>3.6535036904319669</v>
      </c>
      <c r="W277" s="68">
        <f>Table1[[#This Row],[Demand variability (COV)]]*S277</f>
        <v>14.669852054794525</v>
      </c>
      <c r="X277" s="68">
        <f t="shared" si="68"/>
        <v>84.271884144211768</v>
      </c>
      <c r="Y277" s="68">
        <f t="shared" si="69"/>
        <v>173.07329025806604</v>
      </c>
      <c r="Z277" s="58">
        <f>(Table1[[#This Row],[Eoq]]/2)*(Table1[[#This Row],[Std. Price ($)]]*$K$1)</f>
        <v>1096.0511071295903</v>
      </c>
      <c r="AA277" s="58">
        <f>Table1[[#This Row],[number of times I order]]*$H$1</f>
        <v>1096.05110712959</v>
      </c>
      <c r="AB277" s="58">
        <f>Table1[[#This Row],[Holding cost]]+AA277</f>
        <v>2192.1022142591801</v>
      </c>
      <c r="AC277" s="34">
        <v>0.4</v>
      </c>
      <c r="AD277" s="29">
        <v>0.82</v>
      </c>
      <c r="AE277" s="29">
        <v>0.96</v>
      </c>
      <c r="AF277" s="29">
        <v>33</v>
      </c>
    </row>
    <row r="278" spans="1:32" x14ac:dyDescent="0.15">
      <c r="A278" s="32">
        <v>44766.436076589256</v>
      </c>
      <c r="B278" s="33">
        <v>7.9098800000000011</v>
      </c>
      <c r="C278" s="33">
        <v>2731.8240586560005</v>
      </c>
      <c r="D278" s="33">
        <f>C278/Table1[[#This Row],[Std. Price ($)]]</f>
        <v>345.3685844356678</v>
      </c>
      <c r="E278" s="29">
        <v>276</v>
      </c>
      <c r="F278" s="29">
        <f t="shared" si="56"/>
        <v>386.4</v>
      </c>
      <c r="G278" s="29">
        <f t="shared" si="57"/>
        <v>386.4</v>
      </c>
      <c r="H278" s="29">
        <f t="shared" si="58"/>
        <v>386.4</v>
      </c>
      <c r="I278" s="58">
        <f t="shared" si="59"/>
        <v>386.4</v>
      </c>
      <c r="J278" s="58">
        <f t="shared" si="60"/>
        <v>386.4</v>
      </c>
      <c r="K278" s="58">
        <f t="shared" si="61"/>
        <v>386.4</v>
      </c>
      <c r="L278" s="58">
        <f t="shared" si="62"/>
        <v>386.4</v>
      </c>
      <c r="M278" s="58">
        <f t="shared" si="63"/>
        <v>386.4</v>
      </c>
      <c r="N278" s="58">
        <f t="shared" si="64"/>
        <v>386.4</v>
      </c>
      <c r="O278" s="58">
        <f t="shared" si="65"/>
        <v>386.4</v>
      </c>
      <c r="P278" s="58">
        <f t="shared" si="66"/>
        <v>386.4</v>
      </c>
      <c r="Q278" s="58">
        <f t="shared" si="67"/>
        <v>386.4</v>
      </c>
      <c r="R278" s="58">
        <f>SUM(Table1[[#This Row],[Oct]:[September]])</f>
        <v>4636.8</v>
      </c>
      <c r="S278" s="68">
        <f>Table1[[#This Row],[DEMAND for the whole year]]/365</f>
        <v>12.703561643835616</v>
      </c>
      <c r="T278" s="68">
        <f>Table1[[#This Row],[Lead Time (days)]]*S278</f>
        <v>444.62465753424658</v>
      </c>
      <c r="U278" s="68">
        <f>SQRT(2*Table1[[#This Row],[DEMAND for the whole year]]*$H$1/(Table1[[#This Row],[Std. Price ($)]]*$K$1))</f>
        <v>1326.1262195205534</v>
      </c>
      <c r="V278" s="68">
        <f>Table1[[#This Row],[DEMAND for the whole year]]/U278</f>
        <v>3.4964997537537452</v>
      </c>
      <c r="W278" s="68">
        <f>Table1[[#This Row],[Demand variability (COV)]]*S278</f>
        <v>10.162849315068494</v>
      </c>
      <c r="X278" s="68">
        <f t="shared" si="68"/>
        <v>60.124227371564494</v>
      </c>
      <c r="Y278" s="68">
        <f t="shared" si="69"/>
        <v>123.48006646693057</v>
      </c>
      <c r="Z278" s="58">
        <f>(Table1[[#This Row],[Eoq]]/2)*(Table1[[#This Row],[Std. Price ($)]]*$K$1)</f>
        <v>1048.9499261261237</v>
      </c>
      <c r="AA278" s="58">
        <f>Table1[[#This Row],[number of times I order]]*$H$1</f>
        <v>1048.9499261261235</v>
      </c>
      <c r="AB278" s="58">
        <f>Table1[[#This Row],[Holding cost]]+AA278</f>
        <v>2097.899852252247</v>
      </c>
      <c r="AC278" s="34">
        <v>0.4</v>
      </c>
      <c r="AD278" s="29">
        <v>1</v>
      </c>
      <c r="AE278" s="29">
        <v>0.8</v>
      </c>
      <c r="AF278" s="29">
        <v>35</v>
      </c>
    </row>
    <row r="279" spans="1:32" x14ac:dyDescent="0.15">
      <c r="A279" s="32">
        <v>84276.16289841164</v>
      </c>
      <c r="B279" s="33">
        <v>72.603300000000004</v>
      </c>
      <c r="C279" s="33">
        <v>18067.511869985614</v>
      </c>
      <c r="D279" s="33">
        <f>C279/Table1[[#This Row],[Std. Price ($)]]</f>
        <v>248.85248838531601</v>
      </c>
      <c r="E279" s="29">
        <v>324</v>
      </c>
      <c r="F279" s="29">
        <f t="shared" si="56"/>
        <v>583.20000000000005</v>
      </c>
      <c r="G279" s="29">
        <f t="shared" si="57"/>
        <v>583.20000000000005</v>
      </c>
      <c r="H279" s="29">
        <f t="shared" si="58"/>
        <v>583.20000000000005</v>
      </c>
      <c r="I279" s="58">
        <f t="shared" si="59"/>
        <v>583.20000000000005</v>
      </c>
      <c r="J279" s="58">
        <f t="shared" si="60"/>
        <v>583.20000000000005</v>
      </c>
      <c r="K279" s="58">
        <f t="shared" si="61"/>
        <v>583.20000000000005</v>
      </c>
      <c r="L279" s="58">
        <f t="shared" si="62"/>
        <v>583.20000000000005</v>
      </c>
      <c r="M279" s="58">
        <f t="shared" si="63"/>
        <v>583.20000000000005</v>
      </c>
      <c r="N279" s="58">
        <f t="shared" si="64"/>
        <v>583.20000000000005</v>
      </c>
      <c r="O279" s="58">
        <f t="shared" si="65"/>
        <v>583.20000000000005</v>
      </c>
      <c r="P279" s="58">
        <f t="shared" si="66"/>
        <v>583.20000000000005</v>
      </c>
      <c r="Q279" s="58">
        <f t="shared" si="67"/>
        <v>583.20000000000005</v>
      </c>
      <c r="R279" s="58">
        <f>SUM(Table1[[#This Row],[Oct]:[September]])</f>
        <v>6998.3999999999987</v>
      </c>
      <c r="S279" s="68">
        <f>Table1[[#This Row],[DEMAND for the whole year]]/365</f>
        <v>19.173698630136983</v>
      </c>
      <c r="T279" s="68">
        <f>Table1[[#This Row],[Lead Time (days)]]*S279</f>
        <v>440.9950684931506</v>
      </c>
      <c r="U279" s="68">
        <f>SQRT(2*Table1[[#This Row],[DEMAND for the whole year]]*$H$1/(Table1[[#This Row],[Std. Price ($)]]*$K$1))</f>
        <v>537.75174405885889</v>
      </c>
      <c r="V279" s="68">
        <f>Table1[[#This Row],[DEMAND for the whole year]]/U279</f>
        <v>13.01418373314285</v>
      </c>
      <c r="W279" s="68">
        <f>Table1[[#This Row],[Demand variability (COV)]]*S279</f>
        <v>15.530695890410957</v>
      </c>
      <c r="X279" s="68">
        <f t="shared" si="68"/>
        <v>74.482600930216165</v>
      </c>
      <c r="Y279" s="68">
        <f t="shared" si="69"/>
        <v>152.9685605214562</v>
      </c>
      <c r="Z279" s="58">
        <f>(Table1[[#This Row],[Eoq]]/2)*(Table1[[#This Row],[Std. Price ($)]]*$K$1)</f>
        <v>3904.2551199428553</v>
      </c>
      <c r="AA279" s="58">
        <f>Table1[[#This Row],[number of times I order]]*$H$1</f>
        <v>3904.2551199428553</v>
      </c>
      <c r="AB279" s="58">
        <f>Table1[[#This Row],[Holding cost]]+AA279</f>
        <v>7808.5102398857107</v>
      </c>
      <c r="AC279" s="34">
        <v>0.8</v>
      </c>
      <c r="AD279" s="29">
        <v>0.72</v>
      </c>
      <c r="AE279" s="29">
        <v>0.81</v>
      </c>
      <c r="AF279" s="29">
        <v>23</v>
      </c>
    </row>
    <row r="280" spans="1:32" x14ac:dyDescent="0.15">
      <c r="A280" s="32">
        <v>36903.022518569953</v>
      </c>
      <c r="B280" s="33">
        <v>21.010220000000004</v>
      </c>
      <c r="C280" s="33">
        <v>4013.2490848018806</v>
      </c>
      <c r="D280" s="33">
        <f>C280/Table1[[#This Row],[Std. Price ($)]]</f>
        <v>191.0141390619365</v>
      </c>
      <c r="E280" s="29">
        <v>252</v>
      </c>
      <c r="F280" s="29">
        <f t="shared" si="56"/>
        <v>352.8</v>
      </c>
      <c r="G280" s="29">
        <f t="shared" si="57"/>
        <v>352.8</v>
      </c>
      <c r="H280" s="29">
        <f t="shared" si="58"/>
        <v>352.8</v>
      </c>
      <c r="I280" s="58">
        <f t="shared" si="59"/>
        <v>352.8</v>
      </c>
      <c r="J280" s="58">
        <f t="shared" si="60"/>
        <v>352.8</v>
      </c>
      <c r="K280" s="58">
        <f t="shared" si="61"/>
        <v>352.8</v>
      </c>
      <c r="L280" s="58">
        <f t="shared" si="62"/>
        <v>352.8</v>
      </c>
      <c r="M280" s="58">
        <f t="shared" si="63"/>
        <v>352.8</v>
      </c>
      <c r="N280" s="58">
        <f t="shared" si="64"/>
        <v>352.8</v>
      </c>
      <c r="O280" s="58">
        <f t="shared" si="65"/>
        <v>352.8</v>
      </c>
      <c r="P280" s="58">
        <f t="shared" si="66"/>
        <v>352.8</v>
      </c>
      <c r="Q280" s="58">
        <f t="shared" si="67"/>
        <v>352.8</v>
      </c>
      <c r="R280" s="58">
        <f>SUM(Table1[[#This Row],[Oct]:[September]])</f>
        <v>4233.6000000000013</v>
      </c>
      <c r="S280" s="68">
        <f>Table1[[#This Row],[DEMAND for the whole year]]/365</f>
        <v>11.598904109589045</v>
      </c>
      <c r="T280" s="68">
        <f>Table1[[#This Row],[Lead Time (days)]]*S280</f>
        <v>266.77479452054803</v>
      </c>
      <c r="U280" s="68">
        <f>SQRT(2*Table1[[#This Row],[DEMAND for the whole year]]*$H$1/(Table1[[#This Row],[Std. Price ($)]]*$K$1))</f>
        <v>777.4997152242837</v>
      </c>
      <c r="V280" s="68">
        <f>Table1[[#This Row],[DEMAND for the whole year]]/U280</f>
        <v>5.4451466889331837</v>
      </c>
      <c r="W280" s="68">
        <f>Table1[[#This Row],[Demand variability (COV)]]*S280</f>
        <v>9.3951123287671265</v>
      </c>
      <c r="X280" s="68">
        <f t="shared" si="68"/>
        <v>45.057375871365359</v>
      </c>
      <c r="Y280" s="68">
        <f t="shared" si="69"/>
        <v>92.536536611745149</v>
      </c>
      <c r="Z280" s="58">
        <f>(Table1[[#This Row],[Eoq]]/2)*(Table1[[#This Row],[Std. Price ($)]]*$K$1)</f>
        <v>1633.5440066799554</v>
      </c>
      <c r="AA280" s="58">
        <f>Table1[[#This Row],[number of times I order]]*$H$1</f>
        <v>1633.5440066799551</v>
      </c>
      <c r="AB280" s="58">
        <f>Table1[[#This Row],[Holding cost]]+AA280</f>
        <v>3267.0880133599103</v>
      </c>
      <c r="AC280" s="34">
        <v>0.4</v>
      </c>
      <c r="AD280" s="29">
        <v>1</v>
      </c>
      <c r="AE280" s="29">
        <v>0.81</v>
      </c>
      <c r="AF280" s="29">
        <v>23</v>
      </c>
    </row>
    <row r="281" spans="1:32" x14ac:dyDescent="0.15">
      <c r="A281" s="32">
        <v>33062.926277476843</v>
      </c>
      <c r="B281" s="33">
        <v>26.906880000000001</v>
      </c>
      <c r="C281" s="33">
        <v>16996.965783405663</v>
      </c>
      <c r="D281" s="33">
        <f>C281/Table1[[#This Row],[Std. Price ($)]]</f>
        <v>631.69590020863302</v>
      </c>
      <c r="E281" s="29">
        <v>340</v>
      </c>
      <c r="F281" s="29">
        <f t="shared" si="56"/>
        <v>612</v>
      </c>
      <c r="G281" s="29">
        <f t="shared" si="57"/>
        <v>612</v>
      </c>
      <c r="H281" s="29">
        <f t="shared" si="58"/>
        <v>612</v>
      </c>
      <c r="I281" s="58">
        <f t="shared" si="59"/>
        <v>612</v>
      </c>
      <c r="J281" s="58">
        <f t="shared" si="60"/>
        <v>612</v>
      </c>
      <c r="K281" s="58">
        <f t="shared" si="61"/>
        <v>612</v>
      </c>
      <c r="L281" s="58">
        <f t="shared" si="62"/>
        <v>612</v>
      </c>
      <c r="M281" s="58">
        <f t="shared" si="63"/>
        <v>612</v>
      </c>
      <c r="N281" s="58">
        <f t="shared" si="64"/>
        <v>612</v>
      </c>
      <c r="O281" s="58">
        <f t="shared" si="65"/>
        <v>612</v>
      </c>
      <c r="P281" s="58">
        <f t="shared" si="66"/>
        <v>612</v>
      </c>
      <c r="Q281" s="58">
        <f t="shared" si="67"/>
        <v>612</v>
      </c>
      <c r="R281" s="58">
        <f>SUM(Table1[[#This Row],[Oct]:[September]])</f>
        <v>7344</v>
      </c>
      <c r="S281" s="68">
        <f>Table1[[#This Row],[DEMAND for the whole year]]/365</f>
        <v>20.12054794520548</v>
      </c>
      <c r="T281" s="68">
        <f>Table1[[#This Row],[Lead Time (days)]]*S281</f>
        <v>1207.2328767123288</v>
      </c>
      <c r="U281" s="68">
        <f>SQRT(2*Table1[[#This Row],[DEMAND for the whole year]]*$H$1/(Table1[[#This Row],[Std. Price ($)]]*$K$1))</f>
        <v>904.88896175704747</v>
      </c>
      <c r="V281" s="68">
        <f>Table1[[#This Row],[DEMAND for the whole year]]/U281</f>
        <v>8.1159129024404901</v>
      </c>
      <c r="W281" s="68">
        <f>Table1[[#This Row],[Demand variability (COV)]]*S281</f>
        <v>15.09041095890411</v>
      </c>
      <c r="X281" s="68">
        <f t="shared" si="68"/>
        <v>116.88982066252304</v>
      </c>
      <c r="Y281" s="68">
        <f t="shared" si="69"/>
        <v>240.06234184960573</v>
      </c>
      <c r="Z281" s="58">
        <f>(Table1[[#This Row],[Eoq]]/2)*(Table1[[#This Row],[Std. Price ($)]]*$K$1)</f>
        <v>2434.7738707321469</v>
      </c>
      <c r="AA281" s="58">
        <f>Table1[[#This Row],[number of times I order]]*$H$1</f>
        <v>2434.7738707321469</v>
      </c>
      <c r="AB281" s="58">
        <f>Table1[[#This Row],[Holding cost]]+AA281</f>
        <v>4869.5477414642937</v>
      </c>
      <c r="AC281" s="34">
        <v>0.8</v>
      </c>
      <c r="AD281" s="29">
        <v>0.83</v>
      </c>
      <c r="AE281" s="29">
        <v>0.75</v>
      </c>
      <c r="AF281" s="29">
        <v>60</v>
      </c>
    </row>
    <row r="282" spans="1:32" x14ac:dyDescent="0.15">
      <c r="A282" s="32">
        <v>52341.019194700901</v>
      </c>
      <c r="B282" s="33">
        <v>7.4596500000000008</v>
      </c>
      <c r="C282" s="33">
        <v>1699.6702848723999</v>
      </c>
      <c r="D282" s="33">
        <f>C282/Table1[[#This Row],[Std. Price ($)]]</f>
        <v>227.84852973965263</v>
      </c>
      <c r="E282" s="29">
        <v>252</v>
      </c>
      <c r="F282" s="29">
        <f t="shared" si="56"/>
        <v>453.6</v>
      </c>
      <c r="G282" s="29">
        <f t="shared" si="57"/>
        <v>453.6</v>
      </c>
      <c r="H282" s="29">
        <f t="shared" si="58"/>
        <v>453.6</v>
      </c>
      <c r="I282" s="58">
        <f t="shared" si="59"/>
        <v>453.6</v>
      </c>
      <c r="J282" s="58">
        <f t="shared" si="60"/>
        <v>453.6</v>
      </c>
      <c r="K282" s="58">
        <f t="shared" si="61"/>
        <v>453.6</v>
      </c>
      <c r="L282" s="58">
        <f t="shared" si="62"/>
        <v>453.6</v>
      </c>
      <c r="M282" s="58">
        <f t="shared" si="63"/>
        <v>453.6</v>
      </c>
      <c r="N282" s="58">
        <f t="shared" si="64"/>
        <v>453.6</v>
      </c>
      <c r="O282" s="58">
        <f t="shared" si="65"/>
        <v>453.6</v>
      </c>
      <c r="P282" s="58">
        <f t="shared" si="66"/>
        <v>453.6</v>
      </c>
      <c r="Q282" s="58">
        <f t="shared" si="67"/>
        <v>453.6</v>
      </c>
      <c r="R282" s="58">
        <f>SUM(Table1[[#This Row],[Oct]:[September]])</f>
        <v>5443.2000000000007</v>
      </c>
      <c r="S282" s="68">
        <f>Table1[[#This Row],[DEMAND for the whole year]]/365</f>
        <v>14.912876712328769</v>
      </c>
      <c r="T282" s="68">
        <f>Table1[[#This Row],[Lead Time (days)]]*S282</f>
        <v>462.29917808219182</v>
      </c>
      <c r="U282" s="68">
        <f>SQRT(2*Table1[[#This Row],[DEMAND for the whole year]]*$H$1/(Table1[[#This Row],[Std. Price ($)]]*$K$1))</f>
        <v>1479.54625725089</v>
      </c>
      <c r="V282" s="68">
        <f>Table1[[#This Row],[DEMAND for the whole year]]/U282</f>
        <v>3.6789657459672012</v>
      </c>
      <c r="W282" s="68">
        <f>Table1[[#This Row],[Demand variability (COV)]]*S282</f>
        <v>10.886400000000002</v>
      </c>
      <c r="X282" s="68">
        <f t="shared" si="68"/>
        <v>60.612909959512756</v>
      </c>
      <c r="Y282" s="68">
        <f t="shared" si="69"/>
        <v>124.48369779957405</v>
      </c>
      <c r="Z282" s="58">
        <f>(Table1[[#This Row],[Eoq]]/2)*(Table1[[#This Row],[Std. Price ($)]]*$K$1)</f>
        <v>1103.6897237901603</v>
      </c>
      <c r="AA282" s="58">
        <f>Table1[[#This Row],[number of times I order]]*$H$1</f>
        <v>1103.6897237901603</v>
      </c>
      <c r="AB282" s="58">
        <f>Table1[[#This Row],[Holding cost]]+AA282</f>
        <v>2207.3794475803206</v>
      </c>
      <c r="AC282" s="34">
        <v>0.8</v>
      </c>
      <c r="AD282" s="29">
        <v>0.7</v>
      </c>
      <c r="AE282" s="29">
        <v>0.73</v>
      </c>
      <c r="AF282" s="29">
        <v>31</v>
      </c>
    </row>
    <row r="283" spans="1:32" x14ac:dyDescent="0.15">
      <c r="A283" s="32">
        <v>89951.51899386727</v>
      </c>
      <c r="B283" s="33">
        <v>7.7863500000000005</v>
      </c>
      <c r="C283" s="33">
        <v>7625.2558539268784</v>
      </c>
      <c r="D283" s="33">
        <f>C283/Table1[[#This Row],[Std. Price ($)]]</f>
        <v>979.31069807122435</v>
      </c>
      <c r="E283" s="29">
        <v>406</v>
      </c>
      <c r="F283" s="29">
        <f t="shared" si="56"/>
        <v>324.8</v>
      </c>
      <c r="G283" s="29">
        <f t="shared" si="57"/>
        <v>324.8</v>
      </c>
      <c r="H283" s="29">
        <f t="shared" si="58"/>
        <v>324.8</v>
      </c>
      <c r="I283" s="58">
        <f t="shared" si="59"/>
        <v>324.8</v>
      </c>
      <c r="J283" s="58">
        <f t="shared" si="60"/>
        <v>324.8</v>
      </c>
      <c r="K283" s="58">
        <f t="shared" si="61"/>
        <v>324.8</v>
      </c>
      <c r="L283" s="58">
        <f t="shared" si="62"/>
        <v>324.8</v>
      </c>
      <c r="M283" s="58">
        <f t="shared" si="63"/>
        <v>324.8</v>
      </c>
      <c r="N283" s="58">
        <f t="shared" si="64"/>
        <v>324.8</v>
      </c>
      <c r="O283" s="58">
        <f t="shared" si="65"/>
        <v>324.8</v>
      </c>
      <c r="P283" s="58">
        <f t="shared" si="66"/>
        <v>324.8</v>
      </c>
      <c r="Q283" s="58">
        <f t="shared" si="67"/>
        <v>324.8</v>
      </c>
      <c r="R283" s="58">
        <f>SUM(Table1[[#This Row],[Oct]:[September]])</f>
        <v>3897.6000000000008</v>
      </c>
      <c r="S283" s="68">
        <f>Table1[[#This Row],[DEMAND for the whole year]]/365</f>
        <v>10.678356164383564</v>
      </c>
      <c r="T283" s="68">
        <f>Table1[[#This Row],[Lead Time (days)]]*S283</f>
        <v>726.1282191780823</v>
      </c>
      <c r="U283" s="68">
        <f>SQRT(2*Table1[[#This Row],[DEMAND for the whole year]]*$H$1/(Table1[[#This Row],[Std. Price ($)]]*$K$1))</f>
        <v>1225.4406989583724</v>
      </c>
      <c r="V283" s="68">
        <f>Table1[[#This Row],[DEMAND for the whole year]]/U283</f>
        <v>3.1805700621115083</v>
      </c>
      <c r="W283" s="68">
        <f>Table1[[#This Row],[Demand variability (COV)]]*S283</f>
        <v>8.0087671232876723</v>
      </c>
      <c r="X283" s="68">
        <f t="shared" si="68"/>
        <v>66.04198556057834</v>
      </c>
      <c r="Y283" s="68">
        <f t="shared" si="69"/>
        <v>135.63365590100028</v>
      </c>
      <c r="Z283" s="58">
        <f>(Table1[[#This Row],[Eoq]]/2)*(Table1[[#This Row],[Std. Price ($)]]*$K$1)</f>
        <v>954.17101863345238</v>
      </c>
      <c r="AA283" s="58">
        <f>Table1[[#This Row],[number of times I order]]*$H$1</f>
        <v>954.17101863345249</v>
      </c>
      <c r="AB283" s="58">
        <f>Table1[[#This Row],[Holding cost]]+AA283</f>
        <v>1908.3420372669048</v>
      </c>
      <c r="AC283" s="34">
        <v>-0.2</v>
      </c>
      <c r="AD283" s="29">
        <v>0.75</v>
      </c>
      <c r="AE283" s="29">
        <v>0.75</v>
      </c>
      <c r="AF283" s="29">
        <v>68</v>
      </c>
    </row>
    <row r="284" spans="1:32" x14ac:dyDescent="0.15">
      <c r="A284" s="32">
        <v>48507.320698820367</v>
      </c>
      <c r="B284" s="33">
        <v>7.4596500000000008</v>
      </c>
      <c r="C284" s="33">
        <v>5430.2570597194026</v>
      </c>
      <c r="D284" s="33">
        <f>C284/Table1[[#This Row],[Std. Price ($)]]</f>
        <v>727.95064912152748</v>
      </c>
      <c r="E284" s="29">
        <v>340</v>
      </c>
      <c r="F284" s="29">
        <f t="shared" si="56"/>
        <v>272</v>
      </c>
      <c r="G284" s="29">
        <f t="shared" si="57"/>
        <v>272</v>
      </c>
      <c r="H284" s="29">
        <f t="shared" si="58"/>
        <v>272</v>
      </c>
      <c r="I284" s="58">
        <f t="shared" si="59"/>
        <v>272</v>
      </c>
      <c r="J284" s="58">
        <f t="shared" si="60"/>
        <v>272</v>
      </c>
      <c r="K284" s="58">
        <f t="shared" si="61"/>
        <v>272</v>
      </c>
      <c r="L284" s="58">
        <f t="shared" si="62"/>
        <v>272</v>
      </c>
      <c r="M284" s="58">
        <f t="shared" si="63"/>
        <v>272</v>
      </c>
      <c r="N284" s="58">
        <f t="shared" si="64"/>
        <v>272</v>
      </c>
      <c r="O284" s="58">
        <f t="shared" si="65"/>
        <v>272</v>
      </c>
      <c r="P284" s="58">
        <f t="shared" si="66"/>
        <v>272</v>
      </c>
      <c r="Q284" s="58">
        <f t="shared" si="67"/>
        <v>272</v>
      </c>
      <c r="R284" s="58">
        <f>SUM(Table1[[#This Row],[Oct]:[September]])</f>
        <v>3264</v>
      </c>
      <c r="S284" s="68">
        <f>Table1[[#This Row],[DEMAND for the whole year]]/365</f>
        <v>8.9424657534246581</v>
      </c>
      <c r="T284" s="68">
        <f>Table1[[#This Row],[Lead Time (days)]]*S284</f>
        <v>241.44657534246576</v>
      </c>
      <c r="U284" s="68">
        <f>SQRT(2*Table1[[#This Row],[DEMAND for the whole year]]*$H$1/(Table1[[#This Row],[Std. Price ($)]]*$K$1))</f>
        <v>1145.7146774906614</v>
      </c>
      <c r="V284" s="68">
        <f>Table1[[#This Row],[DEMAND for the whole year]]/U284</f>
        <v>2.8488768313144042</v>
      </c>
      <c r="W284" s="68">
        <f>Table1[[#This Row],[Demand variability (COV)]]*S284</f>
        <v>17.169534246575342</v>
      </c>
      <c r="X284" s="68">
        <f t="shared" si="68"/>
        <v>89.215516972086945</v>
      </c>
      <c r="Y284" s="68">
        <f t="shared" si="69"/>
        <v>183.22627079287841</v>
      </c>
      <c r="Z284" s="58">
        <f>(Table1[[#This Row],[Eoq]]/2)*(Table1[[#This Row],[Std. Price ($)]]*$K$1)</f>
        <v>854.66304939432132</v>
      </c>
      <c r="AA284" s="58">
        <f>Table1[[#This Row],[number of times I order]]*$H$1</f>
        <v>854.66304939432121</v>
      </c>
      <c r="AB284" s="58">
        <f>Table1[[#This Row],[Holding cost]]+AA284</f>
        <v>1709.3260987886424</v>
      </c>
      <c r="AC284" s="34">
        <v>-0.2</v>
      </c>
      <c r="AD284" s="29">
        <v>0.82</v>
      </c>
      <c r="AE284" s="29">
        <v>1.92</v>
      </c>
      <c r="AF284" s="29">
        <v>27</v>
      </c>
    </row>
    <row r="285" spans="1:32" x14ac:dyDescent="0.15">
      <c r="A285" s="32">
        <v>91203.719515893812</v>
      </c>
      <c r="B285" s="33">
        <v>8.57043</v>
      </c>
      <c r="C285" s="33">
        <v>7889.5334789007111</v>
      </c>
      <c r="D285" s="33">
        <f>C285/Table1[[#This Row],[Std. Price ($)]]</f>
        <v>920.55281694158998</v>
      </c>
      <c r="E285" s="29">
        <v>380</v>
      </c>
      <c r="F285" s="29">
        <f t="shared" si="56"/>
        <v>684</v>
      </c>
      <c r="G285" s="29">
        <f t="shared" si="57"/>
        <v>684</v>
      </c>
      <c r="H285" s="29">
        <f t="shared" si="58"/>
        <v>684</v>
      </c>
      <c r="I285" s="58">
        <f t="shared" si="59"/>
        <v>684</v>
      </c>
      <c r="J285" s="58">
        <f t="shared" si="60"/>
        <v>684</v>
      </c>
      <c r="K285" s="58">
        <f t="shared" si="61"/>
        <v>684</v>
      </c>
      <c r="L285" s="58">
        <f t="shared" si="62"/>
        <v>684</v>
      </c>
      <c r="M285" s="58">
        <f t="shared" si="63"/>
        <v>684</v>
      </c>
      <c r="N285" s="58">
        <f t="shared" si="64"/>
        <v>684</v>
      </c>
      <c r="O285" s="58">
        <f t="shared" si="65"/>
        <v>684</v>
      </c>
      <c r="P285" s="58">
        <f t="shared" si="66"/>
        <v>684</v>
      </c>
      <c r="Q285" s="58">
        <f t="shared" si="67"/>
        <v>684</v>
      </c>
      <c r="R285" s="58">
        <f>SUM(Table1[[#This Row],[Oct]:[September]])</f>
        <v>8208</v>
      </c>
      <c r="S285" s="68">
        <f>Table1[[#This Row],[DEMAND for the whole year]]/365</f>
        <v>22.487671232876714</v>
      </c>
      <c r="T285" s="68">
        <f>Table1[[#This Row],[Lead Time (days)]]*S285</f>
        <v>1034.4328767123288</v>
      </c>
      <c r="U285" s="68">
        <f>SQRT(2*Table1[[#This Row],[DEMAND for the whole year]]*$H$1/(Table1[[#This Row],[Std. Price ($)]]*$K$1))</f>
        <v>1695.0323655301991</v>
      </c>
      <c r="V285" s="68">
        <f>Table1[[#This Row],[DEMAND for the whole year]]/U285</f>
        <v>4.8423854121703283</v>
      </c>
      <c r="W285" s="68">
        <f>Table1[[#This Row],[Demand variability (COV)]]*S285</f>
        <v>27.884712328767126</v>
      </c>
      <c r="X285" s="68">
        <f t="shared" si="68"/>
        <v>189.1233204982201</v>
      </c>
      <c r="Y285" s="68">
        <f t="shared" si="69"/>
        <v>388.41181344829249</v>
      </c>
      <c r="Z285" s="58">
        <f>(Table1[[#This Row],[Eoq]]/2)*(Table1[[#This Row],[Std. Price ($)]]*$K$1)</f>
        <v>1452.7156236510984</v>
      </c>
      <c r="AA285" s="58">
        <f>Table1[[#This Row],[number of times I order]]*$H$1</f>
        <v>1452.7156236510984</v>
      </c>
      <c r="AB285" s="58">
        <f>Table1[[#This Row],[Holding cost]]+AA285</f>
        <v>2905.4312473021969</v>
      </c>
      <c r="AC285" s="34">
        <v>0.8</v>
      </c>
      <c r="AD285" s="29">
        <v>0.83</v>
      </c>
      <c r="AE285" s="29">
        <v>1.24</v>
      </c>
      <c r="AF285" s="29">
        <v>46</v>
      </c>
    </row>
    <row r="286" spans="1:32" x14ac:dyDescent="0.15">
      <c r="A286" s="32">
        <v>29443.447907220634</v>
      </c>
      <c r="B286" s="33">
        <v>9.8057300000000023</v>
      </c>
      <c r="C286" s="33">
        <v>2791.852534118696</v>
      </c>
      <c r="D286" s="33">
        <f>C286/Table1[[#This Row],[Std. Price ($)]]</f>
        <v>284.71643968564251</v>
      </c>
      <c r="E286" s="29">
        <v>268</v>
      </c>
      <c r="F286" s="29">
        <f t="shared" si="56"/>
        <v>589.59999999999991</v>
      </c>
      <c r="G286" s="29">
        <f t="shared" si="57"/>
        <v>589.59999999999991</v>
      </c>
      <c r="H286" s="29">
        <f t="shared" si="58"/>
        <v>589.59999999999991</v>
      </c>
      <c r="I286" s="58">
        <f t="shared" si="59"/>
        <v>589.59999999999991</v>
      </c>
      <c r="J286" s="58">
        <f t="shared" si="60"/>
        <v>589.59999999999991</v>
      </c>
      <c r="K286" s="58">
        <f t="shared" si="61"/>
        <v>589.59999999999991</v>
      </c>
      <c r="L286" s="58">
        <f t="shared" si="62"/>
        <v>589.59999999999991</v>
      </c>
      <c r="M286" s="58">
        <f t="shared" si="63"/>
        <v>589.59999999999991</v>
      </c>
      <c r="N286" s="58">
        <f t="shared" si="64"/>
        <v>589.59999999999991</v>
      </c>
      <c r="O286" s="58">
        <f t="shared" si="65"/>
        <v>589.59999999999991</v>
      </c>
      <c r="P286" s="58">
        <f t="shared" si="66"/>
        <v>589.59999999999991</v>
      </c>
      <c r="Q286" s="58">
        <f t="shared" si="67"/>
        <v>589.59999999999991</v>
      </c>
      <c r="R286" s="58">
        <f>SUM(Table1[[#This Row],[Oct]:[September]])</f>
        <v>7075.2000000000007</v>
      </c>
      <c r="S286" s="68">
        <f>Table1[[#This Row],[DEMAND for the whole year]]/365</f>
        <v>19.384109589041099</v>
      </c>
      <c r="T286" s="68">
        <f>Table1[[#This Row],[Lead Time (days)]]*S286</f>
        <v>484.60273972602749</v>
      </c>
      <c r="U286" s="68">
        <f>SQRT(2*Table1[[#This Row],[DEMAND for the whole year]]*$H$1/(Table1[[#This Row],[Std. Price ($)]]*$K$1))</f>
        <v>1471.262014627589</v>
      </c>
      <c r="V286" s="68">
        <f>Table1[[#This Row],[DEMAND for the whole year]]/U286</f>
        <v>4.8089326915647312</v>
      </c>
      <c r="W286" s="68">
        <f>Table1[[#This Row],[Demand variability (COV)]]*S286</f>
        <v>18.802586301369864</v>
      </c>
      <c r="X286" s="68">
        <f t="shared" si="68"/>
        <v>94.012931506849327</v>
      </c>
      <c r="Y286" s="68">
        <f t="shared" si="69"/>
        <v>193.0789556674959</v>
      </c>
      <c r="Z286" s="58">
        <f>(Table1[[#This Row],[Eoq]]/2)*(Table1[[#This Row],[Std. Price ($)]]*$K$1)</f>
        <v>1442.6798074694193</v>
      </c>
      <c r="AA286" s="58">
        <f>Table1[[#This Row],[number of times I order]]*$H$1</f>
        <v>1442.6798074694193</v>
      </c>
      <c r="AB286" s="58">
        <f>Table1[[#This Row],[Holding cost]]+AA286</f>
        <v>2885.3596149388386</v>
      </c>
      <c r="AC286" s="34">
        <v>1.2</v>
      </c>
      <c r="AD286" s="29">
        <v>0.75</v>
      </c>
      <c r="AE286" s="29">
        <v>0.97</v>
      </c>
      <c r="AF286" s="29">
        <v>25</v>
      </c>
    </row>
    <row r="287" spans="1:32" x14ac:dyDescent="0.15">
      <c r="A287" s="32">
        <v>26412.832886390581</v>
      </c>
      <c r="B287" s="33">
        <v>28.787660000000002</v>
      </c>
      <c r="C287" s="33">
        <v>17291.945256624502</v>
      </c>
      <c r="D287" s="33">
        <f>C287/Table1[[#This Row],[Std. Price ($)]]</f>
        <v>600.67213718046207</v>
      </c>
      <c r="E287" s="29">
        <v>454</v>
      </c>
      <c r="F287" s="29">
        <f t="shared" si="56"/>
        <v>544.79999999999995</v>
      </c>
      <c r="G287" s="29">
        <f t="shared" si="57"/>
        <v>544.79999999999995</v>
      </c>
      <c r="H287" s="29">
        <f t="shared" si="58"/>
        <v>544.79999999999995</v>
      </c>
      <c r="I287" s="58">
        <f t="shared" si="59"/>
        <v>544.79999999999995</v>
      </c>
      <c r="J287" s="58">
        <f t="shared" si="60"/>
        <v>544.79999999999995</v>
      </c>
      <c r="K287" s="58">
        <f t="shared" si="61"/>
        <v>544.79999999999995</v>
      </c>
      <c r="L287" s="58">
        <f t="shared" si="62"/>
        <v>544.79999999999995</v>
      </c>
      <c r="M287" s="58">
        <f t="shared" si="63"/>
        <v>544.79999999999995</v>
      </c>
      <c r="N287" s="58">
        <f t="shared" si="64"/>
        <v>544.79999999999995</v>
      </c>
      <c r="O287" s="58">
        <f t="shared" si="65"/>
        <v>544.79999999999995</v>
      </c>
      <c r="P287" s="58">
        <f t="shared" si="66"/>
        <v>544.79999999999995</v>
      </c>
      <c r="Q287" s="58">
        <f t="shared" si="67"/>
        <v>544.79999999999995</v>
      </c>
      <c r="R287" s="58">
        <f>SUM(Table1[[#This Row],[Oct]:[September]])</f>
        <v>6537.6000000000013</v>
      </c>
      <c r="S287" s="68">
        <f>Table1[[#This Row],[DEMAND for the whole year]]/365</f>
        <v>17.911232876712333</v>
      </c>
      <c r="T287" s="68">
        <f>Table1[[#This Row],[Lead Time (days)]]*S287</f>
        <v>626.8931506849317</v>
      </c>
      <c r="U287" s="68">
        <f>SQRT(2*Table1[[#This Row],[DEMAND for the whole year]]*$H$1/(Table1[[#This Row],[Std. Price ($)]]*$K$1))</f>
        <v>825.40409173971068</v>
      </c>
      <c r="V287" s="68">
        <f>Table1[[#This Row],[DEMAND for the whole year]]/U287</f>
        <v>7.9204841185372006</v>
      </c>
      <c r="W287" s="68">
        <f>Table1[[#This Row],[Demand variability (COV)]]*S287</f>
        <v>17.015671232876716</v>
      </c>
      <c r="X287" s="68">
        <f t="shared" si="68"/>
        <v>100.66606857669166</v>
      </c>
      <c r="Y287" s="68">
        <f t="shared" si="69"/>
        <v>206.7428286769688</v>
      </c>
      <c r="Z287" s="58">
        <f>(Table1[[#This Row],[Eoq]]/2)*(Table1[[#This Row],[Std. Price ($)]]*$K$1)</f>
        <v>2376.1452355611605</v>
      </c>
      <c r="AA287" s="58">
        <f>Table1[[#This Row],[number of times I order]]*$H$1</f>
        <v>2376.14523556116</v>
      </c>
      <c r="AB287" s="58">
        <f>Table1[[#This Row],[Holding cost]]+AA287</f>
        <v>4752.29047112232</v>
      </c>
      <c r="AC287" s="34">
        <v>0.2</v>
      </c>
      <c r="AD287" s="29">
        <v>1</v>
      </c>
      <c r="AE287" s="29">
        <v>0.95</v>
      </c>
      <c r="AF287" s="29">
        <v>35</v>
      </c>
    </row>
    <row r="288" spans="1:32" x14ac:dyDescent="0.15">
      <c r="A288" s="32">
        <v>82813.672235273843</v>
      </c>
      <c r="B288" s="33">
        <v>7.5970399999999998</v>
      </c>
      <c r="C288" s="33">
        <v>2725.5225496370676</v>
      </c>
      <c r="D288" s="33">
        <f>C288/Table1[[#This Row],[Std. Price ($)]]</f>
        <v>358.76111612378872</v>
      </c>
      <c r="E288" s="29">
        <v>308</v>
      </c>
      <c r="F288" s="29">
        <f t="shared" si="56"/>
        <v>92.4</v>
      </c>
      <c r="G288" s="29">
        <f t="shared" si="57"/>
        <v>92.4</v>
      </c>
      <c r="H288" s="29">
        <f t="shared" si="58"/>
        <v>92.4</v>
      </c>
      <c r="I288" s="58">
        <f t="shared" si="59"/>
        <v>92.4</v>
      </c>
      <c r="J288" s="58">
        <f t="shared" si="60"/>
        <v>92.4</v>
      </c>
      <c r="K288" s="58">
        <f t="shared" si="61"/>
        <v>92.4</v>
      </c>
      <c r="L288" s="58">
        <f t="shared" si="62"/>
        <v>92.4</v>
      </c>
      <c r="M288" s="58">
        <f t="shared" si="63"/>
        <v>92.4</v>
      </c>
      <c r="N288" s="58">
        <f t="shared" si="64"/>
        <v>92.4</v>
      </c>
      <c r="O288" s="58">
        <f t="shared" si="65"/>
        <v>92.4</v>
      </c>
      <c r="P288" s="58">
        <f t="shared" si="66"/>
        <v>92.4</v>
      </c>
      <c r="Q288" s="58">
        <f t="shared" si="67"/>
        <v>92.4</v>
      </c>
      <c r="R288" s="58">
        <f>SUM(Table1[[#This Row],[Oct]:[September]])</f>
        <v>1108.8</v>
      </c>
      <c r="S288" s="68">
        <f>Table1[[#This Row],[DEMAND for the whole year]]/365</f>
        <v>3.037808219178082</v>
      </c>
      <c r="T288" s="68">
        <f>Table1[[#This Row],[Lead Time (days)]]*S288</f>
        <v>106.32328767123286</v>
      </c>
      <c r="U288" s="68">
        <f>SQRT(2*Table1[[#This Row],[DEMAND for the whole year]]*$H$1/(Table1[[#This Row],[Std. Price ($)]]*$K$1))</f>
        <v>661.70593425356788</v>
      </c>
      <c r="V288" s="68">
        <f>Table1[[#This Row],[DEMAND for the whole year]]/U288</f>
        <v>1.6756688169205751</v>
      </c>
      <c r="W288" s="68">
        <f>Table1[[#This Row],[Demand variability (COV)]]*S288</f>
        <v>2.2175999999999996</v>
      </c>
      <c r="X288" s="68">
        <f t="shared" si="68"/>
        <v>13.119498527001706</v>
      </c>
      <c r="Y288" s="68">
        <f t="shared" si="69"/>
        <v>26.944155807865549</v>
      </c>
      <c r="Z288" s="58">
        <f>(Table1[[#This Row],[Eoq]]/2)*(Table1[[#This Row],[Std. Price ($)]]*$K$1)</f>
        <v>502.70064507617258</v>
      </c>
      <c r="AA288" s="58">
        <f>Table1[[#This Row],[number of times I order]]*$H$1</f>
        <v>502.70064507617252</v>
      </c>
      <c r="AB288" s="58">
        <f>Table1[[#This Row],[Holding cost]]+AA288</f>
        <v>1005.4012901523452</v>
      </c>
      <c r="AC288" s="34">
        <v>-0.7</v>
      </c>
      <c r="AD288" s="29">
        <v>1</v>
      </c>
      <c r="AE288" s="29">
        <v>0.73</v>
      </c>
      <c r="AF288" s="29">
        <v>35</v>
      </c>
    </row>
    <row r="289" spans="1:32" x14ac:dyDescent="0.15">
      <c r="A289" s="32">
        <v>73576.487495704438</v>
      </c>
      <c r="B289" s="33">
        <v>14.091660000000003</v>
      </c>
      <c r="C289" s="33">
        <v>3514.2802646952014</v>
      </c>
      <c r="D289" s="33">
        <f>C289/Table1[[#This Row],[Std. Price ($)]]</f>
        <v>249.38724498712008</v>
      </c>
      <c r="E289" s="29">
        <v>390</v>
      </c>
      <c r="F289" s="29">
        <f t="shared" si="56"/>
        <v>702</v>
      </c>
      <c r="G289" s="29">
        <f t="shared" si="57"/>
        <v>702</v>
      </c>
      <c r="H289" s="29">
        <f t="shared" si="58"/>
        <v>702</v>
      </c>
      <c r="I289" s="58">
        <f t="shared" si="59"/>
        <v>702</v>
      </c>
      <c r="J289" s="58">
        <f t="shared" si="60"/>
        <v>702</v>
      </c>
      <c r="K289" s="58">
        <f t="shared" si="61"/>
        <v>702</v>
      </c>
      <c r="L289" s="58">
        <f t="shared" si="62"/>
        <v>702</v>
      </c>
      <c r="M289" s="58">
        <f t="shared" si="63"/>
        <v>702</v>
      </c>
      <c r="N289" s="58">
        <f t="shared" si="64"/>
        <v>702</v>
      </c>
      <c r="O289" s="58">
        <f t="shared" si="65"/>
        <v>702</v>
      </c>
      <c r="P289" s="58">
        <f t="shared" si="66"/>
        <v>702</v>
      </c>
      <c r="Q289" s="58">
        <f t="shared" si="67"/>
        <v>702</v>
      </c>
      <c r="R289" s="58">
        <f>SUM(Table1[[#This Row],[Oct]:[September]])</f>
        <v>8424</v>
      </c>
      <c r="S289" s="68">
        <f>Table1[[#This Row],[DEMAND for the whole year]]/365</f>
        <v>23.079452054794519</v>
      </c>
      <c r="T289" s="68">
        <f>Table1[[#This Row],[Lead Time (days)]]*S289</f>
        <v>484.66849315068492</v>
      </c>
      <c r="U289" s="68">
        <f>SQRT(2*Table1[[#This Row],[DEMAND for the whole year]]*$H$1/(Table1[[#This Row],[Std. Price ($)]]*$K$1))</f>
        <v>1339.1793021342994</v>
      </c>
      <c r="V289" s="68">
        <f>Table1[[#This Row],[DEMAND for the whole year]]/U289</f>
        <v>6.290419801571276</v>
      </c>
      <c r="W289" s="68">
        <f>Table1[[#This Row],[Demand variability (COV)]]*S289</f>
        <v>16.617205479452053</v>
      </c>
      <c r="X289" s="68">
        <f t="shared" si="68"/>
        <v>76.149601948223989</v>
      </c>
      <c r="Y289" s="68">
        <f t="shared" si="69"/>
        <v>156.39216204621189</v>
      </c>
      <c r="Z289" s="58">
        <f>(Table1[[#This Row],[Eoq]]/2)*(Table1[[#This Row],[Std. Price ($)]]*$K$1)</f>
        <v>1887.1259404713826</v>
      </c>
      <c r="AA289" s="58">
        <f>Table1[[#This Row],[number of times I order]]*$H$1</f>
        <v>1887.1259404713828</v>
      </c>
      <c r="AB289" s="58">
        <f>Table1[[#This Row],[Holding cost]]+AA289</f>
        <v>3774.2518809427656</v>
      </c>
      <c r="AC289" s="34">
        <v>0.8</v>
      </c>
      <c r="AD289" s="29">
        <v>1</v>
      </c>
      <c r="AE289" s="29">
        <v>0.72</v>
      </c>
      <c r="AF289" s="29">
        <v>21</v>
      </c>
    </row>
    <row r="290" spans="1:32" x14ac:dyDescent="0.15">
      <c r="A290" s="32">
        <v>50118.456933584253</v>
      </c>
      <c r="B290" s="33">
        <v>18.412240000000001</v>
      </c>
      <c r="C290" s="33">
        <v>10253.160499413922</v>
      </c>
      <c r="D290" s="33">
        <f>C290/Table1[[#This Row],[Std. Price ($)]]</f>
        <v>556.8665463525308</v>
      </c>
      <c r="E290" s="29">
        <v>348</v>
      </c>
      <c r="F290" s="29">
        <f t="shared" si="56"/>
        <v>556.79999999999995</v>
      </c>
      <c r="G290" s="29">
        <f t="shared" si="57"/>
        <v>556.79999999999995</v>
      </c>
      <c r="H290" s="29">
        <f t="shared" si="58"/>
        <v>556.79999999999995</v>
      </c>
      <c r="I290" s="58">
        <f t="shared" si="59"/>
        <v>556.79999999999995</v>
      </c>
      <c r="J290" s="58">
        <f t="shared" si="60"/>
        <v>556.79999999999995</v>
      </c>
      <c r="K290" s="58">
        <f t="shared" si="61"/>
        <v>556.79999999999995</v>
      </c>
      <c r="L290" s="58">
        <f t="shared" si="62"/>
        <v>556.79999999999995</v>
      </c>
      <c r="M290" s="58">
        <f t="shared" si="63"/>
        <v>556.79999999999995</v>
      </c>
      <c r="N290" s="58">
        <f t="shared" si="64"/>
        <v>556.79999999999995</v>
      </c>
      <c r="O290" s="58">
        <f t="shared" si="65"/>
        <v>556.79999999999995</v>
      </c>
      <c r="P290" s="58">
        <f t="shared" si="66"/>
        <v>556.79999999999995</v>
      </c>
      <c r="Q290" s="58">
        <f t="shared" si="67"/>
        <v>556.79999999999995</v>
      </c>
      <c r="R290" s="58">
        <f>SUM(Table1[[#This Row],[Oct]:[September]])</f>
        <v>6681.6000000000013</v>
      </c>
      <c r="S290" s="68">
        <f>Table1[[#This Row],[DEMAND for the whole year]]/365</f>
        <v>18.305753424657539</v>
      </c>
      <c r="T290" s="68">
        <f>Table1[[#This Row],[Lead Time (days)]]*S290</f>
        <v>567.47835616438374</v>
      </c>
      <c r="U290" s="68">
        <f>SQRT(2*Table1[[#This Row],[DEMAND for the whole year]]*$H$1/(Table1[[#This Row],[Std. Price ($)]]*$K$1))</f>
        <v>1043.3921142393528</v>
      </c>
      <c r="V290" s="68">
        <f>Table1[[#This Row],[DEMAND for the whole year]]/U290</f>
        <v>6.4037286738274606</v>
      </c>
      <c r="W290" s="68">
        <f>Table1[[#This Row],[Demand variability (COV)]]*S290</f>
        <v>23.614421917808226</v>
      </c>
      <c r="X290" s="68">
        <f t="shared" si="68"/>
        <v>131.4795368028048</v>
      </c>
      <c r="Y290" s="68">
        <f t="shared" si="69"/>
        <v>270.02595547913694</v>
      </c>
      <c r="Z290" s="58">
        <f>(Table1[[#This Row],[Eoq]]/2)*(Table1[[#This Row],[Std. Price ($)]]*$K$1)</f>
        <v>1921.1186021482383</v>
      </c>
      <c r="AA290" s="58">
        <f>Table1[[#This Row],[number of times I order]]*$H$1</f>
        <v>1921.1186021482381</v>
      </c>
      <c r="AB290" s="58">
        <f>Table1[[#This Row],[Holding cost]]+AA290</f>
        <v>3842.2372042964762</v>
      </c>
      <c r="AC290" s="34">
        <v>0.6</v>
      </c>
      <c r="AD290" s="29">
        <v>1</v>
      </c>
      <c r="AE290" s="29">
        <v>1.29</v>
      </c>
      <c r="AF290" s="29">
        <v>31</v>
      </c>
    </row>
    <row r="291" spans="1:32" x14ac:dyDescent="0.15">
      <c r="A291" s="32">
        <v>32116.595853383467</v>
      </c>
      <c r="B291" s="33">
        <v>16.999290000000002</v>
      </c>
      <c r="C291" s="33">
        <v>1347.1827412520311</v>
      </c>
      <c r="D291" s="33">
        <f>C291/Table1[[#This Row],[Std. Price ($)]]</f>
        <v>79.249353428997964</v>
      </c>
      <c r="E291" s="29">
        <v>284</v>
      </c>
      <c r="F291" s="29">
        <f t="shared" si="56"/>
        <v>710</v>
      </c>
      <c r="G291" s="29">
        <f t="shared" si="57"/>
        <v>710</v>
      </c>
      <c r="H291" s="29">
        <f t="shared" si="58"/>
        <v>710</v>
      </c>
      <c r="I291" s="58">
        <f t="shared" si="59"/>
        <v>710</v>
      </c>
      <c r="J291" s="58">
        <f t="shared" si="60"/>
        <v>710</v>
      </c>
      <c r="K291" s="58">
        <f t="shared" si="61"/>
        <v>710</v>
      </c>
      <c r="L291" s="58">
        <f t="shared" si="62"/>
        <v>710</v>
      </c>
      <c r="M291" s="58">
        <f t="shared" si="63"/>
        <v>710</v>
      </c>
      <c r="N291" s="58">
        <f t="shared" si="64"/>
        <v>710</v>
      </c>
      <c r="O291" s="58">
        <f t="shared" si="65"/>
        <v>710</v>
      </c>
      <c r="P291" s="58">
        <f t="shared" si="66"/>
        <v>710</v>
      </c>
      <c r="Q291" s="58">
        <f t="shared" si="67"/>
        <v>710</v>
      </c>
      <c r="R291" s="58">
        <f>SUM(Table1[[#This Row],[Oct]:[September]])</f>
        <v>8520</v>
      </c>
      <c r="S291" s="68">
        <f>Table1[[#This Row],[DEMAND for the whole year]]/365</f>
        <v>23.342465753424658</v>
      </c>
      <c r="T291" s="68">
        <f>Table1[[#This Row],[Lead Time (days)]]*S291</f>
        <v>256.76712328767127</v>
      </c>
      <c r="U291" s="68">
        <f>SQRT(2*Table1[[#This Row],[DEMAND for the whole year]]*$H$1/(Table1[[#This Row],[Std. Price ($)]]*$K$1))</f>
        <v>1226.210507560213</v>
      </c>
      <c r="V291" s="68">
        <f>Table1[[#This Row],[DEMAND for the whole year]]/U291</f>
        <v>6.9482360063544188</v>
      </c>
      <c r="W291" s="68">
        <f>Table1[[#This Row],[Demand variability (COV)]]*S291</f>
        <v>16.806575342465752</v>
      </c>
      <c r="X291" s="68">
        <f t="shared" si="68"/>
        <v>55.741104421797708</v>
      </c>
      <c r="Y291" s="68">
        <f t="shared" si="69"/>
        <v>114.47823248368168</v>
      </c>
      <c r="Z291" s="58">
        <f>(Table1[[#This Row],[Eoq]]/2)*(Table1[[#This Row],[Std. Price ($)]]*$K$1)</f>
        <v>2084.4708019063255</v>
      </c>
      <c r="AA291" s="58">
        <f>Table1[[#This Row],[number of times I order]]*$H$1</f>
        <v>2084.4708019063255</v>
      </c>
      <c r="AB291" s="58">
        <f>Table1[[#This Row],[Holding cost]]+AA291</f>
        <v>4168.941603812651</v>
      </c>
      <c r="AC291" s="34">
        <v>1.5</v>
      </c>
      <c r="AD291" s="29">
        <v>0.8</v>
      </c>
      <c r="AE291" s="29">
        <v>0.72</v>
      </c>
      <c r="AF291" s="29">
        <v>11</v>
      </c>
    </row>
    <row r="292" spans="1:32" x14ac:dyDescent="0.15">
      <c r="A292" s="32">
        <v>65490.259567151574</v>
      </c>
      <c r="B292" s="33">
        <v>12.366530000000001</v>
      </c>
      <c r="C292" s="33">
        <v>4336.7721547108931</v>
      </c>
      <c r="D292" s="33">
        <f>C292/Table1[[#This Row],[Std. Price ($)]]</f>
        <v>350.68625998650333</v>
      </c>
      <c r="E292" s="29">
        <v>196</v>
      </c>
      <c r="F292" s="29">
        <f t="shared" si="56"/>
        <v>313.60000000000002</v>
      </c>
      <c r="G292" s="29">
        <f t="shared" si="57"/>
        <v>313.60000000000002</v>
      </c>
      <c r="H292" s="29">
        <f t="shared" si="58"/>
        <v>313.60000000000002</v>
      </c>
      <c r="I292" s="58">
        <f t="shared" si="59"/>
        <v>313.60000000000002</v>
      </c>
      <c r="J292" s="58">
        <f t="shared" si="60"/>
        <v>313.60000000000002</v>
      </c>
      <c r="K292" s="58">
        <f t="shared" si="61"/>
        <v>313.60000000000002</v>
      </c>
      <c r="L292" s="58">
        <f t="shared" si="62"/>
        <v>313.60000000000002</v>
      </c>
      <c r="M292" s="58">
        <f t="shared" si="63"/>
        <v>313.60000000000002</v>
      </c>
      <c r="N292" s="58">
        <f t="shared" si="64"/>
        <v>313.60000000000002</v>
      </c>
      <c r="O292" s="58">
        <f t="shared" si="65"/>
        <v>313.60000000000002</v>
      </c>
      <c r="P292" s="58">
        <f t="shared" si="66"/>
        <v>313.60000000000002</v>
      </c>
      <c r="Q292" s="58">
        <f t="shared" si="67"/>
        <v>313.60000000000002</v>
      </c>
      <c r="R292" s="58">
        <f>SUM(Table1[[#This Row],[Oct]:[September]])</f>
        <v>3763.1999999999994</v>
      </c>
      <c r="S292" s="68">
        <f>Table1[[#This Row],[DEMAND for the whole year]]/365</f>
        <v>10.310136986301368</v>
      </c>
      <c r="T292" s="68">
        <f>Table1[[#This Row],[Lead Time (days)]]*S292</f>
        <v>474.2663013698629</v>
      </c>
      <c r="U292" s="68">
        <f>SQRT(2*Table1[[#This Row],[DEMAND for the whole year]]*$H$1/(Table1[[#This Row],[Std. Price ($)]]*$K$1))</f>
        <v>955.46624702482143</v>
      </c>
      <c r="V292" s="68">
        <f>Table1[[#This Row],[DEMAND for the whole year]]/U292</f>
        <v>3.9386006692732889</v>
      </c>
      <c r="W292" s="68">
        <f>Table1[[#This Row],[Demand variability (COV)]]*S292</f>
        <v>9.588427397260272</v>
      </c>
      <c r="X292" s="68">
        <f t="shared" si="68"/>
        <v>65.031878627458113</v>
      </c>
      <c r="Y292" s="68">
        <f t="shared" si="69"/>
        <v>133.55914988748296</v>
      </c>
      <c r="Z292" s="58">
        <f>(Table1[[#This Row],[Eoq]]/2)*(Table1[[#This Row],[Std. Price ($)]]*$K$1)</f>
        <v>1181.5802007819866</v>
      </c>
      <c r="AA292" s="58">
        <f>Table1[[#This Row],[number of times I order]]*$H$1</f>
        <v>1181.5802007819866</v>
      </c>
      <c r="AB292" s="58">
        <f>Table1[[#This Row],[Holding cost]]+AA292</f>
        <v>2363.1604015639732</v>
      </c>
      <c r="AC292" s="34">
        <v>0.6</v>
      </c>
      <c r="AD292" s="29">
        <v>1</v>
      </c>
      <c r="AE292" s="29">
        <v>0.93</v>
      </c>
      <c r="AF292" s="29">
        <v>46</v>
      </c>
    </row>
    <row r="293" spans="1:32" x14ac:dyDescent="0.15">
      <c r="A293" s="32">
        <v>19501.299492819369</v>
      </c>
      <c r="B293" s="33">
        <v>6.149</v>
      </c>
      <c r="C293" s="33">
        <v>845.08621197000014</v>
      </c>
      <c r="D293" s="33">
        <f>C293/Table1[[#This Row],[Std. Price ($)]]</f>
        <v>137.4347393023256</v>
      </c>
      <c r="E293" s="29">
        <v>260</v>
      </c>
      <c r="F293" s="29">
        <f t="shared" si="56"/>
        <v>156</v>
      </c>
      <c r="G293" s="29">
        <f t="shared" si="57"/>
        <v>156</v>
      </c>
      <c r="H293" s="29">
        <f t="shared" si="58"/>
        <v>156</v>
      </c>
      <c r="I293" s="58">
        <f t="shared" si="59"/>
        <v>156</v>
      </c>
      <c r="J293" s="58">
        <f t="shared" si="60"/>
        <v>156</v>
      </c>
      <c r="K293" s="58">
        <f t="shared" si="61"/>
        <v>156</v>
      </c>
      <c r="L293" s="58">
        <f t="shared" si="62"/>
        <v>156</v>
      </c>
      <c r="M293" s="58">
        <f t="shared" si="63"/>
        <v>156</v>
      </c>
      <c r="N293" s="58">
        <f t="shared" si="64"/>
        <v>156</v>
      </c>
      <c r="O293" s="58">
        <f t="shared" si="65"/>
        <v>156</v>
      </c>
      <c r="P293" s="58">
        <f t="shared" si="66"/>
        <v>156</v>
      </c>
      <c r="Q293" s="58">
        <f t="shared" si="67"/>
        <v>156</v>
      </c>
      <c r="R293" s="58">
        <f>SUM(Table1[[#This Row],[Oct]:[September]])</f>
        <v>1872</v>
      </c>
      <c r="S293" s="68">
        <f>Table1[[#This Row],[DEMAND for the whole year]]/365</f>
        <v>5.1287671232876715</v>
      </c>
      <c r="T293" s="68">
        <f>Table1[[#This Row],[Lead Time (days)]]*S293</f>
        <v>56.416438356164385</v>
      </c>
      <c r="U293" s="68">
        <f>SQRT(2*Table1[[#This Row],[DEMAND for the whole year]]*$H$1/(Table1[[#This Row],[Std. Price ($)]]*$K$1))</f>
        <v>955.67737176341802</v>
      </c>
      <c r="V293" s="68">
        <f>Table1[[#This Row],[DEMAND for the whole year]]/U293</f>
        <v>1.9588200529910857</v>
      </c>
      <c r="W293" s="68">
        <f>Table1[[#This Row],[Demand variability (COV)]]*S293</f>
        <v>4.5646027397260278</v>
      </c>
      <c r="X293" s="68">
        <f t="shared" si="68"/>
        <v>15.139074604699521</v>
      </c>
      <c r="Y293" s="68">
        <f t="shared" si="69"/>
        <v>31.091857977375525</v>
      </c>
      <c r="Z293" s="58">
        <f>(Table1[[#This Row],[Eoq]]/2)*(Table1[[#This Row],[Std. Price ($)]]*$K$1)</f>
        <v>587.6460158973257</v>
      </c>
      <c r="AA293" s="58">
        <f>Table1[[#This Row],[number of times I order]]*$H$1</f>
        <v>587.6460158973257</v>
      </c>
      <c r="AB293" s="58">
        <f>Table1[[#This Row],[Holding cost]]+AA293</f>
        <v>1175.2920317946514</v>
      </c>
      <c r="AC293" s="34">
        <v>-0.4</v>
      </c>
      <c r="AD293" s="29">
        <v>1</v>
      </c>
      <c r="AE293" s="29">
        <v>0.89</v>
      </c>
      <c r="AF293" s="29">
        <v>11</v>
      </c>
    </row>
    <row r="294" spans="1:32" x14ac:dyDescent="0.15">
      <c r="A294" s="32">
        <v>50611.651937451526</v>
      </c>
      <c r="B294" s="33">
        <v>5.4439000000000002</v>
      </c>
      <c r="C294" s="33">
        <v>810.02534260080859</v>
      </c>
      <c r="D294" s="33">
        <f>C294/Table1[[#This Row],[Std. Price ($)]]</f>
        <v>148.79504447194265</v>
      </c>
      <c r="E294" s="29">
        <v>252</v>
      </c>
      <c r="F294" s="29">
        <f t="shared" si="56"/>
        <v>201.6</v>
      </c>
      <c r="G294" s="29">
        <f t="shared" si="57"/>
        <v>201.6</v>
      </c>
      <c r="H294" s="29">
        <f t="shared" si="58"/>
        <v>201.6</v>
      </c>
      <c r="I294" s="58">
        <f t="shared" si="59"/>
        <v>201.6</v>
      </c>
      <c r="J294" s="58">
        <f t="shared" si="60"/>
        <v>201.6</v>
      </c>
      <c r="K294" s="58">
        <f t="shared" si="61"/>
        <v>201.6</v>
      </c>
      <c r="L294" s="58">
        <f t="shared" si="62"/>
        <v>201.6</v>
      </c>
      <c r="M294" s="58">
        <f t="shared" si="63"/>
        <v>201.6</v>
      </c>
      <c r="N294" s="58">
        <f t="shared" si="64"/>
        <v>201.6</v>
      </c>
      <c r="O294" s="58">
        <f t="shared" si="65"/>
        <v>201.6</v>
      </c>
      <c r="P294" s="58">
        <f t="shared" si="66"/>
        <v>201.6</v>
      </c>
      <c r="Q294" s="58">
        <f t="shared" si="67"/>
        <v>201.6</v>
      </c>
      <c r="R294" s="58">
        <f>SUM(Table1[[#This Row],[Oct]:[September]])</f>
        <v>2419.1999999999994</v>
      </c>
      <c r="S294" s="68">
        <f>Table1[[#This Row],[DEMAND for the whole year]]/365</f>
        <v>6.6279452054794499</v>
      </c>
      <c r="T294" s="68">
        <f>Table1[[#This Row],[Lead Time (days)]]*S294</f>
        <v>72.907397260273953</v>
      </c>
      <c r="U294" s="68">
        <f>SQRT(2*Table1[[#This Row],[DEMAND for the whole year]]*$H$1/(Table1[[#This Row],[Std. Price ($)]]*$K$1))</f>
        <v>1154.626297819919</v>
      </c>
      <c r="V294" s="68">
        <f>Table1[[#This Row],[DEMAND for the whole year]]/U294</f>
        <v>2.0952233675672862</v>
      </c>
      <c r="W294" s="68">
        <f>Table1[[#This Row],[Demand variability (COV)]]*S294</f>
        <v>6.362827397260272</v>
      </c>
      <c r="X294" s="68">
        <f t="shared" si="68"/>
        <v>21.103111082505944</v>
      </c>
      <c r="Y294" s="68">
        <f t="shared" si="69"/>
        <v>43.34049139663891</v>
      </c>
      <c r="Z294" s="58">
        <f>(Table1[[#This Row],[Eoq]]/2)*(Table1[[#This Row],[Std. Price ($)]]*$K$1)</f>
        <v>628.56701027018573</v>
      </c>
      <c r="AA294" s="58">
        <f>Table1[[#This Row],[number of times I order]]*$H$1</f>
        <v>628.56701027018585</v>
      </c>
      <c r="AB294" s="58">
        <f>Table1[[#This Row],[Holding cost]]+AA294</f>
        <v>1257.1340205403717</v>
      </c>
      <c r="AC294" s="34">
        <v>-0.2</v>
      </c>
      <c r="AD294" s="29">
        <v>0.75</v>
      </c>
      <c r="AE294" s="29">
        <v>0.96</v>
      </c>
      <c r="AF294" s="29">
        <v>11</v>
      </c>
    </row>
    <row r="295" spans="1:32" x14ac:dyDescent="0.15">
      <c r="A295" s="32">
        <v>49002.299757869616</v>
      </c>
      <c r="B295" s="33">
        <v>13.063699</v>
      </c>
      <c r="C295" s="33">
        <v>8544.0288235045555</v>
      </c>
      <c r="D295" s="33">
        <f>C295/Table1[[#This Row],[Std. Price ($)]]</f>
        <v>654.02829807273997</v>
      </c>
      <c r="E295" s="29">
        <v>494</v>
      </c>
      <c r="F295" s="29">
        <f t="shared" si="56"/>
        <v>790.4</v>
      </c>
      <c r="G295" s="29">
        <f t="shared" si="57"/>
        <v>790.4</v>
      </c>
      <c r="H295" s="29">
        <f t="shared" si="58"/>
        <v>790.4</v>
      </c>
      <c r="I295" s="58">
        <f t="shared" si="59"/>
        <v>790.4</v>
      </c>
      <c r="J295" s="58">
        <f t="shared" si="60"/>
        <v>790.4</v>
      </c>
      <c r="K295" s="58">
        <f t="shared" si="61"/>
        <v>790.4</v>
      </c>
      <c r="L295" s="58">
        <f t="shared" si="62"/>
        <v>790.4</v>
      </c>
      <c r="M295" s="58">
        <f t="shared" si="63"/>
        <v>790.4</v>
      </c>
      <c r="N295" s="58">
        <f t="shared" si="64"/>
        <v>790.4</v>
      </c>
      <c r="O295" s="58">
        <f t="shared" si="65"/>
        <v>790.4</v>
      </c>
      <c r="P295" s="58">
        <f t="shared" si="66"/>
        <v>790.4</v>
      </c>
      <c r="Q295" s="58">
        <f t="shared" si="67"/>
        <v>790.4</v>
      </c>
      <c r="R295" s="58">
        <f>SUM(Table1[[#This Row],[Oct]:[September]])</f>
        <v>9484.7999999999975</v>
      </c>
      <c r="S295" s="68">
        <f>Table1[[#This Row],[DEMAND for the whole year]]/365</f>
        <v>25.985753424657528</v>
      </c>
      <c r="T295" s="68">
        <f>Table1[[#This Row],[Lead Time (days)]]*S295</f>
        <v>571.68657534246563</v>
      </c>
      <c r="U295" s="68">
        <f>SQRT(2*Table1[[#This Row],[DEMAND for the whole year]]*$H$1/(Table1[[#This Row],[Std. Price ($)]]*$K$1))</f>
        <v>1475.8480082870285</v>
      </c>
      <c r="V295" s="68">
        <f>Table1[[#This Row],[DEMAND for the whole year]]/U295</f>
        <v>6.4266780500037495</v>
      </c>
      <c r="W295" s="68">
        <f>Table1[[#This Row],[Demand variability (COV)]]*S295</f>
        <v>38.718772602739719</v>
      </c>
      <c r="X295" s="68">
        <f t="shared" si="68"/>
        <v>181.60714121691001</v>
      </c>
      <c r="Y295" s="68">
        <f t="shared" si="69"/>
        <v>372.9754684371884</v>
      </c>
      <c r="Z295" s="58">
        <f>(Table1[[#This Row],[Eoq]]/2)*(Table1[[#This Row],[Std. Price ($)]]*$K$1)</f>
        <v>1928.0034150011245</v>
      </c>
      <c r="AA295" s="58">
        <f>Table1[[#This Row],[number of times I order]]*$H$1</f>
        <v>1928.0034150011249</v>
      </c>
      <c r="AB295" s="58">
        <f>Table1[[#This Row],[Holding cost]]+AA295</f>
        <v>3856.0068300022494</v>
      </c>
      <c r="AC295" s="34">
        <v>0.6</v>
      </c>
      <c r="AD295" s="29">
        <v>1</v>
      </c>
      <c r="AE295" s="29">
        <v>1.49</v>
      </c>
      <c r="AF295" s="29">
        <v>22</v>
      </c>
    </row>
    <row r="296" spans="1:32" x14ac:dyDescent="0.15">
      <c r="A296" s="32">
        <v>82289.654804418984</v>
      </c>
      <c r="B296" s="33">
        <v>13.860000000000001</v>
      </c>
      <c r="C296" s="33">
        <v>3536.2492169400011</v>
      </c>
      <c r="D296" s="33">
        <f>C296/Table1[[#This Row],[Std. Price ($)]]</f>
        <v>255.1406361428572</v>
      </c>
      <c r="E296" s="29">
        <v>486</v>
      </c>
      <c r="F296" s="29">
        <f t="shared" si="56"/>
        <v>777.59999999999991</v>
      </c>
      <c r="G296" s="29">
        <f t="shared" si="57"/>
        <v>777.59999999999991</v>
      </c>
      <c r="H296" s="29">
        <f t="shared" si="58"/>
        <v>777.59999999999991</v>
      </c>
      <c r="I296" s="58">
        <f t="shared" si="59"/>
        <v>777.59999999999991</v>
      </c>
      <c r="J296" s="58">
        <f t="shared" si="60"/>
        <v>777.59999999999991</v>
      </c>
      <c r="K296" s="58">
        <f t="shared" si="61"/>
        <v>777.59999999999991</v>
      </c>
      <c r="L296" s="58">
        <f t="shared" si="62"/>
        <v>777.59999999999991</v>
      </c>
      <c r="M296" s="58">
        <f t="shared" si="63"/>
        <v>777.59999999999991</v>
      </c>
      <c r="N296" s="58">
        <f t="shared" si="64"/>
        <v>777.59999999999991</v>
      </c>
      <c r="O296" s="58">
        <f t="shared" si="65"/>
        <v>777.59999999999991</v>
      </c>
      <c r="P296" s="58">
        <f t="shared" si="66"/>
        <v>777.59999999999991</v>
      </c>
      <c r="Q296" s="58">
        <f t="shared" si="67"/>
        <v>777.59999999999991</v>
      </c>
      <c r="R296" s="58">
        <f>SUM(Table1[[#This Row],[Oct]:[September]])</f>
        <v>9331.2000000000007</v>
      </c>
      <c r="S296" s="68">
        <f>Table1[[#This Row],[DEMAND for the whole year]]/365</f>
        <v>25.564931506849316</v>
      </c>
      <c r="T296" s="68">
        <f>Table1[[#This Row],[Lead Time (days)]]*S296</f>
        <v>434.60383561643835</v>
      </c>
      <c r="U296" s="68">
        <f>SQRT(2*Table1[[#This Row],[DEMAND for the whole year]]*$H$1/(Table1[[#This Row],[Std. Price ($)]]*$K$1))</f>
        <v>1421.1756611131009</v>
      </c>
      <c r="V296" s="68">
        <f>Table1[[#This Row],[DEMAND for the whole year]]/U296</f>
        <v>6.5658315543425276</v>
      </c>
      <c r="W296" s="68">
        <f>Table1[[#This Row],[Demand variability (COV)]]*S296</f>
        <v>18.662400000000002</v>
      </c>
      <c r="X296" s="68">
        <f t="shared" si="68"/>
        <v>76.947046427527042</v>
      </c>
      <c r="Y296" s="68">
        <f t="shared" si="69"/>
        <v>158.02991277686991</v>
      </c>
      <c r="Z296" s="58">
        <f>(Table1[[#This Row],[Eoq]]/2)*(Table1[[#This Row],[Std. Price ($)]]*$K$1)</f>
        <v>1969.749466302758</v>
      </c>
      <c r="AA296" s="58">
        <f>Table1[[#This Row],[number of times I order]]*$H$1</f>
        <v>1969.7494663027583</v>
      </c>
      <c r="AB296" s="58">
        <f>Table1[[#This Row],[Holding cost]]+AA296</f>
        <v>3939.4989326055165</v>
      </c>
      <c r="AC296" s="34">
        <v>0.6</v>
      </c>
      <c r="AD296" s="29">
        <v>1</v>
      </c>
      <c r="AE296" s="29">
        <v>0.73</v>
      </c>
      <c r="AF296" s="29">
        <v>17</v>
      </c>
    </row>
    <row r="297" spans="1:32" x14ac:dyDescent="0.15">
      <c r="A297" s="32">
        <v>91153.848394997578</v>
      </c>
      <c r="B297" s="33">
        <v>16.5</v>
      </c>
      <c r="C297" s="33">
        <v>8270.4017956592215</v>
      </c>
      <c r="D297" s="33">
        <f>C297/Table1[[#This Row],[Std. Price ($)]]</f>
        <v>501.23647246419523</v>
      </c>
      <c r="E297" s="29">
        <v>268</v>
      </c>
      <c r="F297" s="29">
        <f t="shared" si="56"/>
        <v>428.79999999999995</v>
      </c>
      <c r="G297" s="29">
        <f t="shared" si="57"/>
        <v>428.79999999999995</v>
      </c>
      <c r="H297" s="29">
        <f t="shared" si="58"/>
        <v>428.79999999999995</v>
      </c>
      <c r="I297" s="58">
        <f t="shared" si="59"/>
        <v>428.79999999999995</v>
      </c>
      <c r="J297" s="58">
        <f t="shared" si="60"/>
        <v>428.79999999999995</v>
      </c>
      <c r="K297" s="58">
        <f t="shared" si="61"/>
        <v>428.79999999999995</v>
      </c>
      <c r="L297" s="58">
        <f t="shared" si="62"/>
        <v>428.79999999999995</v>
      </c>
      <c r="M297" s="58">
        <f t="shared" si="63"/>
        <v>428.79999999999995</v>
      </c>
      <c r="N297" s="58">
        <f t="shared" si="64"/>
        <v>428.79999999999995</v>
      </c>
      <c r="O297" s="58">
        <f t="shared" si="65"/>
        <v>428.79999999999995</v>
      </c>
      <c r="P297" s="58">
        <f t="shared" si="66"/>
        <v>428.79999999999995</v>
      </c>
      <c r="Q297" s="58">
        <f t="shared" si="67"/>
        <v>428.79999999999995</v>
      </c>
      <c r="R297" s="58">
        <f>SUM(Table1[[#This Row],[Oct]:[September]])</f>
        <v>5145.6000000000013</v>
      </c>
      <c r="S297" s="68">
        <f>Table1[[#This Row],[DEMAND for the whole year]]/365</f>
        <v>14.097534246575346</v>
      </c>
      <c r="T297" s="68">
        <f>Table1[[#This Row],[Lead Time (days)]]*S297</f>
        <v>437.02356164383576</v>
      </c>
      <c r="U297" s="68">
        <f>SQRT(2*Table1[[#This Row],[DEMAND for the whole year]]*$H$1/(Table1[[#This Row],[Std. Price ($)]]*$K$1))</f>
        <v>967.24538580633021</v>
      </c>
      <c r="V297" s="68">
        <f>Table1[[#This Row],[DEMAND for the whole year]]/U297</f>
        <v>5.3198496219348161</v>
      </c>
      <c r="W297" s="68">
        <f>Table1[[#This Row],[Demand variability (COV)]]*S297</f>
        <v>21.146301369863018</v>
      </c>
      <c r="X297" s="68">
        <f t="shared" si="68"/>
        <v>117.73762317278698</v>
      </c>
      <c r="Y297" s="68">
        <f t="shared" si="69"/>
        <v>241.80351533149124</v>
      </c>
      <c r="Z297" s="58">
        <f>(Table1[[#This Row],[Eoq]]/2)*(Table1[[#This Row],[Std. Price ($)]]*$K$1)</f>
        <v>1595.954886580445</v>
      </c>
      <c r="AA297" s="58">
        <f>Table1[[#This Row],[number of times I order]]*$H$1</f>
        <v>1595.9548865804447</v>
      </c>
      <c r="AB297" s="58">
        <f>Table1[[#This Row],[Holding cost]]+AA297</f>
        <v>3191.9097731608899</v>
      </c>
      <c r="AC297" s="34">
        <v>0.6</v>
      </c>
      <c r="AD297" s="29">
        <v>0.82</v>
      </c>
      <c r="AE297" s="29">
        <v>1.5</v>
      </c>
      <c r="AF297" s="29">
        <v>31</v>
      </c>
    </row>
    <row r="298" spans="1:32" x14ac:dyDescent="0.15">
      <c r="A298" s="32">
        <v>6088.3931274650413</v>
      </c>
      <c r="B298" s="33">
        <v>44.413600000000002</v>
      </c>
      <c r="C298" s="33">
        <v>13723.499905535202</v>
      </c>
      <c r="D298" s="33">
        <f>C298/Table1[[#This Row],[Std. Price ($)]]</f>
        <v>308.9931891478106</v>
      </c>
      <c r="E298" s="29">
        <v>478</v>
      </c>
      <c r="F298" s="29">
        <f t="shared" si="56"/>
        <v>191.2</v>
      </c>
      <c r="G298" s="29">
        <f t="shared" si="57"/>
        <v>191.2</v>
      </c>
      <c r="H298" s="29">
        <f t="shared" si="58"/>
        <v>191.2</v>
      </c>
      <c r="I298" s="58">
        <f t="shared" si="59"/>
        <v>191.2</v>
      </c>
      <c r="J298" s="58">
        <f t="shared" si="60"/>
        <v>191.2</v>
      </c>
      <c r="K298" s="58">
        <f t="shared" si="61"/>
        <v>191.2</v>
      </c>
      <c r="L298" s="58">
        <f t="shared" si="62"/>
        <v>191.2</v>
      </c>
      <c r="M298" s="58">
        <f t="shared" si="63"/>
        <v>191.2</v>
      </c>
      <c r="N298" s="58">
        <f t="shared" si="64"/>
        <v>191.2</v>
      </c>
      <c r="O298" s="58">
        <f t="shared" si="65"/>
        <v>191.2</v>
      </c>
      <c r="P298" s="58">
        <f t="shared" si="66"/>
        <v>191.2</v>
      </c>
      <c r="Q298" s="58">
        <f t="shared" si="67"/>
        <v>191.2</v>
      </c>
      <c r="R298" s="58">
        <f>SUM(Table1[[#This Row],[Oct]:[September]])</f>
        <v>2294.4</v>
      </c>
      <c r="S298" s="68">
        <f>Table1[[#This Row],[DEMAND for the whole year]]/365</f>
        <v>6.2860273972602743</v>
      </c>
      <c r="T298" s="68">
        <f>Table1[[#This Row],[Lead Time (days)]]*S298</f>
        <v>69.146301369863011</v>
      </c>
      <c r="U298" s="68">
        <f>SQRT(2*Table1[[#This Row],[DEMAND for the whole year]]*$H$1/(Table1[[#This Row],[Std. Price ($)]]*$K$1))</f>
        <v>393.67442869931665</v>
      </c>
      <c r="V298" s="68">
        <f>Table1[[#This Row],[DEMAND for the whole year]]/U298</f>
        <v>5.8281662021599896</v>
      </c>
      <c r="W298" s="68">
        <f>Table1[[#This Row],[Demand variability (COV)]]*S298</f>
        <v>9.4919013698630135</v>
      </c>
      <c r="X298" s="68">
        <f t="shared" si="68"/>
        <v>31.481075390896049</v>
      </c>
      <c r="Y298" s="68">
        <f t="shared" si="69"/>
        <v>64.654224289571019</v>
      </c>
      <c r="Z298" s="58">
        <f>(Table1[[#This Row],[Eoq]]/2)*(Table1[[#This Row],[Std. Price ($)]]*$K$1)</f>
        <v>1748.4498606479972</v>
      </c>
      <c r="AA298" s="58">
        <f>Table1[[#This Row],[number of times I order]]*$H$1</f>
        <v>1748.449860647997</v>
      </c>
      <c r="AB298" s="58">
        <f>Table1[[#This Row],[Holding cost]]+AA298</f>
        <v>3496.8997212959939</v>
      </c>
      <c r="AC298" s="34">
        <v>-0.6</v>
      </c>
      <c r="AD298" s="29">
        <v>1</v>
      </c>
      <c r="AE298" s="29">
        <v>1.51</v>
      </c>
      <c r="AF298" s="29">
        <v>11</v>
      </c>
    </row>
    <row r="299" spans="1:32" x14ac:dyDescent="0.15">
      <c r="A299" s="32">
        <v>38093.320945116284</v>
      </c>
      <c r="B299" s="33">
        <v>5.2821999999999996</v>
      </c>
      <c r="C299" s="33">
        <v>3296.1220573115997</v>
      </c>
      <c r="D299" s="33">
        <f>C299/Table1[[#This Row],[Std. Price ($)]]</f>
        <v>624.00553884964597</v>
      </c>
      <c r="E299" s="29">
        <v>542</v>
      </c>
      <c r="F299" s="29">
        <f t="shared" si="56"/>
        <v>813</v>
      </c>
      <c r="G299" s="29">
        <f t="shared" si="57"/>
        <v>813</v>
      </c>
      <c r="H299" s="29">
        <f t="shared" si="58"/>
        <v>813</v>
      </c>
      <c r="I299" s="58">
        <f t="shared" si="59"/>
        <v>813</v>
      </c>
      <c r="J299" s="58">
        <f t="shared" si="60"/>
        <v>813</v>
      </c>
      <c r="K299" s="58">
        <f t="shared" si="61"/>
        <v>813</v>
      </c>
      <c r="L299" s="58">
        <f t="shared" si="62"/>
        <v>813</v>
      </c>
      <c r="M299" s="58">
        <f t="shared" si="63"/>
        <v>813</v>
      </c>
      <c r="N299" s="58">
        <f t="shared" si="64"/>
        <v>813</v>
      </c>
      <c r="O299" s="58">
        <f t="shared" si="65"/>
        <v>813</v>
      </c>
      <c r="P299" s="58">
        <f t="shared" si="66"/>
        <v>813</v>
      </c>
      <c r="Q299" s="58">
        <f t="shared" si="67"/>
        <v>813</v>
      </c>
      <c r="R299" s="58">
        <f>SUM(Table1[[#This Row],[Oct]:[September]])</f>
        <v>9756</v>
      </c>
      <c r="S299" s="68">
        <f>Table1[[#This Row],[DEMAND for the whole year]]/365</f>
        <v>26.728767123287671</v>
      </c>
      <c r="T299" s="68">
        <f>Table1[[#This Row],[Lead Time (days)]]*S299</f>
        <v>481.11780821917807</v>
      </c>
      <c r="U299" s="68">
        <f>SQRT(2*Table1[[#This Row],[DEMAND for the whole year]]*$H$1/(Table1[[#This Row],[Std. Price ($)]]*$K$1))</f>
        <v>2353.9059286743063</v>
      </c>
      <c r="V299" s="68">
        <f>Table1[[#This Row],[DEMAND for the whole year]]/U299</f>
        <v>4.1446006321478066</v>
      </c>
      <c r="W299" s="68">
        <f>Table1[[#This Row],[Demand variability (COV)]]*S299</f>
        <v>39.291287671232872</v>
      </c>
      <c r="X299" s="68">
        <f t="shared" si="68"/>
        <v>166.69881572328092</v>
      </c>
      <c r="Y299" s="68">
        <f t="shared" si="69"/>
        <v>342.35751119530306</v>
      </c>
      <c r="Z299" s="58">
        <f>(Table1[[#This Row],[Eoq]]/2)*(Table1[[#This Row],[Std. Price ($)]]*$K$1)</f>
        <v>1243.3801896443422</v>
      </c>
      <c r="AA299" s="58">
        <f>Table1[[#This Row],[number of times I order]]*$H$1</f>
        <v>1243.380189644342</v>
      </c>
      <c r="AB299" s="58">
        <f>Table1[[#This Row],[Holding cost]]+AA299</f>
        <v>2486.7603792886839</v>
      </c>
      <c r="AC299" s="34">
        <v>0.5</v>
      </c>
      <c r="AD299" s="29">
        <v>1</v>
      </c>
      <c r="AE299" s="29">
        <v>1.47</v>
      </c>
      <c r="AF299" s="29">
        <v>18</v>
      </c>
    </row>
    <row r="300" spans="1:32" x14ac:dyDescent="0.15">
      <c r="A300" s="32">
        <v>21062.893840983077</v>
      </c>
      <c r="B300" s="33">
        <v>7.2380000000000004</v>
      </c>
      <c r="C300" s="33">
        <v>4071.6655135019819</v>
      </c>
      <c r="D300" s="33">
        <f>C300/Table1[[#This Row],[Std. Price ($)]]</f>
        <v>562.5401372619483</v>
      </c>
      <c r="E300" s="29">
        <v>462</v>
      </c>
      <c r="F300" s="29">
        <f t="shared" si="56"/>
        <v>1016.4</v>
      </c>
      <c r="G300" s="29">
        <f t="shared" si="57"/>
        <v>1016.4</v>
      </c>
      <c r="H300" s="29">
        <f t="shared" si="58"/>
        <v>1016.4</v>
      </c>
      <c r="I300" s="58">
        <f t="shared" si="59"/>
        <v>1016.4</v>
      </c>
      <c r="J300" s="58">
        <f t="shared" si="60"/>
        <v>1016.4</v>
      </c>
      <c r="K300" s="58">
        <f t="shared" si="61"/>
        <v>1016.4</v>
      </c>
      <c r="L300" s="58">
        <f t="shared" si="62"/>
        <v>1016.4</v>
      </c>
      <c r="M300" s="58">
        <f t="shared" si="63"/>
        <v>1016.4</v>
      </c>
      <c r="N300" s="58">
        <f t="shared" si="64"/>
        <v>1016.4</v>
      </c>
      <c r="O300" s="58">
        <f t="shared" si="65"/>
        <v>1016.4</v>
      </c>
      <c r="P300" s="58">
        <f t="shared" si="66"/>
        <v>1016.4</v>
      </c>
      <c r="Q300" s="58">
        <f t="shared" si="67"/>
        <v>1016.4</v>
      </c>
      <c r="R300" s="58">
        <f>SUM(Table1[[#This Row],[Oct]:[September]])</f>
        <v>12196.799999999997</v>
      </c>
      <c r="S300" s="68">
        <f>Table1[[#This Row],[DEMAND for the whole year]]/365</f>
        <v>33.415890410958895</v>
      </c>
      <c r="T300" s="68">
        <f>Table1[[#This Row],[Lead Time (days)]]*S300</f>
        <v>1035.8926027397258</v>
      </c>
      <c r="U300" s="68">
        <f>SQRT(2*Table1[[#This Row],[DEMAND for the whole year]]*$H$1/(Table1[[#This Row],[Std. Price ($)]]*$K$1))</f>
        <v>2248.4036890505604</v>
      </c>
      <c r="V300" s="68">
        <f>Table1[[#This Row],[DEMAND for the whole year]]/U300</f>
        <v>5.4246486337826525</v>
      </c>
      <c r="W300" s="68">
        <f>Table1[[#This Row],[Demand variability (COV)]]*S300</f>
        <v>29.07182465753424</v>
      </c>
      <c r="X300" s="68">
        <f t="shared" si="68"/>
        <v>161.86506929066223</v>
      </c>
      <c r="Y300" s="68">
        <f t="shared" si="69"/>
        <v>332.43020972504195</v>
      </c>
      <c r="Z300" s="58">
        <f>(Table1[[#This Row],[Eoq]]/2)*(Table1[[#This Row],[Std. Price ($)]]*$K$1)</f>
        <v>1627.3945901347959</v>
      </c>
      <c r="AA300" s="58">
        <f>Table1[[#This Row],[number of times I order]]*$H$1</f>
        <v>1627.3945901347956</v>
      </c>
      <c r="AB300" s="58">
        <f>Table1[[#This Row],[Holding cost]]+AA300</f>
        <v>3254.7891802695913</v>
      </c>
      <c r="AC300" s="34">
        <v>1.2</v>
      </c>
      <c r="AD300" s="29">
        <v>0.87</v>
      </c>
      <c r="AE300" s="29">
        <v>0.87</v>
      </c>
      <c r="AF300" s="29">
        <v>31</v>
      </c>
    </row>
    <row r="301" spans="1:32" x14ac:dyDescent="0.15">
      <c r="A301" s="32">
        <v>27931.325971895472</v>
      </c>
      <c r="B301" s="33">
        <v>140.54964000000001</v>
      </c>
      <c r="C301" s="33">
        <v>48630.173042753886</v>
      </c>
      <c r="D301" s="33">
        <f>C301/Table1[[#This Row],[Std. Price ($)]]</f>
        <v>345.99998294377616</v>
      </c>
      <c r="E301" s="29">
        <v>252</v>
      </c>
      <c r="F301" s="29">
        <f t="shared" si="56"/>
        <v>554.4</v>
      </c>
      <c r="G301" s="29">
        <f t="shared" si="57"/>
        <v>554.4</v>
      </c>
      <c r="H301" s="29">
        <f t="shared" si="58"/>
        <v>554.4</v>
      </c>
      <c r="I301" s="58">
        <f t="shared" si="59"/>
        <v>554.4</v>
      </c>
      <c r="J301" s="58">
        <f t="shared" si="60"/>
        <v>554.4</v>
      </c>
      <c r="K301" s="58">
        <f t="shared" si="61"/>
        <v>554.4</v>
      </c>
      <c r="L301" s="58">
        <f t="shared" si="62"/>
        <v>554.4</v>
      </c>
      <c r="M301" s="58">
        <f t="shared" si="63"/>
        <v>554.4</v>
      </c>
      <c r="N301" s="58">
        <f t="shared" si="64"/>
        <v>554.4</v>
      </c>
      <c r="O301" s="58">
        <f t="shared" si="65"/>
        <v>554.4</v>
      </c>
      <c r="P301" s="58">
        <f t="shared" si="66"/>
        <v>554.4</v>
      </c>
      <c r="Q301" s="58">
        <f t="shared" si="67"/>
        <v>554.4</v>
      </c>
      <c r="R301" s="58">
        <f>SUM(Table1[[#This Row],[Oct]:[September]])</f>
        <v>6652.7999999999984</v>
      </c>
      <c r="S301" s="68">
        <f>Table1[[#This Row],[DEMAND for the whole year]]/365</f>
        <v>18.226849315068488</v>
      </c>
      <c r="T301" s="68">
        <f>Table1[[#This Row],[Lead Time (days)]]*S301</f>
        <v>419.21753424657521</v>
      </c>
      <c r="U301" s="68">
        <f>SQRT(2*Table1[[#This Row],[DEMAND for the whole year]]*$H$1/(Table1[[#This Row],[Std. Price ($)]]*$K$1))</f>
        <v>376.83218837049702</v>
      </c>
      <c r="V301" s="68">
        <f>Table1[[#This Row],[DEMAND for the whole year]]/U301</f>
        <v>17.654542805295186</v>
      </c>
      <c r="W301" s="68">
        <f>Table1[[#This Row],[Demand variability (COV)]]*S301</f>
        <v>28.069347945205472</v>
      </c>
      <c r="X301" s="68">
        <f t="shared" si="68"/>
        <v>134.61586371444949</v>
      </c>
      <c r="Y301" s="68">
        <f t="shared" si="69"/>
        <v>276.46718345731244</v>
      </c>
      <c r="Z301" s="58">
        <f>(Table1[[#This Row],[Eoq]]/2)*(Table1[[#This Row],[Std. Price ($)]]*$K$1)</f>
        <v>5296.3628415885551</v>
      </c>
      <c r="AA301" s="58">
        <f>Table1[[#This Row],[number of times I order]]*$H$1</f>
        <v>5296.362841588556</v>
      </c>
      <c r="AB301" s="58">
        <f>Table1[[#This Row],[Holding cost]]+AA301</f>
        <v>10592.725683177112</v>
      </c>
      <c r="AC301" s="34">
        <v>1.2</v>
      </c>
      <c r="AD301" s="29">
        <v>0.82</v>
      </c>
      <c r="AE301" s="29">
        <v>1.54</v>
      </c>
      <c r="AF301" s="29">
        <v>23</v>
      </c>
    </row>
    <row r="302" spans="1:32" x14ac:dyDescent="0.15">
      <c r="A302" s="32">
        <v>57080.215839971061</v>
      </c>
      <c r="B302" s="33">
        <v>5.2377820000000002</v>
      </c>
      <c r="C302" s="33">
        <v>1366.2594104544</v>
      </c>
      <c r="D302" s="33">
        <f>C302/Table1[[#This Row],[Std. Price ($)]]</f>
        <v>260.84694064289044</v>
      </c>
      <c r="E302" s="29">
        <v>220</v>
      </c>
      <c r="F302" s="29">
        <f t="shared" si="56"/>
        <v>264</v>
      </c>
      <c r="G302" s="29">
        <f t="shared" si="57"/>
        <v>264</v>
      </c>
      <c r="H302" s="29">
        <f t="shared" si="58"/>
        <v>264</v>
      </c>
      <c r="I302" s="58">
        <f t="shared" si="59"/>
        <v>264</v>
      </c>
      <c r="J302" s="58">
        <f t="shared" si="60"/>
        <v>264</v>
      </c>
      <c r="K302" s="58">
        <f t="shared" si="61"/>
        <v>264</v>
      </c>
      <c r="L302" s="58">
        <f t="shared" si="62"/>
        <v>264</v>
      </c>
      <c r="M302" s="58">
        <f t="shared" si="63"/>
        <v>264</v>
      </c>
      <c r="N302" s="58">
        <f t="shared" si="64"/>
        <v>264</v>
      </c>
      <c r="O302" s="58">
        <f t="shared" si="65"/>
        <v>264</v>
      </c>
      <c r="P302" s="58">
        <f t="shared" si="66"/>
        <v>264</v>
      </c>
      <c r="Q302" s="58">
        <f t="shared" si="67"/>
        <v>264</v>
      </c>
      <c r="R302" s="58">
        <f>SUM(Table1[[#This Row],[Oct]:[September]])</f>
        <v>3168</v>
      </c>
      <c r="S302" s="68">
        <f>Table1[[#This Row],[DEMAND for the whole year]]/365</f>
        <v>8.6794520547945204</v>
      </c>
      <c r="T302" s="68">
        <f>Table1[[#This Row],[Lead Time (days)]]*S302</f>
        <v>182.26849315068492</v>
      </c>
      <c r="U302" s="68">
        <f>SQRT(2*Table1[[#This Row],[DEMAND for the whole year]]*$H$1/(Table1[[#This Row],[Std. Price ($)]]*$K$1))</f>
        <v>1347.0369362451629</v>
      </c>
      <c r="V302" s="68">
        <f>Table1[[#This Row],[DEMAND for the whole year]]/U302</f>
        <v>2.3518286060000206</v>
      </c>
      <c r="W302" s="68">
        <f>Table1[[#This Row],[Demand variability (COV)]]*S302</f>
        <v>13.887123287671233</v>
      </c>
      <c r="X302" s="68">
        <f t="shared" si="68"/>
        <v>63.63879365093743</v>
      </c>
      <c r="Y302" s="68">
        <f t="shared" si="69"/>
        <v>130.69810313453607</v>
      </c>
      <c r="Z302" s="58">
        <f>(Table1[[#This Row],[Eoq]]/2)*(Table1[[#This Row],[Std. Price ($)]]*$K$1)</f>
        <v>705.54858180000633</v>
      </c>
      <c r="AA302" s="58">
        <f>Table1[[#This Row],[number of times I order]]*$H$1</f>
        <v>705.54858180000622</v>
      </c>
      <c r="AB302" s="58">
        <f>Table1[[#This Row],[Holding cost]]+AA302</f>
        <v>1411.0971636000127</v>
      </c>
      <c r="AC302" s="34">
        <v>0.2</v>
      </c>
      <c r="AD302" s="29">
        <v>1</v>
      </c>
      <c r="AE302" s="29">
        <v>1.6</v>
      </c>
      <c r="AF302" s="29">
        <v>21</v>
      </c>
    </row>
    <row r="303" spans="1:32" x14ac:dyDescent="0.15">
      <c r="A303" s="32">
        <v>12710.548773965547</v>
      </c>
      <c r="B303" s="33">
        <v>87.555160000000015</v>
      </c>
      <c r="C303" s="33">
        <v>42771.831021464182</v>
      </c>
      <c r="D303" s="33">
        <f>C303/Table1[[#This Row],[Std. Price ($)]]</f>
        <v>488.51296738495108</v>
      </c>
      <c r="E303" s="29">
        <v>252</v>
      </c>
      <c r="F303" s="29">
        <f t="shared" si="56"/>
        <v>378</v>
      </c>
      <c r="G303" s="29">
        <f t="shared" si="57"/>
        <v>378</v>
      </c>
      <c r="H303" s="29">
        <f t="shared" si="58"/>
        <v>378</v>
      </c>
      <c r="I303" s="58">
        <f t="shared" si="59"/>
        <v>378</v>
      </c>
      <c r="J303" s="58">
        <f t="shared" si="60"/>
        <v>378</v>
      </c>
      <c r="K303" s="58">
        <f t="shared" si="61"/>
        <v>378</v>
      </c>
      <c r="L303" s="58">
        <f t="shared" si="62"/>
        <v>378</v>
      </c>
      <c r="M303" s="58">
        <f t="shared" si="63"/>
        <v>378</v>
      </c>
      <c r="N303" s="58">
        <f t="shared" si="64"/>
        <v>378</v>
      </c>
      <c r="O303" s="58">
        <f t="shared" si="65"/>
        <v>378</v>
      </c>
      <c r="P303" s="58">
        <f t="shared" si="66"/>
        <v>378</v>
      </c>
      <c r="Q303" s="58">
        <f t="shared" si="67"/>
        <v>378</v>
      </c>
      <c r="R303" s="58">
        <f>SUM(Table1[[#This Row],[Oct]:[September]])</f>
        <v>4536</v>
      </c>
      <c r="S303" s="68">
        <f>Table1[[#This Row],[DEMAND for the whole year]]/365</f>
        <v>12.427397260273972</v>
      </c>
      <c r="T303" s="68">
        <f>Table1[[#This Row],[Lead Time (days)]]*S303</f>
        <v>385.24931506849316</v>
      </c>
      <c r="U303" s="68">
        <f>SQRT(2*Table1[[#This Row],[DEMAND for the whole year]]*$H$1/(Table1[[#This Row],[Std. Price ($)]]*$K$1))</f>
        <v>394.23599779492241</v>
      </c>
      <c r="V303" s="68">
        <f>Table1[[#This Row],[DEMAND for the whole year]]/U303</f>
        <v>11.505798621564693</v>
      </c>
      <c r="W303" s="68">
        <f>Table1[[#This Row],[Demand variability (COV)]]*S303</f>
        <v>20.132383561643838</v>
      </c>
      <c r="X303" s="68">
        <f t="shared" si="68"/>
        <v>112.0923677333455</v>
      </c>
      <c r="Y303" s="68">
        <f t="shared" si="69"/>
        <v>230.20957812249992</v>
      </c>
      <c r="Z303" s="58">
        <f>(Table1[[#This Row],[Eoq]]/2)*(Table1[[#This Row],[Std. Price ($)]]*$K$1)</f>
        <v>3451.7395864694086</v>
      </c>
      <c r="AA303" s="58">
        <f>Table1[[#This Row],[number of times I order]]*$H$1</f>
        <v>3451.7395864694081</v>
      </c>
      <c r="AB303" s="58">
        <f>Table1[[#This Row],[Holding cost]]+AA303</f>
        <v>6903.4791729388162</v>
      </c>
      <c r="AC303" s="34">
        <v>0.5</v>
      </c>
      <c r="AD303" s="29">
        <v>1</v>
      </c>
      <c r="AE303" s="29">
        <v>1.62</v>
      </c>
      <c r="AF303" s="29">
        <v>31</v>
      </c>
    </row>
    <row r="304" spans="1:32" x14ac:dyDescent="0.15">
      <c r="A304" s="32">
        <v>7484.9624092659715</v>
      </c>
      <c r="B304" s="33">
        <v>61.111820000000002</v>
      </c>
      <c r="C304" s="33">
        <v>12702.014032463947</v>
      </c>
      <c r="D304" s="33">
        <f>C304/Table1[[#This Row],[Std. Price ($)]]</f>
        <v>207.84872766780546</v>
      </c>
      <c r="E304" s="29">
        <v>566</v>
      </c>
      <c r="F304" s="29">
        <f t="shared" si="56"/>
        <v>679.2</v>
      </c>
      <c r="G304" s="29">
        <f t="shared" si="57"/>
        <v>679.2</v>
      </c>
      <c r="H304" s="29">
        <f t="shared" si="58"/>
        <v>679.2</v>
      </c>
      <c r="I304" s="58">
        <f t="shared" si="59"/>
        <v>679.2</v>
      </c>
      <c r="J304" s="58">
        <f t="shared" si="60"/>
        <v>679.2</v>
      </c>
      <c r="K304" s="58">
        <f t="shared" si="61"/>
        <v>679.2</v>
      </c>
      <c r="L304" s="58">
        <f t="shared" si="62"/>
        <v>679.2</v>
      </c>
      <c r="M304" s="58">
        <f t="shared" si="63"/>
        <v>679.2</v>
      </c>
      <c r="N304" s="58">
        <f t="shared" si="64"/>
        <v>679.2</v>
      </c>
      <c r="O304" s="58">
        <f t="shared" si="65"/>
        <v>679.2</v>
      </c>
      <c r="P304" s="58">
        <f t="shared" si="66"/>
        <v>679.2</v>
      </c>
      <c r="Q304" s="58">
        <f t="shared" si="67"/>
        <v>679.2</v>
      </c>
      <c r="R304" s="58">
        <f>SUM(Table1[[#This Row],[Oct]:[September]])</f>
        <v>8150.3999999999987</v>
      </c>
      <c r="S304" s="68">
        <f>Table1[[#This Row],[DEMAND for the whole year]]/365</f>
        <v>22.329863013698628</v>
      </c>
      <c r="T304" s="68">
        <f>Table1[[#This Row],[Lead Time (days)]]*S304</f>
        <v>290.28821917808216</v>
      </c>
      <c r="U304" s="68">
        <f>SQRT(2*Table1[[#This Row],[DEMAND for the whole year]]*$H$1/(Table1[[#This Row],[Std. Price ($)]]*$K$1))</f>
        <v>632.53925113470734</v>
      </c>
      <c r="V304" s="68">
        <f>Table1[[#This Row],[DEMAND for the whole year]]/U304</f>
        <v>12.885208286093011</v>
      </c>
      <c r="W304" s="68">
        <f>Table1[[#This Row],[Demand variability (COV)]]*S304</f>
        <v>16.077501369863011</v>
      </c>
      <c r="X304" s="68">
        <f t="shared" si="68"/>
        <v>57.968255570383612</v>
      </c>
      <c r="Y304" s="68">
        <f t="shared" si="69"/>
        <v>119.05224172890239</v>
      </c>
      <c r="Z304" s="58">
        <f>(Table1[[#This Row],[Eoq]]/2)*(Table1[[#This Row],[Std. Price ($)]]*$K$1)</f>
        <v>3865.5624858279034</v>
      </c>
      <c r="AA304" s="58">
        <f>Table1[[#This Row],[number of times I order]]*$H$1</f>
        <v>3865.5624858279034</v>
      </c>
      <c r="AB304" s="58">
        <f>Table1[[#This Row],[Holding cost]]+AA304</f>
        <v>7731.1249716558068</v>
      </c>
      <c r="AC304" s="34">
        <v>0.2</v>
      </c>
      <c r="AD304" s="29">
        <v>1</v>
      </c>
      <c r="AE304" s="29">
        <v>0.72</v>
      </c>
      <c r="AF304" s="29">
        <v>13</v>
      </c>
    </row>
    <row r="305" spans="1:32" x14ac:dyDescent="0.15">
      <c r="A305" s="32">
        <v>58765.315065684073</v>
      </c>
      <c r="B305" s="33">
        <v>5.5301400000000003</v>
      </c>
      <c r="C305" s="33">
        <v>1291.216771053</v>
      </c>
      <c r="D305" s="33">
        <f>C305/Table1[[#This Row],[Std. Price ($)]]</f>
        <v>233.48717592194771</v>
      </c>
      <c r="E305" s="29">
        <v>204</v>
      </c>
      <c r="F305" s="29">
        <f t="shared" si="56"/>
        <v>448.79999999999995</v>
      </c>
      <c r="G305" s="29">
        <f t="shared" si="57"/>
        <v>448.79999999999995</v>
      </c>
      <c r="H305" s="29">
        <f t="shared" si="58"/>
        <v>448.79999999999995</v>
      </c>
      <c r="I305" s="58">
        <f t="shared" si="59"/>
        <v>448.79999999999995</v>
      </c>
      <c r="J305" s="58">
        <f t="shared" si="60"/>
        <v>448.79999999999995</v>
      </c>
      <c r="K305" s="58">
        <f t="shared" si="61"/>
        <v>448.79999999999995</v>
      </c>
      <c r="L305" s="58">
        <f t="shared" si="62"/>
        <v>448.79999999999995</v>
      </c>
      <c r="M305" s="58">
        <f t="shared" si="63"/>
        <v>448.79999999999995</v>
      </c>
      <c r="N305" s="58">
        <f t="shared" si="64"/>
        <v>448.79999999999995</v>
      </c>
      <c r="O305" s="58">
        <f t="shared" si="65"/>
        <v>448.79999999999995</v>
      </c>
      <c r="P305" s="58">
        <f t="shared" si="66"/>
        <v>448.79999999999995</v>
      </c>
      <c r="Q305" s="58">
        <f t="shared" si="67"/>
        <v>448.79999999999995</v>
      </c>
      <c r="R305" s="58">
        <f>SUM(Table1[[#This Row],[Oct]:[September]])</f>
        <v>5385.6000000000013</v>
      </c>
      <c r="S305" s="68">
        <f>Table1[[#This Row],[DEMAND for the whole year]]/365</f>
        <v>14.755068493150688</v>
      </c>
      <c r="T305" s="68">
        <f>Table1[[#This Row],[Lead Time (days)]]*S305</f>
        <v>368.87671232876721</v>
      </c>
      <c r="U305" s="68">
        <f>SQRT(2*Table1[[#This Row],[DEMAND for the whole year]]*$H$1/(Table1[[#This Row],[Std. Price ($)]]*$K$1))</f>
        <v>1709.2658331889111</v>
      </c>
      <c r="V305" s="68">
        <f>Table1[[#This Row],[DEMAND for the whole year]]/U305</f>
        <v>3.1508264515837752</v>
      </c>
      <c r="W305" s="68">
        <f>Table1[[#This Row],[Demand variability (COV)]]*S305</f>
        <v>18.738936986301375</v>
      </c>
      <c r="X305" s="68">
        <f t="shared" si="68"/>
        <v>93.694684931506885</v>
      </c>
      <c r="Y305" s="68">
        <f t="shared" si="69"/>
        <v>192.42535711007406</v>
      </c>
      <c r="Z305" s="58">
        <f>(Table1[[#This Row],[Eoq]]/2)*(Table1[[#This Row],[Std. Price ($)]]*$K$1)</f>
        <v>945.24793547513252</v>
      </c>
      <c r="AA305" s="58">
        <f>Table1[[#This Row],[number of times I order]]*$H$1</f>
        <v>945.24793547513252</v>
      </c>
      <c r="AB305" s="58">
        <f>Table1[[#This Row],[Holding cost]]+AA305</f>
        <v>1890.495870950265</v>
      </c>
      <c r="AC305" s="34">
        <v>1.2</v>
      </c>
      <c r="AD305" s="29">
        <v>1</v>
      </c>
      <c r="AE305" s="29">
        <v>1.27</v>
      </c>
      <c r="AF305" s="29">
        <v>25</v>
      </c>
    </row>
    <row r="306" spans="1:32" x14ac:dyDescent="0.15">
      <c r="A306" s="32">
        <v>39833.665689295594</v>
      </c>
      <c r="B306" s="33">
        <v>9.9880000000000013</v>
      </c>
      <c r="C306" s="33">
        <v>3127.2345456000007</v>
      </c>
      <c r="D306" s="33">
        <f>C306/Table1[[#This Row],[Std. Price ($)]]</f>
        <v>313.09917356828197</v>
      </c>
      <c r="E306" s="29">
        <v>300</v>
      </c>
      <c r="F306" s="29">
        <f t="shared" si="56"/>
        <v>750</v>
      </c>
      <c r="G306" s="29">
        <f t="shared" si="57"/>
        <v>750</v>
      </c>
      <c r="H306" s="29">
        <f t="shared" si="58"/>
        <v>750</v>
      </c>
      <c r="I306" s="58">
        <f t="shared" si="59"/>
        <v>750</v>
      </c>
      <c r="J306" s="58">
        <f t="shared" si="60"/>
        <v>750</v>
      </c>
      <c r="K306" s="58">
        <f t="shared" si="61"/>
        <v>750</v>
      </c>
      <c r="L306" s="58">
        <f t="shared" si="62"/>
        <v>750</v>
      </c>
      <c r="M306" s="58">
        <f t="shared" si="63"/>
        <v>750</v>
      </c>
      <c r="N306" s="58">
        <f t="shared" si="64"/>
        <v>750</v>
      </c>
      <c r="O306" s="58">
        <f t="shared" si="65"/>
        <v>750</v>
      </c>
      <c r="P306" s="58">
        <f t="shared" si="66"/>
        <v>750</v>
      </c>
      <c r="Q306" s="58">
        <f t="shared" si="67"/>
        <v>750</v>
      </c>
      <c r="R306" s="58">
        <f>SUM(Table1[[#This Row],[Oct]:[September]])</f>
        <v>9000</v>
      </c>
      <c r="S306" s="68">
        <f>Table1[[#This Row],[DEMAND for the whole year]]/365</f>
        <v>24.657534246575342</v>
      </c>
      <c r="T306" s="68">
        <f>Table1[[#This Row],[Lead Time (days)]]*S306</f>
        <v>813.69863013698625</v>
      </c>
      <c r="U306" s="68">
        <f>SQRT(2*Table1[[#This Row],[DEMAND for the whole year]]*$H$1/(Table1[[#This Row],[Std. Price ($)]]*$K$1))</f>
        <v>1644.1544613177939</v>
      </c>
      <c r="V306" s="68">
        <f>Table1[[#This Row],[DEMAND for the whole year]]/U306</f>
        <v>5.473938253214043</v>
      </c>
      <c r="W306" s="68">
        <f>Table1[[#This Row],[Demand variability (COV)]]*S306</f>
        <v>17.753424657534246</v>
      </c>
      <c r="X306" s="68">
        <f t="shared" si="68"/>
        <v>101.98566013579843</v>
      </c>
      <c r="Y306" s="68">
        <f t="shared" si="69"/>
        <v>209.45293840396326</v>
      </c>
      <c r="Z306" s="58">
        <f>(Table1[[#This Row],[Eoq]]/2)*(Table1[[#This Row],[Std. Price ($)]]*$K$1)</f>
        <v>1642.1814759642127</v>
      </c>
      <c r="AA306" s="58">
        <f>Table1[[#This Row],[number of times I order]]*$H$1</f>
        <v>1642.181475964213</v>
      </c>
      <c r="AB306" s="58">
        <f>Table1[[#This Row],[Holding cost]]+AA306</f>
        <v>3284.3629519284259</v>
      </c>
      <c r="AC306" s="34">
        <v>1.5</v>
      </c>
      <c r="AD306" s="29">
        <v>1</v>
      </c>
      <c r="AE306" s="29">
        <v>0.72</v>
      </c>
      <c r="AF306" s="29">
        <v>33</v>
      </c>
    </row>
    <row r="307" spans="1:32" x14ac:dyDescent="0.15">
      <c r="A307" s="32">
        <v>86550.049538601947</v>
      </c>
      <c r="B307" s="33">
        <v>11.990000000000002</v>
      </c>
      <c r="C307" s="33">
        <v>7299.5377835846593</v>
      </c>
      <c r="D307" s="33">
        <f>C307/Table1[[#This Row],[Std. Price ($)]]</f>
        <v>608.80215042407485</v>
      </c>
      <c r="E307" s="29">
        <v>712</v>
      </c>
      <c r="F307" s="29">
        <f t="shared" si="56"/>
        <v>284.8</v>
      </c>
      <c r="G307" s="29">
        <f t="shared" si="57"/>
        <v>284.8</v>
      </c>
      <c r="H307" s="29">
        <f t="shared" si="58"/>
        <v>284.8</v>
      </c>
      <c r="I307" s="58">
        <f t="shared" si="59"/>
        <v>284.8</v>
      </c>
      <c r="J307" s="58">
        <f t="shared" si="60"/>
        <v>284.8</v>
      </c>
      <c r="K307" s="58">
        <f t="shared" si="61"/>
        <v>284.8</v>
      </c>
      <c r="L307" s="58">
        <f t="shared" si="62"/>
        <v>284.8</v>
      </c>
      <c r="M307" s="58">
        <f t="shared" si="63"/>
        <v>284.8</v>
      </c>
      <c r="N307" s="58">
        <f t="shared" si="64"/>
        <v>284.8</v>
      </c>
      <c r="O307" s="58">
        <f t="shared" si="65"/>
        <v>284.8</v>
      </c>
      <c r="P307" s="58">
        <f t="shared" si="66"/>
        <v>284.8</v>
      </c>
      <c r="Q307" s="58">
        <f t="shared" si="67"/>
        <v>284.8</v>
      </c>
      <c r="R307" s="58">
        <f>SUM(Table1[[#This Row],[Oct]:[September]])</f>
        <v>3417.6000000000008</v>
      </c>
      <c r="S307" s="68">
        <f>Table1[[#This Row],[DEMAND for the whole year]]/365</f>
        <v>9.3632876712328788</v>
      </c>
      <c r="T307" s="68">
        <f>Table1[[#This Row],[Lead Time (days)]]*S307</f>
        <v>205.99232876712333</v>
      </c>
      <c r="U307" s="68">
        <f>SQRT(2*Table1[[#This Row],[DEMAND for the whole year]]*$H$1/(Table1[[#This Row],[Std. Price ($)]]*$K$1))</f>
        <v>924.72298221045105</v>
      </c>
      <c r="V307" s="68">
        <f>Table1[[#This Row],[DEMAND for the whole year]]/U307</f>
        <v>3.6958095189011035</v>
      </c>
      <c r="W307" s="68">
        <f>Table1[[#This Row],[Demand variability (COV)]]*S307</f>
        <v>8.2396931506849338</v>
      </c>
      <c r="X307" s="68">
        <f t="shared" si="68"/>
        <v>38.647586610081781</v>
      </c>
      <c r="Y307" s="68">
        <f t="shared" si="69"/>
        <v>79.37243889900445</v>
      </c>
      <c r="Z307" s="58">
        <f>(Table1[[#This Row],[Eoq]]/2)*(Table1[[#This Row],[Std. Price ($)]]*$K$1)</f>
        <v>1108.742855670331</v>
      </c>
      <c r="AA307" s="58">
        <f>Table1[[#This Row],[number of times I order]]*$H$1</f>
        <v>1108.742855670331</v>
      </c>
      <c r="AB307" s="58">
        <f>Table1[[#This Row],[Holding cost]]+AA307</f>
        <v>2217.485711340662</v>
      </c>
      <c r="AC307" s="34">
        <v>-0.6</v>
      </c>
      <c r="AD307" s="29">
        <v>0.71</v>
      </c>
      <c r="AE307" s="29">
        <v>0.88</v>
      </c>
      <c r="AF307" s="29">
        <v>22</v>
      </c>
    </row>
    <row r="308" spans="1:32" x14ac:dyDescent="0.15">
      <c r="A308" s="32">
        <v>44208.909703113299</v>
      </c>
      <c r="B308" s="33">
        <v>37.729999999999997</v>
      </c>
      <c r="C308" s="33">
        <v>10297.903364437852</v>
      </c>
      <c r="D308" s="33">
        <f>C308/Table1[[#This Row],[Std. Price ($)]]</f>
        <v>272.93674435297783</v>
      </c>
      <c r="E308" s="29">
        <v>462</v>
      </c>
      <c r="F308" s="29">
        <f t="shared" si="56"/>
        <v>415.8</v>
      </c>
      <c r="G308" s="29">
        <f t="shared" si="57"/>
        <v>415.8</v>
      </c>
      <c r="H308" s="29">
        <f t="shared" si="58"/>
        <v>415.8</v>
      </c>
      <c r="I308" s="58">
        <f t="shared" si="59"/>
        <v>415.8</v>
      </c>
      <c r="J308" s="58">
        <f t="shared" si="60"/>
        <v>415.8</v>
      </c>
      <c r="K308" s="58">
        <f t="shared" si="61"/>
        <v>415.8</v>
      </c>
      <c r="L308" s="58">
        <f t="shared" si="62"/>
        <v>415.8</v>
      </c>
      <c r="M308" s="58">
        <f t="shared" si="63"/>
        <v>415.8</v>
      </c>
      <c r="N308" s="58">
        <f t="shared" si="64"/>
        <v>415.8</v>
      </c>
      <c r="O308" s="58">
        <f t="shared" si="65"/>
        <v>415.8</v>
      </c>
      <c r="P308" s="58">
        <f t="shared" si="66"/>
        <v>415.8</v>
      </c>
      <c r="Q308" s="58">
        <f t="shared" si="67"/>
        <v>415.8</v>
      </c>
      <c r="R308" s="58">
        <f>SUM(Table1[[#This Row],[Oct]:[September]])</f>
        <v>4989.6000000000013</v>
      </c>
      <c r="S308" s="68">
        <f>Table1[[#This Row],[DEMAND for the whole year]]/365</f>
        <v>13.670136986301374</v>
      </c>
      <c r="T308" s="68">
        <f>Table1[[#This Row],[Lead Time (days)]]*S308</f>
        <v>451.11452054794535</v>
      </c>
      <c r="U308" s="68">
        <f>SQRT(2*Table1[[#This Row],[DEMAND for the whole year]]*$H$1/(Table1[[#This Row],[Std. Price ($)]]*$K$1))</f>
        <v>629.86879100138879</v>
      </c>
      <c r="V308" s="68">
        <f>Table1[[#This Row],[DEMAND for the whole year]]/U308</f>
        <v>7.9216498281607981</v>
      </c>
      <c r="W308" s="68">
        <f>Table1[[#This Row],[Demand variability (COV)]]*S308</f>
        <v>4.5111452054794539</v>
      </c>
      <c r="X308" s="68">
        <f t="shared" si="68"/>
        <v>25.914556240506389</v>
      </c>
      <c r="Y308" s="68">
        <f t="shared" si="69"/>
        <v>53.22199164844708</v>
      </c>
      <c r="Z308" s="58">
        <f>(Table1[[#This Row],[Eoq]]/2)*(Table1[[#This Row],[Std. Price ($)]]*$K$1)</f>
        <v>2376.4949484482395</v>
      </c>
      <c r="AA308" s="58">
        <f>Table1[[#This Row],[number of times I order]]*$H$1</f>
        <v>2376.4949484482395</v>
      </c>
      <c r="AB308" s="58">
        <f>Table1[[#This Row],[Holding cost]]+AA308</f>
        <v>4752.989896896479</v>
      </c>
      <c r="AC308" s="34">
        <v>-0.1</v>
      </c>
      <c r="AD308" s="29">
        <v>0.71</v>
      </c>
      <c r="AE308" s="29">
        <v>0.33</v>
      </c>
      <c r="AF308" s="29">
        <v>33</v>
      </c>
    </row>
    <row r="309" spans="1:32" x14ac:dyDescent="0.15">
      <c r="A309" s="32">
        <v>53493.122481015278</v>
      </c>
      <c r="B309" s="33">
        <v>11.532180000000002</v>
      </c>
      <c r="C309" s="33">
        <v>2565.1421489925006</v>
      </c>
      <c r="D309" s="33">
        <f>C309/Table1[[#This Row],[Std. Price ($)]]</f>
        <v>222.43341232902193</v>
      </c>
      <c r="E309" s="29">
        <v>486</v>
      </c>
      <c r="F309" s="29">
        <f t="shared" si="56"/>
        <v>874.8</v>
      </c>
      <c r="G309" s="29">
        <f t="shared" si="57"/>
        <v>874.8</v>
      </c>
      <c r="H309" s="29">
        <f t="shared" si="58"/>
        <v>874.8</v>
      </c>
      <c r="I309" s="58">
        <f t="shared" si="59"/>
        <v>874.8</v>
      </c>
      <c r="J309" s="58">
        <f t="shared" si="60"/>
        <v>874.8</v>
      </c>
      <c r="K309" s="58">
        <f t="shared" si="61"/>
        <v>874.8</v>
      </c>
      <c r="L309" s="58">
        <f t="shared" si="62"/>
        <v>874.8</v>
      </c>
      <c r="M309" s="58">
        <f t="shared" si="63"/>
        <v>874.8</v>
      </c>
      <c r="N309" s="58">
        <f t="shared" si="64"/>
        <v>874.8</v>
      </c>
      <c r="O309" s="58">
        <f t="shared" si="65"/>
        <v>874.8</v>
      </c>
      <c r="P309" s="58">
        <f t="shared" si="66"/>
        <v>874.8</v>
      </c>
      <c r="Q309" s="58">
        <f t="shared" si="67"/>
        <v>874.8</v>
      </c>
      <c r="R309" s="58">
        <f>SUM(Table1[[#This Row],[Oct]:[September]])</f>
        <v>10497.599999999999</v>
      </c>
      <c r="S309" s="68">
        <f>Table1[[#This Row],[DEMAND for the whole year]]/365</f>
        <v>28.760547945205474</v>
      </c>
      <c r="T309" s="68">
        <f>Table1[[#This Row],[Lead Time (days)]]*S309</f>
        <v>1006.6191780821916</v>
      </c>
      <c r="U309" s="68">
        <f>SQRT(2*Table1[[#This Row],[DEMAND for the whole year]]*$H$1/(Table1[[#This Row],[Std. Price ($)]]*$K$1))</f>
        <v>1652.5322029067652</v>
      </c>
      <c r="V309" s="68">
        <f>Table1[[#This Row],[DEMAND for the whole year]]/U309</f>
        <v>6.3524329399057811</v>
      </c>
      <c r="W309" s="68">
        <f>Table1[[#This Row],[Demand variability (COV)]]*S309</f>
        <v>7.1901369863013684</v>
      </c>
      <c r="X309" s="68">
        <f t="shared" si="68"/>
        <v>42.537424062374328</v>
      </c>
      <c r="Y309" s="68">
        <f t="shared" si="69"/>
        <v>87.361188329185126</v>
      </c>
      <c r="Z309" s="58">
        <f>(Table1[[#This Row],[Eoq]]/2)*(Table1[[#This Row],[Std. Price ($)]]*$K$1)</f>
        <v>1905.7298819717344</v>
      </c>
      <c r="AA309" s="58">
        <f>Table1[[#This Row],[number of times I order]]*$H$1</f>
        <v>1905.7298819717344</v>
      </c>
      <c r="AB309" s="58">
        <f>Table1[[#This Row],[Holding cost]]+AA309</f>
        <v>3811.4597639434687</v>
      </c>
      <c r="AC309" s="34">
        <v>0.8</v>
      </c>
      <c r="AD309" s="29">
        <v>1</v>
      </c>
      <c r="AE309" s="29">
        <v>0.25</v>
      </c>
      <c r="AF309" s="29">
        <v>35</v>
      </c>
    </row>
    <row r="310" spans="1:32" x14ac:dyDescent="0.15">
      <c r="A310" s="32">
        <v>69017.254505096775</v>
      </c>
      <c r="B310" s="33">
        <v>39.93</v>
      </c>
      <c r="C310" s="33">
        <v>6955.5445895833336</v>
      </c>
      <c r="D310" s="33">
        <f>C310/Table1[[#This Row],[Std. Price ($)]]</f>
        <v>174.1934532828283</v>
      </c>
      <c r="E310" s="29">
        <v>470</v>
      </c>
      <c r="F310" s="29">
        <f t="shared" si="56"/>
        <v>141</v>
      </c>
      <c r="G310" s="29">
        <f t="shared" si="57"/>
        <v>141</v>
      </c>
      <c r="H310" s="29">
        <f t="shared" si="58"/>
        <v>141</v>
      </c>
      <c r="I310" s="58">
        <f t="shared" si="59"/>
        <v>141</v>
      </c>
      <c r="J310" s="58">
        <f t="shared" si="60"/>
        <v>141</v>
      </c>
      <c r="K310" s="58">
        <f t="shared" si="61"/>
        <v>141</v>
      </c>
      <c r="L310" s="58">
        <f t="shared" si="62"/>
        <v>141</v>
      </c>
      <c r="M310" s="58">
        <f t="shared" si="63"/>
        <v>141</v>
      </c>
      <c r="N310" s="58">
        <f t="shared" si="64"/>
        <v>141</v>
      </c>
      <c r="O310" s="58">
        <f t="shared" si="65"/>
        <v>141</v>
      </c>
      <c r="P310" s="58">
        <f t="shared" si="66"/>
        <v>141</v>
      </c>
      <c r="Q310" s="58">
        <f t="shared" si="67"/>
        <v>141</v>
      </c>
      <c r="R310" s="58">
        <f>SUM(Table1[[#This Row],[Oct]:[September]])</f>
        <v>1692</v>
      </c>
      <c r="S310" s="68">
        <f>Table1[[#This Row],[DEMAND for the whole year]]/365</f>
        <v>4.6356164383561644</v>
      </c>
      <c r="T310" s="68">
        <f>Table1[[#This Row],[Lead Time (days)]]*S310</f>
        <v>162.24657534246575</v>
      </c>
      <c r="U310" s="68">
        <f>SQRT(2*Table1[[#This Row],[DEMAND for the whole year]]*$H$1/(Table1[[#This Row],[Std. Price ($)]]*$K$1))</f>
        <v>356.54237379664556</v>
      </c>
      <c r="V310" s="68">
        <f>Table1[[#This Row],[DEMAND for the whole year]]/U310</f>
        <v>4.7455789952333536</v>
      </c>
      <c r="W310" s="68">
        <f>Table1[[#This Row],[Demand variability (COV)]]*S310</f>
        <v>1.1589041095890411</v>
      </c>
      <c r="X310" s="68">
        <f t="shared" si="68"/>
        <v>6.8561691732907883</v>
      </c>
      <c r="Y310" s="68">
        <f t="shared" si="69"/>
        <v>14.080849970753437</v>
      </c>
      <c r="Z310" s="58">
        <f>(Table1[[#This Row],[Eoq]]/2)*(Table1[[#This Row],[Std. Price ($)]]*$K$1)</f>
        <v>1423.6736985700059</v>
      </c>
      <c r="AA310" s="58">
        <f>Table1[[#This Row],[number of times I order]]*$H$1</f>
        <v>1423.6736985700061</v>
      </c>
      <c r="AB310" s="58">
        <f>Table1[[#This Row],[Holding cost]]+AA310</f>
        <v>2847.3473971400117</v>
      </c>
      <c r="AC310" s="34">
        <v>-0.7</v>
      </c>
      <c r="AD310" s="29">
        <v>1</v>
      </c>
      <c r="AE310" s="29">
        <v>0.25</v>
      </c>
      <c r="AF310" s="29">
        <v>35</v>
      </c>
    </row>
    <row r="311" spans="1:32" x14ac:dyDescent="0.15">
      <c r="A311" s="32">
        <v>3478.9385520711203</v>
      </c>
      <c r="B311" s="33">
        <v>6.9962200000000001</v>
      </c>
      <c r="C311" s="33">
        <v>2538.1671534222546</v>
      </c>
      <c r="D311" s="33">
        <f>C311/Table1[[#This Row],[Std. Price ($)]]</f>
        <v>362.79121488779003</v>
      </c>
      <c r="E311" s="29">
        <v>308</v>
      </c>
      <c r="F311" s="29">
        <f t="shared" si="56"/>
        <v>369.6</v>
      </c>
      <c r="G311" s="29">
        <f t="shared" si="57"/>
        <v>369.6</v>
      </c>
      <c r="H311" s="29">
        <f t="shared" si="58"/>
        <v>369.6</v>
      </c>
      <c r="I311" s="58">
        <f t="shared" si="59"/>
        <v>369.6</v>
      </c>
      <c r="J311" s="58">
        <f t="shared" si="60"/>
        <v>369.6</v>
      </c>
      <c r="K311" s="58">
        <f t="shared" si="61"/>
        <v>369.6</v>
      </c>
      <c r="L311" s="58">
        <f t="shared" si="62"/>
        <v>369.6</v>
      </c>
      <c r="M311" s="58">
        <f t="shared" si="63"/>
        <v>369.6</v>
      </c>
      <c r="N311" s="58">
        <f t="shared" si="64"/>
        <v>369.6</v>
      </c>
      <c r="O311" s="58">
        <f t="shared" si="65"/>
        <v>369.6</v>
      </c>
      <c r="P311" s="58">
        <f t="shared" si="66"/>
        <v>369.6</v>
      </c>
      <c r="Q311" s="58">
        <f t="shared" si="67"/>
        <v>369.6</v>
      </c>
      <c r="R311" s="58">
        <f>SUM(Table1[[#This Row],[Oct]:[September]])</f>
        <v>4435.2</v>
      </c>
      <c r="S311" s="68">
        <f>Table1[[#This Row],[DEMAND for the whole year]]/365</f>
        <v>12.151232876712328</v>
      </c>
      <c r="T311" s="68">
        <f>Table1[[#This Row],[Lead Time (days)]]*S311</f>
        <v>400.99068493150685</v>
      </c>
      <c r="U311" s="68">
        <f>SQRT(2*Table1[[#This Row],[DEMAND for the whole year]]*$H$1/(Table1[[#This Row],[Std. Price ($)]]*$K$1))</f>
        <v>1379.0674336567988</v>
      </c>
      <c r="V311" s="68">
        <f>Table1[[#This Row],[DEMAND for the whole year]]/U311</f>
        <v>3.2160863868994563</v>
      </c>
      <c r="W311" s="68">
        <f>Table1[[#This Row],[Demand variability (COV)]]*S311</f>
        <v>8.991912328767123</v>
      </c>
      <c r="X311" s="68">
        <f t="shared" si="68"/>
        <v>51.65460368478039</v>
      </c>
      <c r="Y311" s="68">
        <f t="shared" si="69"/>
        <v>106.08558604673622</v>
      </c>
      <c r="Z311" s="58">
        <f>(Table1[[#This Row],[Eoq]]/2)*(Table1[[#This Row],[Std. Price ($)]]*$K$1)</f>
        <v>964.82591606983704</v>
      </c>
      <c r="AA311" s="58">
        <f>Table1[[#This Row],[number of times I order]]*$H$1</f>
        <v>964.82591606983692</v>
      </c>
      <c r="AB311" s="58">
        <f>Table1[[#This Row],[Holding cost]]+AA311</f>
        <v>1929.6518321396738</v>
      </c>
      <c r="AC311" s="34">
        <v>0.2</v>
      </c>
      <c r="AD311" s="29">
        <v>0.75</v>
      </c>
      <c r="AE311" s="29">
        <v>0.74</v>
      </c>
      <c r="AF311" s="29">
        <v>33</v>
      </c>
    </row>
    <row r="312" spans="1:32" x14ac:dyDescent="0.15">
      <c r="A312" s="32">
        <v>63660.108145157712</v>
      </c>
      <c r="B312" s="33">
        <v>6.9962200000000001</v>
      </c>
      <c r="C312" s="33">
        <v>1433.0873221533002</v>
      </c>
      <c r="D312" s="33">
        <f>C312/Table1[[#This Row],[Std. Price ($)]]</f>
        <v>204.83737248875823</v>
      </c>
      <c r="E312" s="29">
        <v>430</v>
      </c>
      <c r="F312" s="29">
        <f t="shared" si="56"/>
        <v>1075</v>
      </c>
      <c r="G312" s="29">
        <f t="shared" si="57"/>
        <v>1075</v>
      </c>
      <c r="H312" s="29">
        <f t="shared" si="58"/>
        <v>1075</v>
      </c>
      <c r="I312" s="58">
        <f t="shared" si="59"/>
        <v>1075</v>
      </c>
      <c r="J312" s="58">
        <f t="shared" si="60"/>
        <v>1075</v>
      </c>
      <c r="K312" s="58">
        <f t="shared" si="61"/>
        <v>1075</v>
      </c>
      <c r="L312" s="58">
        <f t="shared" si="62"/>
        <v>1075</v>
      </c>
      <c r="M312" s="58">
        <f t="shared" si="63"/>
        <v>1075</v>
      </c>
      <c r="N312" s="58">
        <f t="shared" si="64"/>
        <v>1075</v>
      </c>
      <c r="O312" s="58">
        <f t="shared" si="65"/>
        <v>1075</v>
      </c>
      <c r="P312" s="58">
        <f t="shared" si="66"/>
        <v>1075</v>
      </c>
      <c r="Q312" s="58">
        <f t="shared" si="67"/>
        <v>1075</v>
      </c>
      <c r="R312" s="58">
        <f>SUM(Table1[[#This Row],[Oct]:[September]])</f>
        <v>12900</v>
      </c>
      <c r="S312" s="68">
        <f>Table1[[#This Row],[DEMAND for the whole year]]/365</f>
        <v>35.342465753424655</v>
      </c>
      <c r="T312" s="68">
        <f>Table1[[#This Row],[Lead Time (days)]]*S312</f>
        <v>1166.3013698630136</v>
      </c>
      <c r="U312" s="68">
        <f>SQRT(2*Table1[[#This Row],[DEMAND for the whole year]]*$H$1/(Table1[[#This Row],[Std. Price ($)]]*$K$1))</f>
        <v>2351.926544377036</v>
      </c>
      <c r="V312" s="68">
        <f>Table1[[#This Row],[DEMAND for the whole year]]/U312</f>
        <v>5.4848651761005032</v>
      </c>
      <c r="W312" s="68">
        <f>Table1[[#This Row],[Demand variability (COV)]]*S312</f>
        <v>10.956164383561642</v>
      </c>
      <c r="X312" s="68">
        <f t="shared" si="68"/>
        <v>62.938372667138559</v>
      </c>
      <c r="Y312" s="68">
        <f t="shared" si="69"/>
        <v>129.25961430207545</v>
      </c>
      <c r="Z312" s="58">
        <f>(Table1[[#This Row],[Eoq]]/2)*(Table1[[#This Row],[Std. Price ($)]]*$K$1)</f>
        <v>1645.4595528301509</v>
      </c>
      <c r="AA312" s="58">
        <f>Table1[[#This Row],[number of times I order]]*$H$1</f>
        <v>1645.4595528301509</v>
      </c>
      <c r="AB312" s="58">
        <f>Table1[[#This Row],[Holding cost]]+AA312</f>
        <v>3290.9191056603017</v>
      </c>
      <c r="AC312" s="34">
        <v>1.5</v>
      </c>
      <c r="AD312" s="29">
        <v>1</v>
      </c>
      <c r="AE312" s="29">
        <v>0.31</v>
      </c>
      <c r="AF312" s="29">
        <v>33</v>
      </c>
    </row>
    <row r="313" spans="1:32" x14ac:dyDescent="0.15">
      <c r="A313" s="32">
        <v>3317.4635207476431</v>
      </c>
      <c r="B313" s="33">
        <v>10.731710000000001</v>
      </c>
      <c r="C313" s="33">
        <v>16595.764319401631</v>
      </c>
      <c r="D313" s="33">
        <f>C313/Table1[[#This Row],[Std. Price ($)]]</f>
        <v>1546.4231067930114</v>
      </c>
      <c r="E313" s="29">
        <v>616</v>
      </c>
      <c r="F313" s="29">
        <f t="shared" si="56"/>
        <v>246.40000000000003</v>
      </c>
      <c r="G313" s="29">
        <f t="shared" si="57"/>
        <v>246.40000000000003</v>
      </c>
      <c r="H313" s="29">
        <f t="shared" si="58"/>
        <v>246.40000000000003</v>
      </c>
      <c r="I313" s="58">
        <f t="shared" si="59"/>
        <v>246.40000000000003</v>
      </c>
      <c r="J313" s="58">
        <f t="shared" si="60"/>
        <v>246.40000000000003</v>
      </c>
      <c r="K313" s="58">
        <f t="shared" si="61"/>
        <v>246.40000000000003</v>
      </c>
      <c r="L313" s="58">
        <f t="shared" si="62"/>
        <v>246.40000000000003</v>
      </c>
      <c r="M313" s="58">
        <f t="shared" si="63"/>
        <v>246.40000000000003</v>
      </c>
      <c r="N313" s="58">
        <f t="shared" si="64"/>
        <v>246.40000000000003</v>
      </c>
      <c r="O313" s="58">
        <f t="shared" si="65"/>
        <v>246.40000000000003</v>
      </c>
      <c r="P313" s="58">
        <f t="shared" si="66"/>
        <v>246.40000000000003</v>
      </c>
      <c r="Q313" s="58">
        <f t="shared" si="67"/>
        <v>246.40000000000003</v>
      </c>
      <c r="R313" s="58">
        <f>SUM(Table1[[#This Row],[Oct]:[September]])</f>
        <v>2956.8000000000006</v>
      </c>
      <c r="S313" s="68">
        <f>Table1[[#This Row],[DEMAND for the whole year]]/365</f>
        <v>8.1008219178082204</v>
      </c>
      <c r="T313" s="68">
        <f>Table1[[#This Row],[Lead Time (days)]]*S313</f>
        <v>307.83123287671236</v>
      </c>
      <c r="U313" s="68">
        <f>SQRT(2*Table1[[#This Row],[DEMAND for the whole year]]*$H$1/(Table1[[#This Row],[Std. Price ($)]]*$K$1))</f>
        <v>909.1533387498788</v>
      </c>
      <c r="V313" s="68">
        <f>Table1[[#This Row],[DEMAND for the whole year]]/U313</f>
        <v>3.2522566589984869</v>
      </c>
      <c r="W313" s="68">
        <f>Table1[[#This Row],[Demand variability (COV)]]*S313</f>
        <v>12.961315068493153</v>
      </c>
      <c r="X313" s="68">
        <f t="shared" si="68"/>
        <v>79.898912105111989</v>
      </c>
      <c r="Y313" s="68">
        <f t="shared" si="69"/>
        <v>164.09230369654145</v>
      </c>
      <c r="Z313" s="58">
        <f>(Table1[[#This Row],[Eoq]]/2)*(Table1[[#This Row],[Std. Price ($)]]*$K$1)</f>
        <v>975.67699769954629</v>
      </c>
      <c r="AA313" s="58">
        <f>Table1[[#This Row],[number of times I order]]*$H$1</f>
        <v>975.67699769954606</v>
      </c>
      <c r="AB313" s="58">
        <f>Table1[[#This Row],[Holding cost]]+AA313</f>
        <v>1951.3539953990924</v>
      </c>
      <c r="AC313" s="34">
        <v>-0.6</v>
      </c>
      <c r="AD313" s="29">
        <v>0.71</v>
      </c>
      <c r="AE313" s="29">
        <v>1.6</v>
      </c>
      <c r="AF313" s="29">
        <v>38</v>
      </c>
    </row>
    <row r="314" spans="1:32" x14ac:dyDescent="0.15">
      <c r="A314" s="32">
        <v>89669.535857974945</v>
      </c>
      <c r="B314" s="33">
        <v>7.1830000000000007</v>
      </c>
      <c r="C314" s="33">
        <v>1768.6463728216997</v>
      </c>
      <c r="D314" s="33">
        <f>C314/Table1[[#This Row],[Std. Price ($)]]</f>
        <v>246.22669815142692</v>
      </c>
      <c r="E314" s="29">
        <v>664</v>
      </c>
      <c r="F314" s="29">
        <f t="shared" si="56"/>
        <v>1195.2</v>
      </c>
      <c r="G314" s="29">
        <f t="shared" si="57"/>
        <v>1195.2</v>
      </c>
      <c r="H314" s="29">
        <f t="shared" si="58"/>
        <v>1195.2</v>
      </c>
      <c r="I314" s="58">
        <f t="shared" si="59"/>
        <v>1195.2</v>
      </c>
      <c r="J314" s="58">
        <f t="shared" si="60"/>
        <v>1195.2</v>
      </c>
      <c r="K314" s="58">
        <f t="shared" si="61"/>
        <v>1195.2</v>
      </c>
      <c r="L314" s="58">
        <f t="shared" si="62"/>
        <v>1195.2</v>
      </c>
      <c r="M314" s="58">
        <f t="shared" si="63"/>
        <v>1195.2</v>
      </c>
      <c r="N314" s="58">
        <f t="shared" si="64"/>
        <v>1195.2</v>
      </c>
      <c r="O314" s="58">
        <f t="shared" si="65"/>
        <v>1195.2</v>
      </c>
      <c r="P314" s="58">
        <f t="shared" si="66"/>
        <v>1195.2</v>
      </c>
      <c r="Q314" s="58">
        <f t="shared" si="67"/>
        <v>1195.2</v>
      </c>
      <c r="R314" s="58">
        <f>SUM(Table1[[#This Row],[Oct]:[September]])</f>
        <v>14342.400000000003</v>
      </c>
      <c r="S314" s="68">
        <f>Table1[[#This Row],[DEMAND for the whole year]]/365</f>
        <v>39.294246575342477</v>
      </c>
      <c r="T314" s="68">
        <f>Table1[[#This Row],[Lead Time (days)]]*S314</f>
        <v>1060.944657534247</v>
      </c>
      <c r="U314" s="68">
        <f>SQRT(2*Table1[[#This Row],[DEMAND for the whole year]]*$H$1/(Table1[[#This Row],[Std. Price ($)]]*$K$1))</f>
        <v>2447.4769445543338</v>
      </c>
      <c r="V314" s="68">
        <f>Table1[[#This Row],[DEMAND for the whole year]]/U314</f>
        <v>5.8600756309112612</v>
      </c>
      <c r="W314" s="68">
        <f>Table1[[#This Row],[Demand variability (COV)]]*S314</f>
        <v>9.8235616438356193</v>
      </c>
      <c r="X314" s="68">
        <f t="shared" si="68"/>
        <v>51.0447236352244</v>
      </c>
      <c r="Y314" s="68">
        <f t="shared" si="69"/>
        <v>104.83304555934453</v>
      </c>
      <c r="Z314" s="58">
        <f>(Table1[[#This Row],[Eoq]]/2)*(Table1[[#This Row],[Std. Price ($)]]*$K$1)</f>
        <v>1758.0226892733783</v>
      </c>
      <c r="AA314" s="58">
        <f>Table1[[#This Row],[number of times I order]]*$H$1</f>
        <v>1758.0226892733783</v>
      </c>
      <c r="AB314" s="58">
        <f>Table1[[#This Row],[Holding cost]]+AA314</f>
        <v>3516.0453785467566</v>
      </c>
      <c r="AC314" s="34">
        <v>0.8</v>
      </c>
      <c r="AD314" s="29">
        <v>0.85</v>
      </c>
      <c r="AE314" s="29">
        <v>0.25</v>
      </c>
      <c r="AF314" s="29">
        <v>27</v>
      </c>
    </row>
    <row r="315" spans="1:32" x14ac:dyDescent="0.15">
      <c r="A315" s="32">
        <v>34390.002765268233</v>
      </c>
      <c r="B315" s="33">
        <v>5.4232200000000006</v>
      </c>
      <c r="C315" s="33">
        <v>2554.5425159425604</v>
      </c>
      <c r="D315" s="33">
        <f>C315/Table1[[#This Row],[Std. Price ($)]]</f>
        <v>471.03796562605982</v>
      </c>
      <c r="E315" s="29">
        <v>494</v>
      </c>
      <c r="F315" s="29">
        <f t="shared" si="56"/>
        <v>592.79999999999995</v>
      </c>
      <c r="G315" s="29">
        <f t="shared" si="57"/>
        <v>592.79999999999995</v>
      </c>
      <c r="H315" s="29">
        <f t="shared" si="58"/>
        <v>592.79999999999995</v>
      </c>
      <c r="I315" s="58">
        <f t="shared" si="59"/>
        <v>592.79999999999995</v>
      </c>
      <c r="J315" s="58">
        <f t="shared" si="60"/>
        <v>592.79999999999995</v>
      </c>
      <c r="K315" s="58">
        <f t="shared" si="61"/>
        <v>592.79999999999995</v>
      </c>
      <c r="L315" s="58">
        <f t="shared" si="62"/>
        <v>592.79999999999995</v>
      </c>
      <c r="M315" s="58">
        <f t="shared" si="63"/>
        <v>592.79999999999995</v>
      </c>
      <c r="N315" s="58">
        <f t="shared" si="64"/>
        <v>592.79999999999995</v>
      </c>
      <c r="O315" s="58">
        <f t="shared" si="65"/>
        <v>592.79999999999995</v>
      </c>
      <c r="P315" s="58">
        <f t="shared" si="66"/>
        <v>592.79999999999995</v>
      </c>
      <c r="Q315" s="58">
        <f t="shared" si="67"/>
        <v>592.79999999999995</v>
      </c>
      <c r="R315" s="58">
        <f>SUM(Table1[[#This Row],[Oct]:[September]])</f>
        <v>7113.6000000000013</v>
      </c>
      <c r="S315" s="68">
        <f>Table1[[#This Row],[DEMAND for the whole year]]/365</f>
        <v>19.489315068493156</v>
      </c>
      <c r="T315" s="68">
        <f>Table1[[#This Row],[Lead Time (days)]]*S315</f>
        <v>643.14739726027415</v>
      </c>
      <c r="U315" s="68">
        <f>SQRT(2*Table1[[#This Row],[DEMAND for the whole year]]*$H$1/(Table1[[#This Row],[Std. Price ($)]]*$K$1))</f>
        <v>1983.7033950703571</v>
      </c>
      <c r="V315" s="68">
        <f>Table1[[#This Row],[DEMAND for the whole year]]/U315</f>
        <v>3.5860199754044877</v>
      </c>
      <c r="W315" s="68">
        <f>Table1[[#This Row],[Demand variability (COV)]]*S315</f>
        <v>10.914016438356168</v>
      </c>
      <c r="X315" s="68">
        <f t="shared" si="68"/>
        <v>62.696251155482855</v>
      </c>
      <c r="Y315" s="68">
        <f t="shared" si="69"/>
        <v>128.76235751127203</v>
      </c>
      <c r="Z315" s="58">
        <f>(Table1[[#This Row],[Eoq]]/2)*(Table1[[#This Row],[Std. Price ($)]]*$K$1)</f>
        <v>1075.8059926213464</v>
      </c>
      <c r="AA315" s="58">
        <f>Table1[[#This Row],[number of times I order]]*$H$1</f>
        <v>1075.8059926213464</v>
      </c>
      <c r="AB315" s="58">
        <f>Table1[[#This Row],[Holding cost]]+AA315</f>
        <v>2151.6119852426928</v>
      </c>
      <c r="AC315" s="34">
        <v>0.2</v>
      </c>
      <c r="AD315" s="29">
        <v>1</v>
      </c>
      <c r="AE315" s="29">
        <v>0.56000000000000005</v>
      </c>
      <c r="AF315" s="29">
        <v>33</v>
      </c>
    </row>
    <row r="316" spans="1:32" x14ac:dyDescent="0.15">
      <c r="A316" s="32">
        <v>7536.7697465477331</v>
      </c>
      <c r="B316" s="33">
        <v>26.346320000000002</v>
      </c>
      <c r="C316" s="33">
        <v>14888.61678697854</v>
      </c>
      <c r="D316" s="33">
        <f>C316/Table1[[#This Row],[Std. Price ($)]]</f>
        <v>565.11181777867034</v>
      </c>
      <c r="E316" s="29">
        <v>946</v>
      </c>
      <c r="F316" s="29">
        <f t="shared" si="56"/>
        <v>2081.1999999999998</v>
      </c>
      <c r="G316" s="29">
        <f t="shared" si="57"/>
        <v>2081.1999999999998</v>
      </c>
      <c r="H316" s="29">
        <f t="shared" si="58"/>
        <v>2081.1999999999998</v>
      </c>
      <c r="I316" s="58">
        <f t="shared" si="59"/>
        <v>2081.1999999999998</v>
      </c>
      <c r="J316" s="58">
        <f t="shared" si="60"/>
        <v>2081.1999999999998</v>
      </c>
      <c r="K316" s="58">
        <f t="shared" si="61"/>
        <v>2081.1999999999998</v>
      </c>
      <c r="L316" s="58">
        <f t="shared" si="62"/>
        <v>2081.1999999999998</v>
      </c>
      <c r="M316" s="58">
        <f t="shared" si="63"/>
        <v>2081.1999999999998</v>
      </c>
      <c r="N316" s="58">
        <f t="shared" si="64"/>
        <v>2081.1999999999998</v>
      </c>
      <c r="O316" s="58">
        <f t="shared" si="65"/>
        <v>2081.1999999999998</v>
      </c>
      <c r="P316" s="58">
        <f t="shared" si="66"/>
        <v>2081.1999999999998</v>
      </c>
      <c r="Q316" s="58">
        <f t="shared" si="67"/>
        <v>2081.1999999999998</v>
      </c>
      <c r="R316" s="58">
        <f>SUM(Table1[[#This Row],[Oct]:[September]])</f>
        <v>24974.400000000005</v>
      </c>
      <c r="S316" s="68">
        <f>Table1[[#This Row],[DEMAND for the whole year]]/365</f>
        <v>68.423013698630157</v>
      </c>
      <c r="T316" s="68">
        <f>Table1[[#This Row],[Lead Time (days)]]*S316</f>
        <v>1573.7293150684936</v>
      </c>
      <c r="U316" s="68">
        <f>SQRT(2*Table1[[#This Row],[DEMAND for the whole year]]*$H$1/(Table1[[#This Row],[Std. Price ($)]]*$K$1))</f>
        <v>1686.3517893548101</v>
      </c>
      <c r="V316" s="68">
        <f>Table1[[#This Row],[DEMAND for the whole year]]/U316</f>
        <v>14.809721291638139</v>
      </c>
      <c r="W316" s="68">
        <f>Table1[[#This Row],[Demand variability (COV)]]*S316</f>
        <v>42.422268493150696</v>
      </c>
      <c r="X316" s="68">
        <f t="shared" si="68"/>
        <v>203.45005252988807</v>
      </c>
      <c r="Y316" s="68">
        <f t="shared" si="69"/>
        <v>417.83532375124457</v>
      </c>
      <c r="Z316" s="58">
        <f>(Table1[[#This Row],[Eoq]]/2)*(Table1[[#This Row],[Std. Price ($)]]*$K$1)</f>
        <v>4442.9163874914429</v>
      </c>
      <c r="AA316" s="58">
        <f>Table1[[#This Row],[number of times I order]]*$H$1</f>
        <v>4442.916387491442</v>
      </c>
      <c r="AB316" s="58">
        <f>Table1[[#This Row],[Holding cost]]+AA316</f>
        <v>8885.8327749828859</v>
      </c>
      <c r="AC316" s="34">
        <v>1.2</v>
      </c>
      <c r="AD316" s="29">
        <v>0.85</v>
      </c>
      <c r="AE316" s="29">
        <v>0.62</v>
      </c>
      <c r="AF316" s="29">
        <v>23</v>
      </c>
    </row>
    <row r="317" spans="1:32" x14ac:dyDescent="0.15">
      <c r="A317" s="32">
        <v>96750.545307277687</v>
      </c>
      <c r="B317" s="33">
        <v>7.1489000000000003</v>
      </c>
      <c r="C317" s="33">
        <v>9095.5357157632006</v>
      </c>
      <c r="D317" s="33">
        <f>C317/Table1[[#This Row],[Std. Price ($)]]</f>
        <v>1272.2986355611633</v>
      </c>
      <c r="E317" s="29">
        <v>608</v>
      </c>
      <c r="F317" s="29">
        <f t="shared" si="56"/>
        <v>1337.6</v>
      </c>
      <c r="G317" s="29">
        <f t="shared" si="57"/>
        <v>1337.6</v>
      </c>
      <c r="H317" s="29">
        <f t="shared" si="58"/>
        <v>1337.6</v>
      </c>
      <c r="I317" s="58">
        <f t="shared" si="59"/>
        <v>1337.6</v>
      </c>
      <c r="J317" s="58">
        <f t="shared" si="60"/>
        <v>1337.6</v>
      </c>
      <c r="K317" s="58">
        <f t="shared" si="61"/>
        <v>1337.6</v>
      </c>
      <c r="L317" s="58">
        <f t="shared" si="62"/>
        <v>1337.6</v>
      </c>
      <c r="M317" s="58">
        <f t="shared" si="63"/>
        <v>1337.6</v>
      </c>
      <c r="N317" s="58">
        <f t="shared" si="64"/>
        <v>1337.6</v>
      </c>
      <c r="O317" s="58">
        <f t="shared" si="65"/>
        <v>1337.6</v>
      </c>
      <c r="P317" s="58">
        <f t="shared" si="66"/>
        <v>1337.6</v>
      </c>
      <c r="Q317" s="58">
        <f t="shared" si="67"/>
        <v>1337.6</v>
      </c>
      <c r="R317" s="58">
        <f>SUM(Table1[[#This Row],[Oct]:[September]])</f>
        <v>16051.200000000003</v>
      </c>
      <c r="S317" s="68">
        <f>Table1[[#This Row],[DEMAND for the whole year]]/365</f>
        <v>43.975890410958911</v>
      </c>
      <c r="T317" s="68">
        <f>Table1[[#This Row],[Lead Time (days)]]*S317</f>
        <v>2022.89095890411</v>
      </c>
      <c r="U317" s="68">
        <f>SQRT(2*Table1[[#This Row],[DEMAND for the whole year]]*$H$1/(Table1[[#This Row],[Std. Price ($)]]*$K$1))</f>
        <v>2595.3430425552178</v>
      </c>
      <c r="V317" s="68">
        <f>Table1[[#This Row],[DEMAND for the whole year]]/U317</f>
        <v>6.1846159589743337</v>
      </c>
      <c r="W317" s="68">
        <f>Table1[[#This Row],[Demand variability (COV)]]*S317</f>
        <v>45.734926027397272</v>
      </c>
      <c r="X317" s="68">
        <f t="shared" si="68"/>
        <v>310.18936007163273</v>
      </c>
      <c r="Y317" s="68">
        <f t="shared" si="69"/>
        <v>637.05106033669779</v>
      </c>
      <c r="Z317" s="58">
        <f>(Table1[[#This Row],[Eoq]]/2)*(Table1[[#This Row],[Std. Price ($)]]*$K$1)</f>
        <v>1855.3847876922998</v>
      </c>
      <c r="AA317" s="58">
        <f>Table1[[#This Row],[number of times I order]]*$H$1</f>
        <v>1855.3847876923001</v>
      </c>
      <c r="AB317" s="58">
        <f>Table1[[#This Row],[Holding cost]]+AA317</f>
        <v>3710.7695753846001</v>
      </c>
      <c r="AC317" s="34">
        <v>1.2</v>
      </c>
      <c r="AD317" s="29">
        <v>1</v>
      </c>
      <c r="AE317" s="29">
        <v>1.04</v>
      </c>
      <c r="AF317" s="29">
        <v>46</v>
      </c>
    </row>
    <row r="318" spans="1:32" x14ac:dyDescent="0.15">
      <c r="A318" s="32">
        <v>98292.196933013736</v>
      </c>
      <c r="B318" s="33">
        <v>82.995000000000005</v>
      </c>
      <c r="C318" s="33">
        <v>8127.2080890000025</v>
      </c>
      <c r="D318" s="33">
        <f>C318/Table1[[#This Row],[Std. Price ($)]]</f>
        <v>97.924068787276369</v>
      </c>
      <c r="E318" s="29">
        <v>648</v>
      </c>
      <c r="F318" s="29">
        <f t="shared" si="56"/>
        <v>1620</v>
      </c>
      <c r="G318" s="29">
        <f t="shared" si="57"/>
        <v>1620</v>
      </c>
      <c r="H318" s="29">
        <f t="shared" si="58"/>
        <v>1620</v>
      </c>
      <c r="I318" s="58">
        <f t="shared" si="59"/>
        <v>1620</v>
      </c>
      <c r="J318" s="58">
        <f t="shared" si="60"/>
        <v>1620</v>
      </c>
      <c r="K318" s="58">
        <f t="shared" si="61"/>
        <v>1620</v>
      </c>
      <c r="L318" s="58">
        <f t="shared" si="62"/>
        <v>1620</v>
      </c>
      <c r="M318" s="58">
        <f t="shared" si="63"/>
        <v>1620</v>
      </c>
      <c r="N318" s="58">
        <f t="shared" si="64"/>
        <v>1620</v>
      </c>
      <c r="O318" s="58">
        <f t="shared" si="65"/>
        <v>1620</v>
      </c>
      <c r="P318" s="58">
        <f t="shared" si="66"/>
        <v>1620</v>
      </c>
      <c r="Q318" s="58">
        <f t="shared" si="67"/>
        <v>1620</v>
      </c>
      <c r="R318" s="58">
        <f>SUM(Table1[[#This Row],[Oct]:[September]])</f>
        <v>19440</v>
      </c>
      <c r="S318" s="68">
        <f>Table1[[#This Row],[DEMAND for the whole year]]/365</f>
        <v>53.260273972602739</v>
      </c>
      <c r="T318" s="68">
        <f>Table1[[#This Row],[Lead Time (days)]]*S318</f>
        <v>1864.1095890410959</v>
      </c>
      <c r="U318" s="68">
        <f>SQRT(2*Table1[[#This Row],[DEMAND for the whole year]]*$H$1/(Table1[[#This Row],[Std. Price ($)]]*$K$1))</f>
        <v>838.26781717374524</v>
      </c>
      <c r="V318" s="68">
        <f>Table1[[#This Row],[DEMAND for the whole year]]/U318</f>
        <v>23.19067916211166</v>
      </c>
      <c r="W318" s="68">
        <f>Table1[[#This Row],[Demand variability (COV)]]*S318</f>
        <v>5.3260273972602743</v>
      </c>
      <c r="X318" s="68">
        <f t="shared" si="68"/>
        <v>31.509203009166178</v>
      </c>
      <c r="Y318" s="68">
        <f t="shared" si="69"/>
        <v>64.711991354951962</v>
      </c>
      <c r="Z318" s="58">
        <f>(Table1[[#This Row],[Eoq]]/2)*(Table1[[#This Row],[Std. Price ($)]]*$K$1)</f>
        <v>6957.2037486334984</v>
      </c>
      <c r="AA318" s="58">
        <f>Table1[[#This Row],[number of times I order]]*$H$1</f>
        <v>6957.2037486334984</v>
      </c>
      <c r="AB318" s="58">
        <f>Table1[[#This Row],[Holding cost]]+AA318</f>
        <v>13914.407497266997</v>
      </c>
      <c r="AC318" s="34">
        <v>1.5</v>
      </c>
      <c r="AD318" s="29">
        <v>1</v>
      </c>
      <c r="AE318" s="29">
        <v>0.1</v>
      </c>
      <c r="AF318" s="29">
        <v>35</v>
      </c>
    </row>
    <row r="319" spans="1:32" x14ac:dyDescent="0.15">
      <c r="A319" s="32">
        <v>3093.6134861870746</v>
      </c>
      <c r="B319" s="33">
        <v>6.5620500000000002</v>
      </c>
      <c r="C319" s="33">
        <v>2769.2316223146668</v>
      </c>
      <c r="D319" s="33">
        <f>C319/Table1[[#This Row],[Std. Price ($)]]</f>
        <v>422.00708960075991</v>
      </c>
      <c r="E319" s="29">
        <v>688</v>
      </c>
      <c r="F319" s="29">
        <f t="shared" si="56"/>
        <v>1238.4000000000001</v>
      </c>
      <c r="G319" s="29">
        <f t="shared" si="57"/>
        <v>1238.4000000000001</v>
      </c>
      <c r="H319" s="29">
        <f t="shared" si="58"/>
        <v>1238.4000000000001</v>
      </c>
      <c r="I319" s="58">
        <f t="shared" si="59"/>
        <v>1238.4000000000001</v>
      </c>
      <c r="J319" s="58">
        <f t="shared" si="60"/>
        <v>1238.4000000000001</v>
      </c>
      <c r="K319" s="58">
        <f t="shared" si="61"/>
        <v>1238.4000000000001</v>
      </c>
      <c r="L319" s="58">
        <f t="shared" si="62"/>
        <v>1238.4000000000001</v>
      </c>
      <c r="M319" s="58">
        <f t="shared" si="63"/>
        <v>1238.4000000000001</v>
      </c>
      <c r="N319" s="58">
        <f t="shared" si="64"/>
        <v>1238.4000000000001</v>
      </c>
      <c r="O319" s="58">
        <f t="shared" si="65"/>
        <v>1238.4000000000001</v>
      </c>
      <c r="P319" s="58">
        <f t="shared" si="66"/>
        <v>1238.4000000000001</v>
      </c>
      <c r="Q319" s="58">
        <f t="shared" si="67"/>
        <v>1238.4000000000001</v>
      </c>
      <c r="R319" s="58">
        <f>SUM(Table1[[#This Row],[Oct]:[September]])</f>
        <v>14860.799999999997</v>
      </c>
      <c r="S319" s="68">
        <f>Table1[[#This Row],[DEMAND for the whole year]]/365</f>
        <v>40.714520547945199</v>
      </c>
      <c r="T319" s="68">
        <f>Table1[[#This Row],[Lead Time (days)]]*S319</f>
        <v>814.29041095890398</v>
      </c>
      <c r="U319" s="68">
        <f>SQRT(2*Table1[[#This Row],[DEMAND for the whole year]]*$H$1/(Table1[[#This Row],[Std. Price ($)]]*$K$1))</f>
        <v>2606.5253583960907</v>
      </c>
      <c r="V319" s="68">
        <f>Table1[[#This Row],[DEMAND for the whole year]]/U319</f>
        <v>5.7013832426876903</v>
      </c>
      <c r="W319" s="68">
        <f>Table1[[#This Row],[Demand variability (COV)]]*S319</f>
        <v>26.057293150684927</v>
      </c>
      <c r="X319" s="68">
        <f t="shared" si="68"/>
        <v>116.53175758914234</v>
      </c>
      <c r="Y319" s="68">
        <f t="shared" si="69"/>
        <v>239.32697020271266</v>
      </c>
      <c r="Z319" s="58">
        <f>(Table1[[#This Row],[Eoq]]/2)*(Table1[[#This Row],[Std. Price ($)]]*$K$1)</f>
        <v>1710.4149728063069</v>
      </c>
      <c r="AA319" s="58">
        <f>Table1[[#This Row],[number of times I order]]*$H$1</f>
        <v>1710.4149728063071</v>
      </c>
      <c r="AB319" s="58">
        <f>Table1[[#This Row],[Holding cost]]+AA319</f>
        <v>3420.8299456126142</v>
      </c>
      <c r="AC319" s="34">
        <v>0.8</v>
      </c>
      <c r="AD319" s="29">
        <v>1</v>
      </c>
      <c r="AE319" s="29">
        <v>0.64</v>
      </c>
      <c r="AF319" s="29">
        <v>20</v>
      </c>
    </row>
    <row r="320" spans="1:32" x14ac:dyDescent="0.15">
      <c r="A320" s="32">
        <v>9526.4822479802169</v>
      </c>
      <c r="B320" s="33">
        <v>7.5970399999999998</v>
      </c>
      <c r="C320" s="33">
        <v>2252.4059496027785</v>
      </c>
      <c r="D320" s="33">
        <f>C320/Table1[[#This Row],[Std. Price ($)]]</f>
        <v>296.48467687451671</v>
      </c>
      <c r="E320" s="29">
        <v>526</v>
      </c>
      <c r="F320" s="29">
        <f t="shared" si="56"/>
        <v>1157.1999999999998</v>
      </c>
      <c r="G320" s="29">
        <f t="shared" si="57"/>
        <v>1157.1999999999998</v>
      </c>
      <c r="H320" s="29">
        <f t="shared" si="58"/>
        <v>1157.1999999999998</v>
      </c>
      <c r="I320" s="58">
        <f t="shared" si="59"/>
        <v>1157.1999999999998</v>
      </c>
      <c r="J320" s="58">
        <f t="shared" si="60"/>
        <v>1157.1999999999998</v>
      </c>
      <c r="K320" s="58">
        <f t="shared" si="61"/>
        <v>1157.1999999999998</v>
      </c>
      <c r="L320" s="58">
        <f t="shared" si="62"/>
        <v>1157.1999999999998</v>
      </c>
      <c r="M320" s="58">
        <f t="shared" si="63"/>
        <v>1157.1999999999998</v>
      </c>
      <c r="N320" s="58">
        <f t="shared" si="64"/>
        <v>1157.1999999999998</v>
      </c>
      <c r="O320" s="58">
        <f t="shared" si="65"/>
        <v>1157.1999999999998</v>
      </c>
      <c r="P320" s="58">
        <f t="shared" si="66"/>
        <v>1157.1999999999998</v>
      </c>
      <c r="Q320" s="58">
        <f t="shared" si="67"/>
        <v>1157.1999999999998</v>
      </c>
      <c r="R320" s="58">
        <f>SUM(Table1[[#This Row],[Oct]:[September]])</f>
        <v>13886.400000000001</v>
      </c>
      <c r="S320" s="68">
        <f>Table1[[#This Row],[DEMAND for the whole year]]/365</f>
        <v>38.044931506849316</v>
      </c>
      <c r="T320" s="68">
        <f>Table1[[#This Row],[Lead Time (days)]]*S320</f>
        <v>532.62904109589044</v>
      </c>
      <c r="U320" s="68">
        <f>SQRT(2*Table1[[#This Row],[DEMAND for the whole year]]*$H$1/(Table1[[#This Row],[Std. Price ($)]]*$K$1))</f>
        <v>2341.710786106722</v>
      </c>
      <c r="V320" s="68">
        <f>Table1[[#This Row],[DEMAND for the whole year]]/U320</f>
        <v>5.9300235034947386</v>
      </c>
      <c r="W320" s="68">
        <f>Table1[[#This Row],[Demand variability (COV)]]*S320</f>
        <v>33.859989041095893</v>
      </c>
      <c r="X320" s="68">
        <f t="shared" si="68"/>
        <v>126.69247811170115</v>
      </c>
      <c r="Y320" s="68">
        <f t="shared" si="69"/>
        <v>260.19453890715221</v>
      </c>
      <c r="Z320" s="58">
        <f>(Table1[[#This Row],[Eoq]]/2)*(Table1[[#This Row],[Std. Price ($)]]*$K$1)</f>
        <v>1779.0070510484213</v>
      </c>
      <c r="AA320" s="58">
        <f>Table1[[#This Row],[number of times I order]]*$H$1</f>
        <v>1779.0070510484215</v>
      </c>
      <c r="AB320" s="58">
        <f>Table1[[#This Row],[Holding cost]]+AA320</f>
        <v>3558.0141020968431</v>
      </c>
      <c r="AC320" s="34">
        <v>1.2</v>
      </c>
      <c r="AD320" s="29">
        <v>0.8</v>
      </c>
      <c r="AE320" s="29">
        <v>0.89</v>
      </c>
      <c r="AF320" s="29">
        <v>14</v>
      </c>
    </row>
    <row r="321" spans="1:32" x14ac:dyDescent="0.15">
      <c r="A321" s="32">
        <v>17766.486260058689</v>
      </c>
      <c r="B321" s="33">
        <v>5.788310000000001</v>
      </c>
      <c r="C321" s="33">
        <v>6789.2469584272685</v>
      </c>
      <c r="D321" s="33">
        <f>C321/Table1[[#This Row],[Std. Price ($)]]</f>
        <v>1172.9238686986819</v>
      </c>
      <c r="E321" s="29">
        <v>574</v>
      </c>
      <c r="F321" s="29">
        <f t="shared" si="56"/>
        <v>861</v>
      </c>
      <c r="G321" s="29">
        <f t="shared" si="57"/>
        <v>861</v>
      </c>
      <c r="H321" s="29">
        <f t="shared" si="58"/>
        <v>861</v>
      </c>
      <c r="I321" s="58">
        <f t="shared" si="59"/>
        <v>861</v>
      </c>
      <c r="J321" s="58">
        <f t="shared" si="60"/>
        <v>861</v>
      </c>
      <c r="K321" s="58">
        <f t="shared" si="61"/>
        <v>861</v>
      </c>
      <c r="L321" s="58">
        <f t="shared" si="62"/>
        <v>861</v>
      </c>
      <c r="M321" s="58">
        <f t="shared" si="63"/>
        <v>861</v>
      </c>
      <c r="N321" s="58">
        <f t="shared" si="64"/>
        <v>861</v>
      </c>
      <c r="O321" s="58">
        <f t="shared" si="65"/>
        <v>861</v>
      </c>
      <c r="P321" s="58">
        <f t="shared" si="66"/>
        <v>861</v>
      </c>
      <c r="Q321" s="58">
        <f t="shared" si="67"/>
        <v>861</v>
      </c>
      <c r="R321" s="58">
        <f>SUM(Table1[[#This Row],[Oct]:[September]])</f>
        <v>10332</v>
      </c>
      <c r="S321" s="68">
        <f>Table1[[#This Row],[DEMAND for the whole year]]/365</f>
        <v>28.306849315068494</v>
      </c>
      <c r="T321" s="68">
        <f>Table1[[#This Row],[Lead Time (days)]]*S321</f>
        <v>1981.4794520547946</v>
      </c>
      <c r="U321" s="68">
        <f>SQRT(2*Table1[[#This Row],[DEMAND for the whole year]]*$H$1/(Table1[[#This Row],[Std. Price ($)]]*$K$1))</f>
        <v>2314.072359837251</v>
      </c>
      <c r="V321" s="68">
        <f>Table1[[#This Row],[DEMAND for the whole year]]/U321</f>
        <v>4.4648560603898533</v>
      </c>
      <c r="W321" s="68">
        <f>Table1[[#This Row],[Demand variability (COV)]]*S321</f>
        <v>16.417972602739724</v>
      </c>
      <c r="X321" s="68">
        <f t="shared" si="68"/>
        <v>137.36261393443942</v>
      </c>
      <c r="Y321" s="68">
        <f t="shared" si="69"/>
        <v>282.10831872939451</v>
      </c>
      <c r="Z321" s="58">
        <f>(Table1[[#This Row],[Eoq]]/2)*(Table1[[#This Row],[Std. Price ($)]]*$K$1)</f>
        <v>1339.4568181169561</v>
      </c>
      <c r="AA321" s="58">
        <f>Table1[[#This Row],[number of times I order]]*$H$1</f>
        <v>1339.4568181169559</v>
      </c>
      <c r="AB321" s="58">
        <f>Table1[[#This Row],[Holding cost]]+AA321</f>
        <v>2678.9136362339123</v>
      </c>
      <c r="AC321" s="34">
        <v>0.5</v>
      </c>
      <c r="AD321" s="29">
        <v>1</v>
      </c>
      <c r="AE321" s="29">
        <v>0.57999999999999996</v>
      </c>
      <c r="AF321" s="29">
        <v>70</v>
      </c>
    </row>
    <row r="322" spans="1:32" x14ac:dyDescent="0.15">
      <c r="A322" s="32">
        <v>39095.804324297147</v>
      </c>
      <c r="B322" s="33">
        <v>25.62406</v>
      </c>
      <c r="C322" s="33">
        <v>5583.2027147160015</v>
      </c>
      <c r="D322" s="33">
        <f>C322/Table1[[#This Row],[Std. Price ($)]]</f>
        <v>217.88907435886435</v>
      </c>
      <c r="E322" s="29">
        <v>592</v>
      </c>
      <c r="F322" s="29">
        <f t="shared" si="56"/>
        <v>828.8</v>
      </c>
      <c r="G322" s="29">
        <f t="shared" si="57"/>
        <v>828.8</v>
      </c>
      <c r="H322" s="29">
        <f t="shared" si="58"/>
        <v>828.8</v>
      </c>
      <c r="I322" s="58">
        <f t="shared" si="59"/>
        <v>828.8</v>
      </c>
      <c r="J322" s="58">
        <f t="shared" si="60"/>
        <v>828.8</v>
      </c>
      <c r="K322" s="58">
        <f t="shared" si="61"/>
        <v>828.8</v>
      </c>
      <c r="L322" s="58">
        <f t="shared" si="62"/>
        <v>828.8</v>
      </c>
      <c r="M322" s="58">
        <f t="shared" si="63"/>
        <v>828.8</v>
      </c>
      <c r="N322" s="58">
        <f t="shared" si="64"/>
        <v>828.8</v>
      </c>
      <c r="O322" s="58">
        <f t="shared" si="65"/>
        <v>828.8</v>
      </c>
      <c r="P322" s="58">
        <f t="shared" si="66"/>
        <v>828.8</v>
      </c>
      <c r="Q322" s="58">
        <f t="shared" si="67"/>
        <v>828.8</v>
      </c>
      <c r="R322" s="58">
        <f>SUM(Table1[[#This Row],[Oct]:[September]])</f>
        <v>9945.5999999999985</v>
      </c>
      <c r="S322" s="68">
        <f>Table1[[#This Row],[DEMAND for the whole year]]/365</f>
        <v>27.248219178082188</v>
      </c>
      <c r="T322" s="68">
        <f>Table1[[#This Row],[Lead Time (days)]]*S322</f>
        <v>899.19123287671221</v>
      </c>
      <c r="U322" s="68">
        <f>SQRT(2*Table1[[#This Row],[DEMAND for the whole year]]*$H$1/(Table1[[#This Row],[Std. Price ($)]]*$K$1))</f>
        <v>1079.0762904615146</v>
      </c>
      <c r="V322" s="68">
        <f>Table1[[#This Row],[DEMAND for the whole year]]/U322</f>
        <v>9.2167718704544264</v>
      </c>
      <c r="W322" s="68">
        <f>Table1[[#This Row],[Demand variability (COV)]]*S322</f>
        <v>6.812054794520547</v>
      </c>
      <c r="X322" s="68">
        <f t="shared" si="68"/>
        <v>39.132275518773021</v>
      </c>
      <c r="Y322" s="68">
        <f t="shared" si="69"/>
        <v>80.367868217224412</v>
      </c>
      <c r="Z322" s="58">
        <f>(Table1[[#This Row],[Eoq]]/2)*(Table1[[#This Row],[Std. Price ($)]]*$K$1)</f>
        <v>2765.031561136328</v>
      </c>
      <c r="AA322" s="58">
        <f>Table1[[#This Row],[number of times I order]]*$H$1</f>
        <v>2765.031561136328</v>
      </c>
      <c r="AB322" s="58">
        <f>Table1[[#This Row],[Holding cost]]+AA322</f>
        <v>5530.0631222726561</v>
      </c>
      <c r="AC322" s="34">
        <v>0.4</v>
      </c>
      <c r="AD322" s="29">
        <v>1</v>
      </c>
      <c r="AE322" s="29">
        <v>0.25</v>
      </c>
      <c r="AF322" s="29">
        <v>33</v>
      </c>
    </row>
    <row r="323" spans="1:32" x14ac:dyDescent="0.15">
      <c r="A323" s="32">
        <v>71657.176380292658</v>
      </c>
      <c r="B323" s="33">
        <v>6.0005000000000006</v>
      </c>
      <c r="C323" s="33">
        <v>2227.1909216223335</v>
      </c>
      <c r="D323" s="33">
        <f>C323/Table1[[#This Row],[Std. Price ($)]]</f>
        <v>371.16755630736327</v>
      </c>
      <c r="E323" s="29">
        <v>364</v>
      </c>
      <c r="F323" s="29">
        <f t="shared" ref="F323:F386" si="70">E323+$AC323*E323</f>
        <v>436.8</v>
      </c>
      <c r="G323" s="29">
        <f t="shared" ref="G323:G386" si="71">$F323</f>
        <v>436.8</v>
      </c>
      <c r="H323" s="29">
        <f t="shared" ref="H323:H386" si="72">$F323</f>
        <v>436.8</v>
      </c>
      <c r="I323" s="58">
        <f t="shared" ref="I323:I386" si="73">$F323</f>
        <v>436.8</v>
      </c>
      <c r="J323" s="58">
        <f t="shared" ref="J323:J386" si="74">$F323</f>
        <v>436.8</v>
      </c>
      <c r="K323" s="58">
        <f t="shared" ref="K323:K386" si="75">$F323</f>
        <v>436.8</v>
      </c>
      <c r="L323" s="58">
        <f t="shared" ref="L323:L386" si="76">$F323</f>
        <v>436.8</v>
      </c>
      <c r="M323" s="58">
        <f t="shared" ref="M323:M386" si="77">$F323</f>
        <v>436.8</v>
      </c>
      <c r="N323" s="58">
        <f t="shared" ref="N323:N386" si="78">$F323</f>
        <v>436.8</v>
      </c>
      <c r="O323" s="58">
        <f t="shared" ref="O323:O386" si="79">$F323</f>
        <v>436.8</v>
      </c>
      <c r="P323" s="58">
        <f t="shared" ref="P323:P386" si="80">$F323</f>
        <v>436.8</v>
      </c>
      <c r="Q323" s="58">
        <f t="shared" ref="Q323:Q386" si="81">$F323</f>
        <v>436.8</v>
      </c>
      <c r="R323" s="58">
        <f>SUM(Table1[[#This Row],[Oct]:[September]])</f>
        <v>5241.6000000000013</v>
      </c>
      <c r="S323" s="68">
        <f>Table1[[#This Row],[DEMAND for the whole year]]/365</f>
        <v>14.360547945205482</v>
      </c>
      <c r="T323" s="68">
        <f>Table1[[#This Row],[Lead Time (days)]]*S323</f>
        <v>244.12931506849321</v>
      </c>
      <c r="U323" s="68">
        <f>SQRT(2*Table1[[#This Row],[DEMAND for the whole year]]*$H$1/(Table1[[#This Row],[Std. Price ($)]]*$K$1))</f>
        <v>1618.8210581155915</v>
      </c>
      <c r="V323" s="68">
        <f>Table1[[#This Row],[DEMAND for the whole year]]/U323</f>
        <v>3.2379119197408697</v>
      </c>
      <c r="W323" s="68">
        <f>Table1[[#This Row],[Demand variability (COV)]]*S323</f>
        <v>19.96116164383562</v>
      </c>
      <c r="X323" s="68">
        <f t="shared" si="68"/>
        <v>82.301977867562115</v>
      </c>
      <c r="Y323" s="68">
        <f t="shared" si="69"/>
        <v>169.02759738835002</v>
      </c>
      <c r="Z323" s="58">
        <f>(Table1[[#This Row],[Eoq]]/2)*(Table1[[#This Row],[Std. Price ($)]]*$K$1)</f>
        <v>971.37357592226078</v>
      </c>
      <c r="AA323" s="58">
        <f>Table1[[#This Row],[number of times I order]]*$H$1</f>
        <v>971.3735759222609</v>
      </c>
      <c r="AB323" s="58">
        <f>Table1[[#This Row],[Holding cost]]+AA323</f>
        <v>1942.7471518445218</v>
      </c>
      <c r="AC323" s="34">
        <v>0.2</v>
      </c>
      <c r="AD323" s="29">
        <v>1</v>
      </c>
      <c r="AE323" s="29">
        <v>1.39</v>
      </c>
      <c r="AF323" s="29">
        <v>17</v>
      </c>
    </row>
    <row r="324" spans="1:32" x14ac:dyDescent="0.15">
      <c r="A324" s="32">
        <v>52573.895212981879</v>
      </c>
      <c r="B324" s="33">
        <v>6.0390000000000006</v>
      </c>
      <c r="C324" s="33">
        <v>3991.4354332160005</v>
      </c>
      <c r="D324" s="33">
        <f>C324/Table1[[#This Row],[Std. Price ($)]]</f>
        <v>660.94310866302374</v>
      </c>
      <c r="E324" s="29">
        <v>672</v>
      </c>
      <c r="F324" s="29">
        <f t="shared" si="70"/>
        <v>1209.5999999999999</v>
      </c>
      <c r="G324" s="29">
        <f t="shared" si="71"/>
        <v>1209.5999999999999</v>
      </c>
      <c r="H324" s="29">
        <f t="shared" si="72"/>
        <v>1209.5999999999999</v>
      </c>
      <c r="I324" s="58">
        <f t="shared" si="73"/>
        <v>1209.5999999999999</v>
      </c>
      <c r="J324" s="58">
        <f t="shared" si="74"/>
        <v>1209.5999999999999</v>
      </c>
      <c r="K324" s="58">
        <f t="shared" si="75"/>
        <v>1209.5999999999999</v>
      </c>
      <c r="L324" s="58">
        <f t="shared" si="76"/>
        <v>1209.5999999999999</v>
      </c>
      <c r="M324" s="58">
        <f t="shared" si="77"/>
        <v>1209.5999999999999</v>
      </c>
      <c r="N324" s="58">
        <f t="shared" si="78"/>
        <v>1209.5999999999999</v>
      </c>
      <c r="O324" s="58">
        <f t="shared" si="79"/>
        <v>1209.5999999999999</v>
      </c>
      <c r="P324" s="58">
        <f t="shared" si="80"/>
        <v>1209.5999999999999</v>
      </c>
      <c r="Q324" s="58">
        <f t="shared" si="81"/>
        <v>1209.5999999999999</v>
      </c>
      <c r="R324" s="58">
        <f>SUM(Table1[[#This Row],[Oct]:[September]])</f>
        <v>14515.200000000003</v>
      </c>
      <c r="S324" s="68">
        <f>Table1[[#This Row],[DEMAND for the whole year]]/365</f>
        <v>39.767671232876722</v>
      </c>
      <c r="T324" s="68">
        <f>Table1[[#This Row],[Lead Time (days)]]*S324</f>
        <v>636.28273972602756</v>
      </c>
      <c r="U324" s="68">
        <f>SQRT(2*Table1[[#This Row],[DEMAND for the whole year]]*$H$1/(Table1[[#This Row],[Std. Price ($)]]*$K$1))</f>
        <v>2685.2802932567774</v>
      </c>
      <c r="V324" s="68">
        <f>Table1[[#This Row],[DEMAND for the whole year]]/U324</f>
        <v>5.4054692303258935</v>
      </c>
      <c r="W324" s="68">
        <f>Table1[[#This Row],[Demand variability (COV)]]*S324</f>
        <v>56.867769863013713</v>
      </c>
      <c r="X324" s="68">
        <f t="shared" ref="X324:X387" si="82">SQRT(AF324)*W324</f>
        <v>227.47107945205485</v>
      </c>
      <c r="Y324" s="68">
        <f t="shared" ref="Y324:Y387" si="83">NORMSINV($Y$1)*X324</f>
        <v>467.16848162490231</v>
      </c>
      <c r="Z324" s="58">
        <f>(Table1[[#This Row],[Eoq]]/2)*(Table1[[#This Row],[Std. Price ($)]]*$K$1)</f>
        <v>1621.6407690977683</v>
      </c>
      <c r="AA324" s="58">
        <f>Table1[[#This Row],[number of times I order]]*$H$1</f>
        <v>1621.640769097768</v>
      </c>
      <c r="AB324" s="58">
        <f>Table1[[#This Row],[Holding cost]]+AA324</f>
        <v>3243.2815381955361</v>
      </c>
      <c r="AC324" s="34">
        <v>0.8</v>
      </c>
      <c r="AD324" s="29">
        <v>1</v>
      </c>
      <c r="AE324" s="29">
        <v>1.43</v>
      </c>
      <c r="AF324" s="29">
        <v>16</v>
      </c>
    </row>
    <row r="325" spans="1:32" x14ac:dyDescent="0.15">
      <c r="A325" s="32">
        <v>88828.836790022688</v>
      </c>
      <c r="B325" s="33">
        <v>81.216520000000017</v>
      </c>
      <c r="C325" s="33">
        <v>49626.482058161695</v>
      </c>
      <c r="D325" s="33">
        <f>C325/Table1[[#This Row],[Std. Price ($)]]</f>
        <v>611.0392572614744</v>
      </c>
      <c r="E325" s="29">
        <v>542</v>
      </c>
      <c r="F325" s="29">
        <f t="shared" si="70"/>
        <v>216.8</v>
      </c>
      <c r="G325" s="29">
        <f t="shared" si="71"/>
        <v>216.8</v>
      </c>
      <c r="H325" s="29">
        <f t="shared" si="72"/>
        <v>216.8</v>
      </c>
      <c r="I325" s="58">
        <f t="shared" si="73"/>
        <v>216.8</v>
      </c>
      <c r="J325" s="58">
        <f t="shared" si="74"/>
        <v>216.8</v>
      </c>
      <c r="K325" s="58">
        <f t="shared" si="75"/>
        <v>216.8</v>
      </c>
      <c r="L325" s="58">
        <f t="shared" si="76"/>
        <v>216.8</v>
      </c>
      <c r="M325" s="58">
        <f t="shared" si="77"/>
        <v>216.8</v>
      </c>
      <c r="N325" s="58">
        <f t="shared" si="78"/>
        <v>216.8</v>
      </c>
      <c r="O325" s="58">
        <f t="shared" si="79"/>
        <v>216.8</v>
      </c>
      <c r="P325" s="58">
        <f t="shared" si="80"/>
        <v>216.8</v>
      </c>
      <c r="Q325" s="58">
        <f t="shared" si="81"/>
        <v>216.8</v>
      </c>
      <c r="R325" s="58">
        <f>SUM(Table1[[#This Row],[Oct]:[September]])</f>
        <v>2601.6000000000004</v>
      </c>
      <c r="S325" s="68">
        <f>Table1[[#This Row],[DEMAND for the whole year]]/365</f>
        <v>7.1276712328767129</v>
      </c>
      <c r="T325" s="68">
        <f>Table1[[#This Row],[Lead Time (days)]]*S325</f>
        <v>235.21315068493152</v>
      </c>
      <c r="U325" s="68">
        <f>SQRT(2*Table1[[#This Row],[DEMAND for the whole year]]*$H$1/(Table1[[#This Row],[Std. Price ($)]]*$K$1))</f>
        <v>309.9978636880324</v>
      </c>
      <c r="V325" s="68">
        <f>Table1[[#This Row],[DEMAND for the whole year]]/U325</f>
        <v>8.3923158987254531</v>
      </c>
      <c r="W325" s="68">
        <f>Table1[[#This Row],[Demand variability (COV)]]*S325</f>
        <v>6.129797260273973</v>
      </c>
      <c r="X325" s="68">
        <f t="shared" si="82"/>
        <v>35.213004372221015</v>
      </c>
      <c r="Y325" s="68">
        <f t="shared" si="83"/>
        <v>72.318669369522496</v>
      </c>
      <c r="Z325" s="58">
        <f>(Table1[[#This Row],[Eoq]]/2)*(Table1[[#This Row],[Std. Price ($)]]*$K$1)</f>
        <v>2517.6947696176367</v>
      </c>
      <c r="AA325" s="58">
        <f>Table1[[#This Row],[number of times I order]]*$H$1</f>
        <v>2517.6947696176358</v>
      </c>
      <c r="AB325" s="58">
        <f>Table1[[#This Row],[Holding cost]]+AA325</f>
        <v>5035.3895392352724</v>
      </c>
      <c r="AC325" s="34">
        <v>-0.6</v>
      </c>
      <c r="AD325" s="29">
        <v>0.82</v>
      </c>
      <c r="AE325" s="29">
        <v>0.86</v>
      </c>
      <c r="AF325" s="29">
        <v>33</v>
      </c>
    </row>
    <row r="326" spans="1:32" x14ac:dyDescent="0.15">
      <c r="A326" s="32">
        <v>43048.893021743417</v>
      </c>
      <c r="B326" s="33">
        <v>8.8471899999999994</v>
      </c>
      <c r="C326" s="33">
        <v>24597.0191895608</v>
      </c>
      <c r="D326" s="33">
        <f>C326/Table1[[#This Row],[Std. Price ($)]]</f>
        <v>2780.2069571876268</v>
      </c>
      <c r="E326" s="29">
        <v>972</v>
      </c>
      <c r="F326" s="29">
        <f t="shared" si="70"/>
        <v>1166.4000000000001</v>
      </c>
      <c r="G326" s="29">
        <f t="shared" si="71"/>
        <v>1166.4000000000001</v>
      </c>
      <c r="H326" s="29">
        <f t="shared" si="72"/>
        <v>1166.4000000000001</v>
      </c>
      <c r="I326" s="58">
        <f t="shared" si="73"/>
        <v>1166.4000000000001</v>
      </c>
      <c r="J326" s="58">
        <f t="shared" si="74"/>
        <v>1166.4000000000001</v>
      </c>
      <c r="K326" s="58">
        <f t="shared" si="75"/>
        <v>1166.4000000000001</v>
      </c>
      <c r="L326" s="58">
        <f t="shared" si="76"/>
        <v>1166.4000000000001</v>
      </c>
      <c r="M326" s="58">
        <f t="shared" si="77"/>
        <v>1166.4000000000001</v>
      </c>
      <c r="N326" s="58">
        <f t="shared" si="78"/>
        <v>1166.4000000000001</v>
      </c>
      <c r="O326" s="58">
        <f t="shared" si="79"/>
        <v>1166.4000000000001</v>
      </c>
      <c r="P326" s="58">
        <f t="shared" si="80"/>
        <v>1166.4000000000001</v>
      </c>
      <c r="Q326" s="58">
        <f t="shared" si="81"/>
        <v>1166.4000000000001</v>
      </c>
      <c r="R326" s="58">
        <f>SUM(Table1[[#This Row],[Oct]:[September]])</f>
        <v>13996.799999999997</v>
      </c>
      <c r="S326" s="68">
        <f>Table1[[#This Row],[DEMAND for the whole year]]/365</f>
        <v>38.347397260273965</v>
      </c>
      <c r="T326" s="68">
        <f>Table1[[#This Row],[Lead Time (days)]]*S326</f>
        <v>2377.5386301369858</v>
      </c>
      <c r="U326" s="68">
        <f>SQRT(2*Table1[[#This Row],[DEMAND for the whole year]]*$H$1/(Table1[[#This Row],[Std. Price ($)]]*$K$1))</f>
        <v>2178.5740627435257</v>
      </c>
      <c r="V326" s="68">
        <f>Table1[[#This Row],[DEMAND for the whole year]]/U326</f>
        <v>6.4247528873879656</v>
      </c>
      <c r="W326" s="68">
        <f>Table1[[#This Row],[Demand variability (COV)]]*S326</f>
        <v>41.031715068493142</v>
      </c>
      <c r="X326" s="68">
        <f t="shared" si="82"/>
        <v>323.08404753352409</v>
      </c>
      <c r="Y326" s="68">
        <f t="shared" si="83"/>
        <v>663.53351066449488</v>
      </c>
      <c r="Z326" s="58">
        <f>(Table1[[#This Row],[Eoq]]/2)*(Table1[[#This Row],[Std. Price ($)]]*$K$1)</f>
        <v>1927.4258662163893</v>
      </c>
      <c r="AA326" s="58">
        <f>Table1[[#This Row],[number of times I order]]*$H$1</f>
        <v>1927.4258662163897</v>
      </c>
      <c r="AB326" s="58">
        <f>Table1[[#This Row],[Holding cost]]+AA326</f>
        <v>3854.851732432779</v>
      </c>
      <c r="AC326" s="34">
        <v>0.2</v>
      </c>
      <c r="AD326" s="29">
        <v>0.82</v>
      </c>
      <c r="AE326" s="29">
        <v>1.07</v>
      </c>
      <c r="AF326" s="29">
        <v>62</v>
      </c>
    </row>
    <row r="327" spans="1:32" x14ac:dyDescent="0.15">
      <c r="A327" s="32">
        <v>19725.136946713672</v>
      </c>
      <c r="B327" s="33">
        <v>26.281639999999999</v>
      </c>
      <c r="C327" s="33">
        <v>7665.7940593713602</v>
      </c>
      <c r="D327" s="33">
        <f>C327/Table1[[#This Row],[Std. Price ($)]]</f>
        <v>291.67867984537344</v>
      </c>
      <c r="E327" s="29">
        <v>744</v>
      </c>
      <c r="F327" s="29">
        <f t="shared" si="70"/>
        <v>1116</v>
      </c>
      <c r="G327" s="29">
        <f t="shared" si="71"/>
        <v>1116</v>
      </c>
      <c r="H327" s="29">
        <f t="shared" si="72"/>
        <v>1116</v>
      </c>
      <c r="I327" s="58">
        <f t="shared" si="73"/>
        <v>1116</v>
      </c>
      <c r="J327" s="58">
        <f t="shared" si="74"/>
        <v>1116</v>
      </c>
      <c r="K327" s="58">
        <f t="shared" si="75"/>
        <v>1116</v>
      </c>
      <c r="L327" s="58">
        <f t="shared" si="76"/>
        <v>1116</v>
      </c>
      <c r="M327" s="58">
        <f t="shared" si="77"/>
        <v>1116</v>
      </c>
      <c r="N327" s="58">
        <f t="shared" si="78"/>
        <v>1116</v>
      </c>
      <c r="O327" s="58">
        <f t="shared" si="79"/>
        <v>1116</v>
      </c>
      <c r="P327" s="58">
        <f t="shared" si="80"/>
        <v>1116</v>
      </c>
      <c r="Q327" s="58">
        <f t="shared" si="81"/>
        <v>1116</v>
      </c>
      <c r="R327" s="58">
        <f>SUM(Table1[[#This Row],[Oct]:[September]])</f>
        <v>13392</v>
      </c>
      <c r="S327" s="68">
        <f>Table1[[#This Row],[DEMAND for the whole year]]/365</f>
        <v>36.69041095890411</v>
      </c>
      <c r="T327" s="68">
        <f>Table1[[#This Row],[Lead Time (days)]]*S327</f>
        <v>1137.4027397260274</v>
      </c>
      <c r="U327" s="68">
        <f>SQRT(2*Table1[[#This Row],[DEMAND for the whole year]]*$H$1/(Table1[[#This Row],[Std. Price ($)]]*$K$1))</f>
        <v>1236.3946484542621</v>
      </c>
      <c r="V327" s="68">
        <f>Table1[[#This Row],[DEMAND for the whole year]]/U327</f>
        <v>10.83149301620049</v>
      </c>
      <c r="W327" s="68">
        <f>Table1[[#This Row],[Demand variability (COV)]]*S327</f>
        <v>10.640219178082191</v>
      </c>
      <c r="X327" s="68">
        <f t="shared" si="82"/>
        <v>59.242233152426564</v>
      </c>
      <c r="Y327" s="68">
        <f t="shared" si="83"/>
        <v>121.66867180019247</v>
      </c>
      <c r="Z327" s="58">
        <f>(Table1[[#This Row],[Eoq]]/2)*(Table1[[#This Row],[Std. Price ($)]]*$K$1)</f>
        <v>3249.4479048601474</v>
      </c>
      <c r="AA327" s="58">
        <f>Table1[[#This Row],[number of times I order]]*$H$1</f>
        <v>3249.447904860147</v>
      </c>
      <c r="AB327" s="58">
        <f>Table1[[#This Row],[Holding cost]]+AA327</f>
        <v>6498.895809720294</v>
      </c>
      <c r="AC327" s="34">
        <v>0.5</v>
      </c>
      <c r="AD327" s="29">
        <v>1</v>
      </c>
      <c r="AE327" s="29">
        <v>0.28999999999999998</v>
      </c>
      <c r="AF327" s="29">
        <v>31</v>
      </c>
    </row>
    <row r="328" spans="1:32" x14ac:dyDescent="0.15">
      <c r="A328" s="32">
        <v>59302.898077303777</v>
      </c>
      <c r="B328" s="33">
        <v>6.4572200000000004</v>
      </c>
      <c r="C328" s="33">
        <v>1314.9081837460801</v>
      </c>
      <c r="D328" s="33">
        <f>C328/Table1[[#This Row],[Std. Price ($)]]</f>
        <v>203.63379035344622</v>
      </c>
      <c r="E328" s="29">
        <v>574</v>
      </c>
      <c r="F328" s="29">
        <f t="shared" si="70"/>
        <v>1262.8</v>
      </c>
      <c r="G328" s="29">
        <f t="shared" si="71"/>
        <v>1262.8</v>
      </c>
      <c r="H328" s="29">
        <f t="shared" si="72"/>
        <v>1262.8</v>
      </c>
      <c r="I328" s="58">
        <f t="shared" si="73"/>
        <v>1262.8</v>
      </c>
      <c r="J328" s="58">
        <f t="shared" si="74"/>
        <v>1262.8</v>
      </c>
      <c r="K328" s="58">
        <f t="shared" si="75"/>
        <v>1262.8</v>
      </c>
      <c r="L328" s="58">
        <f t="shared" si="76"/>
        <v>1262.8</v>
      </c>
      <c r="M328" s="58">
        <f t="shared" si="77"/>
        <v>1262.8</v>
      </c>
      <c r="N328" s="58">
        <f t="shared" si="78"/>
        <v>1262.8</v>
      </c>
      <c r="O328" s="58">
        <f t="shared" si="79"/>
        <v>1262.8</v>
      </c>
      <c r="P328" s="58">
        <f t="shared" si="80"/>
        <v>1262.8</v>
      </c>
      <c r="Q328" s="58">
        <f t="shared" si="81"/>
        <v>1262.8</v>
      </c>
      <c r="R328" s="58">
        <f>SUM(Table1[[#This Row],[Oct]:[September]])</f>
        <v>15153.599999999997</v>
      </c>
      <c r="S328" s="68">
        <f>Table1[[#This Row],[DEMAND for the whole year]]/365</f>
        <v>41.516712328767113</v>
      </c>
      <c r="T328" s="68">
        <f>Table1[[#This Row],[Lead Time (days)]]*S328</f>
        <v>498.20054794520536</v>
      </c>
      <c r="U328" s="68">
        <f>SQRT(2*Table1[[#This Row],[DEMAND for the whole year]]*$H$1/(Table1[[#This Row],[Std. Price ($)]]*$K$1))</f>
        <v>2653.3573582706949</v>
      </c>
      <c r="V328" s="68">
        <f>Table1[[#This Row],[DEMAND for the whole year]]/U328</f>
        <v>5.7111040669909006</v>
      </c>
      <c r="W328" s="68">
        <f>Table1[[#This Row],[Demand variability (COV)]]*S328</f>
        <v>32.383035616438349</v>
      </c>
      <c r="X328" s="68">
        <f t="shared" si="82"/>
        <v>112.17812598196751</v>
      </c>
      <c r="Y328" s="68">
        <f t="shared" si="83"/>
        <v>230.38570403218506</v>
      </c>
      <c r="Z328" s="58">
        <f>(Table1[[#This Row],[Eoq]]/2)*(Table1[[#This Row],[Std. Price ($)]]*$K$1)</f>
        <v>1713.33122009727</v>
      </c>
      <c r="AA328" s="58">
        <f>Table1[[#This Row],[number of times I order]]*$H$1</f>
        <v>1713.3312200972703</v>
      </c>
      <c r="AB328" s="58">
        <f>Table1[[#This Row],[Holding cost]]+AA328</f>
        <v>3426.6624401945401</v>
      </c>
      <c r="AC328" s="34">
        <v>1.2</v>
      </c>
      <c r="AD328" s="29">
        <v>1</v>
      </c>
      <c r="AE328" s="29">
        <v>0.78</v>
      </c>
      <c r="AF328" s="29">
        <v>12</v>
      </c>
    </row>
    <row r="329" spans="1:32" x14ac:dyDescent="0.15">
      <c r="A329" s="32">
        <v>28071.436376973048</v>
      </c>
      <c r="B329" s="33">
        <v>26.605040000000002</v>
      </c>
      <c r="C329" s="33">
        <v>1758.48736453632</v>
      </c>
      <c r="D329" s="33">
        <f>C329/Table1[[#This Row],[Std. Price ($)]]</f>
        <v>66.096024081764952</v>
      </c>
      <c r="E329" s="29">
        <v>704</v>
      </c>
      <c r="F329" s="29">
        <f t="shared" si="70"/>
        <v>844.8</v>
      </c>
      <c r="G329" s="29">
        <f t="shared" si="71"/>
        <v>844.8</v>
      </c>
      <c r="H329" s="29">
        <f t="shared" si="72"/>
        <v>844.8</v>
      </c>
      <c r="I329" s="58">
        <f t="shared" si="73"/>
        <v>844.8</v>
      </c>
      <c r="J329" s="58">
        <f t="shared" si="74"/>
        <v>844.8</v>
      </c>
      <c r="K329" s="58">
        <f t="shared" si="75"/>
        <v>844.8</v>
      </c>
      <c r="L329" s="58">
        <f t="shared" si="76"/>
        <v>844.8</v>
      </c>
      <c r="M329" s="58">
        <f t="shared" si="77"/>
        <v>844.8</v>
      </c>
      <c r="N329" s="58">
        <f t="shared" si="78"/>
        <v>844.8</v>
      </c>
      <c r="O329" s="58">
        <f t="shared" si="79"/>
        <v>844.8</v>
      </c>
      <c r="P329" s="58">
        <f t="shared" si="80"/>
        <v>844.8</v>
      </c>
      <c r="Q329" s="58">
        <f t="shared" si="81"/>
        <v>844.8</v>
      </c>
      <c r="R329" s="58">
        <f>SUM(Table1[[#This Row],[Oct]:[September]])</f>
        <v>10137.599999999999</v>
      </c>
      <c r="S329" s="68">
        <f>Table1[[#This Row],[DEMAND for the whole year]]/365</f>
        <v>27.774246575342463</v>
      </c>
      <c r="T329" s="68">
        <f>Table1[[#This Row],[Lead Time (days)]]*S329</f>
        <v>333.29095890410957</v>
      </c>
      <c r="U329" s="68">
        <f>SQRT(2*Table1[[#This Row],[DEMAND for the whole year]]*$H$1/(Table1[[#This Row],[Std. Price ($)]]*$K$1))</f>
        <v>1069.1687211915428</v>
      </c>
      <c r="V329" s="68">
        <f>Table1[[#This Row],[DEMAND for the whole year]]/U329</f>
        <v>9.4817588646832807</v>
      </c>
      <c r="W329" s="68">
        <f>Table1[[#This Row],[Demand variability (COV)]]*S329</f>
        <v>5.8325917808219172</v>
      </c>
      <c r="X329" s="68">
        <f t="shared" si="82"/>
        <v>20.204690608384393</v>
      </c>
      <c r="Y329" s="68">
        <f t="shared" si="83"/>
        <v>41.495361326622451</v>
      </c>
      <c r="Z329" s="58">
        <f>(Table1[[#This Row],[Eoq]]/2)*(Table1[[#This Row],[Std. Price ($)]]*$K$1)</f>
        <v>2844.5276594049847</v>
      </c>
      <c r="AA329" s="58">
        <f>Table1[[#This Row],[number of times I order]]*$H$1</f>
        <v>2844.5276594049842</v>
      </c>
      <c r="AB329" s="58">
        <f>Table1[[#This Row],[Holding cost]]+AA329</f>
        <v>5689.0553188099693</v>
      </c>
      <c r="AC329" s="34">
        <v>0.2</v>
      </c>
      <c r="AD329" s="29">
        <v>1</v>
      </c>
      <c r="AE329" s="29">
        <v>0.21</v>
      </c>
      <c r="AF329" s="29">
        <v>12</v>
      </c>
    </row>
    <row r="330" spans="1:32" x14ac:dyDescent="0.15">
      <c r="A330" s="32">
        <v>12797.363615515667</v>
      </c>
      <c r="B330" s="33">
        <v>7.0400000000000009</v>
      </c>
      <c r="C330" s="33">
        <v>4386.465811378991</v>
      </c>
      <c r="D330" s="33">
        <f>C330/Table1[[#This Row],[Std. Price ($)]]</f>
        <v>623.07753002542484</v>
      </c>
      <c r="E330" s="29">
        <v>744</v>
      </c>
      <c r="F330" s="29">
        <f t="shared" si="70"/>
        <v>595.20000000000005</v>
      </c>
      <c r="G330" s="29">
        <f t="shared" si="71"/>
        <v>595.20000000000005</v>
      </c>
      <c r="H330" s="29">
        <f t="shared" si="72"/>
        <v>595.20000000000005</v>
      </c>
      <c r="I330" s="58">
        <f t="shared" si="73"/>
        <v>595.20000000000005</v>
      </c>
      <c r="J330" s="58">
        <f t="shared" si="74"/>
        <v>595.20000000000005</v>
      </c>
      <c r="K330" s="58">
        <f t="shared" si="75"/>
        <v>595.20000000000005</v>
      </c>
      <c r="L330" s="58">
        <f t="shared" si="76"/>
        <v>595.20000000000005</v>
      </c>
      <c r="M330" s="58">
        <f t="shared" si="77"/>
        <v>595.20000000000005</v>
      </c>
      <c r="N330" s="58">
        <f t="shared" si="78"/>
        <v>595.20000000000005</v>
      </c>
      <c r="O330" s="58">
        <f t="shared" si="79"/>
        <v>595.20000000000005</v>
      </c>
      <c r="P330" s="58">
        <f t="shared" si="80"/>
        <v>595.20000000000005</v>
      </c>
      <c r="Q330" s="58">
        <f t="shared" si="81"/>
        <v>595.20000000000005</v>
      </c>
      <c r="R330" s="58">
        <f>SUM(Table1[[#This Row],[Oct]:[September]])</f>
        <v>7142.3999999999987</v>
      </c>
      <c r="S330" s="68">
        <f>Table1[[#This Row],[DEMAND for the whole year]]/365</f>
        <v>19.568219178082188</v>
      </c>
      <c r="T330" s="68">
        <f>Table1[[#This Row],[Lead Time (days)]]*S330</f>
        <v>567.47835616438351</v>
      </c>
      <c r="U330" s="68">
        <f>SQRT(2*Table1[[#This Row],[DEMAND for the whole year]]*$H$1/(Table1[[#This Row],[Std. Price ($)]]*$K$1))</f>
        <v>1744.6020645512151</v>
      </c>
      <c r="V330" s="68">
        <f>Table1[[#This Row],[DEMAND for the whole year]]/U330</f>
        <v>4.0939995114801864</v>
      </c>
      <c r="W330" s="68">
        <f>Table1[[#This Row],[Demand variability (COV)]]*S330</f>
        <v>10.762520547945204</v>
      </c>
      <c r="X330" s="68">
        <f t="shared" si="82"/>
        <v>57.957946890856469</v>
      </c>
      <c r="Y330" s="68">
        <f t="shared" si="83"/>
        <v>119.03107028955347</v>
      </c>
      <c r="Z330" s="58">
        <f>(Table1[[#This Row],[Eoq]]/2)*(Table1[[#This Row],[Std. Price ($)]]*$K$1)</f>
        <v>1228.1998534440559</v>
      </c>
      <c r="AA330" s="58">
        <f>Table1[[#This Row],[number of times I order]]*$H$1</f>
        <v>1228.1998534440559</v>
      </c>
      <c r="AB330" s="58">
        <f>Table1[[#This Row],[Holding cost]]+AA330</f>
        <v>2456.3997068881117</v>
      </c>
      <c r="AC330" s="34">
        <v>-0.2</v>
      </c>
      <c r="AD330" s="29">
        <v>0.75</v>
      </c>
      <c r="AE330" s="29">
        <v>0.55000000000000004</v>
      </c>
      <c r="AF330" s="29">
        <v>29</v>
      </c>
    </row>
    <row r="331" spans="1:32" x14ac:dyDescent="0.15">
      <c r="A331" s="32">
        <v>37557.191091413581</v>
      </c>
      <c r="B331" s="33">
        <v>20.568239999999999</v>
      </c>
      <c r="C331" s="33">
        <v>7605.9542603393065</v>
      </c>
      <c r="D331" s="33">
        <f>C331/Table1[[#This Row],[Std. Price ($)]]</f>
        <v>369.79120529220324</v>
      </c>
      <c r="E331" s="29">
        <v>616</v>
      </c>
      <c r="F331" s="29">
        <f t="shared" si="70"/>
        <v>862.4</v>
      </c>
      <c r="G331" s="29">
        <f t="shared" si="71"/>
        <v>862.4</v>
      </c>
      <c r="H331" s="29">
        <f t="shared" si="72"/>
        <v>862.4</v>
      </c>
      <c r="I331" s="58">
        <f t="shared" si="73"/>
        <v>862.4</v>
      </c>
      <c r="J331" s="58">
        <f t="shared" si="74"/>
        <v>862.4</v>
      </c>
      <c r="K331" s="58">
        <f t="shared" si="75"/>
        <v>862.4</v>
      </c>
      <c r="L331" s="58">
        <f t="shared" si="76"/>
        <v>862.4</v>
      </c>
      <c r="M331" s="58">
        <f t="shared" si="77"/>
        <v>862.4</v>
      </c>
      <c r="N331" s="58">
        <f t="shared" si="78"/>
        <v>862.4</v>
      </c>
      <c r="O331" s="58">
        <f t="shared" si="79"/>
        <v>862.4</v>
      </c>
      <c r="P331" s="58">
        <f t="shared" si="80"/>
        <v>862.4</v>
      </c>
      <c r="Q331" s="58">
        <f t="shared" si="81"/>
        <v>862.4</v>
      </c>
      <c r="R331" s="58">
        <f>SUM(Table1[[#This Row],[Oct]:[September]])</f>
        <v>10348.799999999997</v>
      </c>
      <c r="S331" s="68">
        <f>Table1[[#This Row],[DEMAND for the whole year]]/365</f>
        <v>28.352876712328761</v>
      </c>
      <c r="T331" s="68">
        <f>Table1[[#This Row],[Lead Time (days)]]*S331</f>
        <v>652.11616438356157</v>
      </c>
      <c r="U331" s="68">
        <f>SQRT(2*Table1[[#This Row],[DEMAND for the whole year]]*$H$1/(Table1[[#This Row],[Std. Price ($)]]*$K$1))</f>
        <v>1228.5902336679021</v>
      </c>
      <c r="V331" s="68">
        <f>Table1[[#This Row],[DEMAND for the whole year]]/U331</f>
        <v>8.4233129292458315</v>
      </c>
      <c r="W331" s="68">
        <f>Table1[[#This Row],[Demand variability (COV)]]*S331</f>
        <v>17.862312328767121</v>
      </c>
      <c r="X331" s="68">
        <f t="shared" si="82"/>
        <v>85.664640545558782</v>
      </c>
      <c r="Y331" s="68">
        <f t="shared" si="83"/>
        <v>175.93366220010796</v>
      </c>
      <c r="Z331" s="58">
        <f>(Table1[[#This Row],[Eoq]]/2)*(Table1[[#This Row],[Std. Price ($)]]*$K$1)</f>
        <v>2526.9938787737492</v>
      </c>
      <c r="AA331" s="58">
        <f>Table1[[#This Row],[number of times I order]]*$H$1</f>
        <v>2526.9938787737497</v>
      </c>
      <c r="AB331" s="58">
        <f>Table1[[#This Row],[Holding cost]]+AA331</f>
        <v>5053.9877575474984</v>
      </c>
      <c r="AC331" s="34">
        <v>0.4</v>
      </c>
      <c r="AD331" s="29">
        <v>1</v>
      </c>
      <c r="AE331" s="29">
        <v>0.63</v>
      </c>
      <c r="AF331" s="29">
        <v>23</v>
      </c>
    </row>
    <row r="332" spans="1:32" x14ac:dyDescent="0.15">
      <c r="A332" s="32">
        <v>45174.963757891994</v>
      </c>
      <c r="B332" s="33">
        <v>16.258770000000002</v>
      </c>
      <c r="C332" s="33">
        <v>3933.3570845912541</v>
      </c>
      <c r="D332" s="33">
        <f>C332/Table1[[#This Row],[Std. Price ($)]]</f>
        <v>241.92218012747912</v>
      </c>
      <c r="E332" s="29">
        <v>170</v>
      </c>
      <c r="F332" s="29">
        <f t="shared" si="70"/>
        <v>306</v>
      </c>
      <c r="G332" s="29">
        <f t="shared" si="71"/>
        <v>306</v>
      </c>
      <c r="H332" s="29">
        <f t="shared" si="72"/>
        <v>306</v>
      </c>
      <c r="I332" s="58">
        <f t="shared" si="73"/>
        <v>306</v>
      </c>
      <c r="J332" s="58">
        <f t="shared" si="74"/>
        <v>306</v>
      </c>
      <c r="K332" s="58">
        <f t="shared" si="75"/>
        <v>306</v>
      </c>
      <c r="L332" s="58">
        <f t="shared" si="76"/>
        <v>306</v>
      </c>
      <c r="M332" s="58">
        <f t="shared" si="77"/>
        <v>306</v>
      </c>
      <c r="N332" s="58">
        <f t="shared" si="78"/>
        <v>306</v>
      </c>
      <c r="O332" s="58">
        <f t="shared" si="79"/>
        <v>306</v>
      </c>
      <c r="P332" s="58">
        <f t="shared" si="80"/>
        <v>306</v>
      </c>
      <c r="Q332" s="58">
        <f t="shared" si="81"/>
        <v>306</v>
      </c>
      <c r="R332" s="58">
        <f>SUM(Table1[[#This Row],[Oct]:[September]])</f>
        <v>3672</v>
      </c>
      <c r="S332" s="68">
        <f>Table1[[#This Row],[DEMAND for the whole year]]/365</f>
        <v>10.06027397260274</v>
      </c>
      <c r="T332" s="68">
        <f>Table1[[#This Row],[Lead Time (days)]]*S332</f>
        <v>352.10958904109589</v>
      </c>
      <c r="U332" s="68">
        <f>SQRT(2*Table1[[#This Row],[DEMAND for the whole year]]*$H$1/(Table1[[#This Row],[Std. Price ($)]]*$K$1))</f>
        <v>823.12941150647464</v>
      </c>
      <c r="V332" s="68">
        <f>Table1[[#This Row],[DEMAND for the whole year]]/U332</f>
        <v>4.4610239273063765</v>
      </c>
      <c r="W332" s="68">
        <f>Table1[[#This Row],[Demand variability (COV)]]*S332</f>
        <v>9.8590684931506853</v>
      </c>
      <c r="X332" s="68">
        <f t="shared" si="82"/>
        <v>58.327035792523169</v>
      </c>
      <c r="Y332" s="68">
        <f t="shared" si="83"/>
        <v>119.78908621927775</v>
      </c>
      <c r="Z332" s="58">
        <f>(Table1[[#This Row],[Eoq]]/2)*(Table1[[#This Row],[Std. Price ($)]]*$K$1)</f>
        <v>1338.3071781919127</v>
      </c>
      <c r="AA332" s="58">
        <f>Table1[[#This Row],[number of times I order]]*$H$1</f>
        <v>1338.307178191913</v>
      </c>
      <c r="AB332" s="58">
        <f>Table1[[#This Row],[Holding cost]]+AA332</f>
        <v>2676.6143563838259</v>
      </c>
      <c r="AC332" s="34">
        <v>0.8</v>
      </c>
      <c r="AD332" s="29">
        <v>0.82</v>
      </c>
      <c r="AE332" s="29">
        <v>0.98</v>
      </c>
      <c r="AF332" s="29">
        <v>35</v>
      </c>
    </row>
    <row r="333" spans="1:32" x14ac:dyDescent="0.15">
      <c r="A333" s="32">
        <v>82649.026547267989</v>
      </c>
      <c r="B333" s="33">
        <v>14.135000000000002</v>
      </c>
      <c r="C333" s="33">
        <v>8983.8025390952553</v>
      </c>
      <c r="D333" s="33">
        <f>C333/Table1[[#This Row],[Std. Price ($)]]</f>
        <v>635.57145660383833</v>
      </c>
      <c r="E333" s="29">
        <v>656</v>
      </c>
      <c r="F333" s="29">
        <f t="shared" si="70"/>
        <v>524.79999999999995</v>
      </c>
      <c r="G333" s="29">
        <f t="shared" si="71"/>
        <v>524.79999999999995</v>
      </c>
      <c r="H333" s="29">
        <f t="shared" si="72"/>
        <v>524.79999999999995</v>
      </c>
      <c r="I333" s="58">
        <f t="shared" si="73"/>
        <v>524.79999999999995</v>
      </c>
      <c r="J333" s="58">
        <f t="shared" si="74"/>
        <v>524.79999999999995</v>
      </c>
      <c r="K333" s="58">
        <f t="shared" si="75"/>
        <v>524.79999999999995</v>
      </c>
      <c r="L333" s="58">
        <f t="shared" si="76"/>
        <v>524.79999999999995</v>
      </c>
      <c r="M333" s="58">
        <f t="shared" si="77"/>
        <v>524.79999999999995</v>
      </c>
      <c r="N333" s="58">
        <f t="shared" si="78"/>
        <v>524.79999999999995</v>
      </c>
      <c r="O333" s="58">
        <f t="shared" si="79"/>
        <v>524.79999999999995</v>
      </c>
      <c r="P333" s="58">
        <f t="shared" si="80"/>
        <v>524.79999999999995</v>
      </c>
      <c r="Q333" s="58">
        <f t="shared" si="81"/>
        <v>524.79999999999995</v>
      </c>
      <c r="R333" s="58">
        <f>SUM(Table1[[#This Row],[Oct]:[September]])</f>
        <v>6297.6000000000013</v>
      </c>
      <c r="S333" s="68">
        <f>Table1[[#This Row],[DEMAND for the whole year]]/365</f>
        <v>17.253698630136991</v>
      </c>
      <c r="T333" s="68">
        <f>Table1[[#This Row],[Lead Time (days)]]*S333</f>
        <v>914.44602739726054</v>
      </c>
      <c r="U333" s="68">
        <f>SQRT(2*Table1[[#This Row],[DEMAND for the whole year]]*$H$1/(Table1[[#This Row],[Std. Price ($)]]*$K$1))</f>
        <v>1156.1129267500887</v>
      </c>
      <c r="V333" s="68">
        <f>Table1[[#This Row],[DEMAND for the whole year]]/U333</f>
        <v>5.4472187398708352</v>
      </c>
      <c r="W333" s="68">
        <f>Table1[[#This Row],[Demand variability (COV)]]*S333</f>
        <v>6.7289424657534269</v>
      </c>
      <c r="X333" s="68">
        <f t="shared" si="82"/>
        <v>48.987440589331158</v>
      </c>
      <c r="Y333" s="68">
        <f t="shared" si="83"/>
        <v>100.60790274497997</v>
      </c>
      <c r="Z333" s="58">
        <f>(Table1[[#This Row],[Eoq]]/2)*(Table1[[#This Row],[Std. Price ($)]]*$K$1)</f>
        <v>1634.1656219612507</v>
      </c>
      <c r="AA333" s="58">
        <f>Table1[[#This Row],[number of times I order]]*$H$1</f>
        <v>1634.1656219612505</v>
      </c>
      <c r="AB333" s="58">
        <f>Table1[[#This Row],[Holding cost]]+AA333</f>
        <v>3268.331243922501</v>
      </c>
      <c r="AC333" s="34">
        <v>-0.2</v>
      </c>
      <c r="AD333" s="29">
        <v>0.9</v>
      </c>
      <c r="AE333" s="29">
        <v>0.39</v>
      </c>
      <c r="AF333" s="29">
        <v>53</v>
      </c>
    </row>
    <row r="334" spans="1:32" x14ac:dyDescent="0.15">
      <c r="A334" s="32">
        <v>96539.696808062552</v>
      </c>
      <c r="B334" s="33">
        <v>13.750000000000002</v>
      </c>
      <c r="C334" s="33">
        <v>5855.3624250000021</v>
      </c>
      <c r="D334" s="33">
        <f>C334/Table1[[#This Row],[Std. Price ($)]]</f>
        <v>425.84454000000011</v>
      </c>
      <c r="E334" s="29">
        <v>810</v>
      </c>
      <c r="F334" s="29">
        <f t="shared" si="70"/>
        <v>1215</v>
      </c>
      <c r="G334" s="29">
        <f t="shared" si="71"/>
        <v>1215</v>
      </c>
      <c r="H334" s="29">
        <f t="shared" si="72"/>
        <v>1215</v>
      </c>
      <c r="I334" s="58">
        <f t="shared" si="73"/>
        <v>1215</v>
      </c>
      <c r="J334" s="58">
        <f t="shared" si="74"/>
        <v>1215</v>
      </c>
      <c r="K334" s="58">
        <f t="shared" si="75"/>
        <v>1215</v>
      </c>
      <c r="L334" s="58">
        <f t="shared" si="76"/>
        <v>1215</v>
      </c>
      <c r="M334" s="58">
        <f t="shared" si="77"/>
        <v>1215</v>
      </c>
      <c r="N334" s="58">
        <f t="shared" si="78"/>
        <v>1215</v>
      </c>
      <c r="O334" s="58">
        <f t="shared" si="79"/>
        <v>1215</v>
      </c>
      <c r="P334" s="58">
        <f t="shared" si="80"/>
        <v>1215</v>
      </c>
      <c r="Q334" s="58">
        <f t="shared" si="81"/>
        <v>1215</v>
      </c>
      <c r="R334" s="58">
        <f>SUM(Table1[[#This Row],[Oct]:[September]])</f>
        <v>14580</v>
      </c>
      <c r="S334" s="68">
        <f>Table1[[#This Row],[DEMAND for the whole year]]/365</f>
        <v>39.945205479452056</v>
      </c>
      <c r="T334" s="68">
        <f>Table1[[#This Row],[Lead Time (days)]]*S334</f>
        <v>918.7397260273973</v>
      </c>
      <c r="U334" s="68">
        <f>SQRT(2*Table1[[#This Row],[DEMAND for the whole year]]*$H$1/(Table1[[#This Row],[Std. Price ($)]]*$K$1))</f>
        <v>1783.561299504704</v>
      </c>
      <c r="V334" s="68">
        <f>Table1[[#This Row],[DEMAND for the whole year]]/U334</f>
        <v>8.1746559560632281</v>
      </c>
      <c r="W334" s="68">
        <f>Table1[[#This Row],[Demand variability (COV)]]*S334</f>
        <v>20.77150684931507</v>
      </c>
      <c r="X334" s="68">
        <f t="shared" si="82"/>
        <v>99.616647334651276</v>
      </c>
      <c r="Y334" s="68">
        <f t="shared" si="83"/>
        <v>204.58758094433446</v>
      </c>
      <c r="Z334" s="58">
        <f>(Table1[[#This Row],[Eoq]]/2)*(Table1[[#This Row],[Std. Price ($)]]*$K$1)</f>
        <v>2452.3967868189684</v>
      </c>
      <c r="AA334" s="58">
        <f>Table1[[#This Row],[number of times I order]]*$H$1</f>
        <v>2452.3967868189684</v>
      </c>
      <c r="AB334" s="58">
        <f>Table1[[#This Row],[Holding cost]]+AA334</f>
        <v>4904.7935736379368</v>
      </c>
      <c r="AC334" s="34">
        <v>0.5</v>
      </c>
      <c r="AD334" s="29">
        <v>1</v>
      </c>
      <c r="AE334" s="29">
        <v>0.52</v>
      </c>
      <c r="AF334" s="29">
        <v>23</v>
      </c>
    </row>
    <row r="335" spans="1:32" x14ac:dyDescent="0.15">
      <c r="A335" s="32">
        <v>35027.400250236853</v>
      </c>
      <c r="B335" s="33">
        <v>7.1830000000000007</v>
      </c>
      <c r="C335" s="33">
        <v>9046.9619317982888</v>
      </c>
      <c r="D335" s="33">
        <f>C335/Table1[[#This Row],[Std. Price ($)]]</f>
        <v>1259.4963012387982</v>
      </c>
      <c r="E335" s="29">
        <v>922</v>
      </c>
      <c r="F335" s="29">
        <f t="shared" si="70"/>
        <v>1475.1999999999998</v>
      </c>
      <c r="G335" s="29">
        <f t="shared" si="71"/>
        <v>1475.1999999999998</v>
      </c>
      <c r="H335" s="29">
        <f t="shared" si="72"/>
        <v>1475.1999999999998</v>
      </c>
      <c r="I335" s="58">
        <f t="shared" si="73"/>
        <v>1475.1999999999998</v>
      </c>
      <c r="J335" s="58">
        <f t="shared" si="74"/>
        <v>1475.1999999999998</v>
      </c>
      <c r="K335" s="58">
        <f t="shared" si="75"/>
        <v>1475.1999999999998</v>
      </c>
      <c r="L335" s="58">
        <f t="shared" si="76"/>
        <v>1475.1999999999998</v>
      </c>
      <c r="M335" s="58">
        <f t="shared" si="77"/>
        <v>1475.1999999999998</v>
      </c>
      <c r="N335" s="58">
        <f t="shared" si="78"/>
        <v>1475.1999999999998</v>
      </c>
      <c r="O335" s="58">
        <f t="shared" si="79"/>
        <v>1475.1999999999998</v>
      </c>
      <c r="P335" s="58">
        <f t="shared" si="80"/>
        <v>1475.1999999999998</v>
      </c>
      <c r="Q335" s="58">
        <f t="shared" si="81"/>
        <v>1475.1999999999998</v>
      </c>
      <c r="R335" s="58">
        <f>SUM(Table1[[#This Row],[Oct]:[September]])</f>
        <v>17702.400000000001</v>
      </c>
      <c r="S335" s="68">
        <f>Table1[[#This Row],[DEMAND for the whole year]]/365</f>
        <v>48.499726027397266</v>
      </c>
      <c r="T335" s="68">
        <f>Table1[[#This Row],[Lead Time (days)]]*S335</f>
        <v>1309.4926027397262</v>
      </c>
      <c r="U335" s="68">
        <f>SQRT(2*Table1[[#This Row],[DEMAND for the whole year]]*$H$1/(Table1[[#This Row],[Std. Price ($)]]*$K$1))</f>
        <v>2719.0911667202513</v>
      </c>
      <c r="V335" s="68">
        <f>Table1[[#This Row],[DEMAND for the whole year]]/U335</f>
        <v>6.5104106168505238</v>
      </c>
      <c r="W335" s="68">
        <f>Table1[[#This Row],[Demand variability (COV)]]*S335</f>
        <v>56.259682191780826</v>
      </c>
      <c r="X335" s="68">
        <f t="shared" si="82"/>
        <v>292.3338839215271</v>
      </c>
      <c r="Y335" s="68">
        <f t="shared" si="83"/>
        <v>600.38039564460587</v>
      </c>
      <c r="Z335" s="58">
        <f>(Table1[[#This Row],[Eoq]]/2)*(Table1[[#This Row],[Std. Price ($)]]*$K$1)</f>
        <v>1953.1231850551569</v>
      </c>
      <c r="AA335" s="58">
        <f>Table1[[#This Row],[number of times I order]]*$H$1</f>
        <v>1953.1231850551571</v>
      </c>
      <c r="AB335" s="58">
        <f>Table1[[#This Row],[Holding cost]]+AA335</f>
        <v>3906.2463701103143</v>
      </c>
      <c r="AC335" s="34">
        <v>0.6</v>
      </c>
      <c r="AD335" s="29">
        <v>0.82</v>
      </c>
      <c r="AE335" s="29">
        <v>1.1599999999999999</v>
      </c>
      <c r="AF335" s="29">
        <v>27</v>
      </c>
    </row>
    <row r="336" spans="1:32" x14ac:dyDescent="0.15">
      <c r="A336" s="32">
        <v>87446.870547124796</v>
      </c>
      <c r="B336" s="33">
        <v>5.9613400000000007</v>
      </c>
      <c r="C336" s="33">
        <v>3449.9347676403763</v>
      </c>
      <c r="D336" s="33">
        <f>C336/Table1[[#This Row],[Std. Price ($)]]</f>
        <v>578.71800092602939</v>
      </c>
      <c r="E336" s="29">
        <v>858</v>
      </c>
      <c r="F336" s="29">
        <f t="shared" si="70"/>
        <v>343.20000000000005</v>
      </c>
      <c r="G336" s="29">
        <f t="shared" si="71"/>
        <v>343.20000000000005</v>
      </c>
      <c r="H336" s="29">
        <f t="shared" si="72"/>
        <v>343.20000000000005</v>
      </c>
      <c r="I336" s="58">
        <f t="shared" si="73"/>
        <v>343.20000000000005</v>
      </c>
      <c r="J336" s="58">
        <f t="shared" si="74"/>
        <v>343.20000000000005</v>
      </c>
      <c r="K336" s="58">
        <f t="shared" si="75"/>
        <v>343.20000000000005</v>
      </c>
      <c r="L336" s="58">
        <f t="shared" si="76"/>
        <v>343.20000000000005</v>
      </c>
      <c r="M336" s="58">
        <f t="shared" si="77"/>
        <v>343.20000000000005</v>
      </c>
      <c r="N336" s="58">
        <f t="shared" si="78"/>
        <v>343.20000000000005</v>
      </c>
      <c r="O336" s="58">
        <f t="shared" si="79"/>
        <v>343.20000000000005</v>
      </c>
      <c r="P336" s="58">
        <f t="shared" si="80"/>
        <v>343.20000000000005</v>
      </c>
      <c r="Q336" s="58">
        <f t="shared" si="81"/>
        <v>343.20000000000005</v>
      </c>
      <c r="R336" s="58">
        <f>SUM(Table1[[#This Row],[Oct]:[September]])</f>
        <v>4118.3999999999996</v>
      </c>
      <c r="S336" s="68">
        <f>Table1[[#This Row],[DEMAND for the whole year]]/365</f>
        <v>11.283287671232875</v>
      </c>
      <c r="T336" s="68">
        <f>Table1[[#This Row],[Lead Time (days)]]*S336</f>
        <v>304.64876712328766</v>
      </c>
      <c r="U336" s="68">
        <f>SQRT(2*Table1[[#This Row],[DEMAND for the whole year]]*$H$1/(Table1[[#This Row],[Std. Price ($)]]*$K$1))</f>
        <v>1439.6368143690909</v>
      </c>
      <c r="V336" s="68">
        <f>Table1[[#This Row],[DEMAND for the whole year]]/U336</f>
        <v>2.8607215089903457</v>
      </c>
      <c r="W336" s="68">
        <f>Table1[[#This Row],[Demand variability (COV)]]*S336</f>
        <v>4.9646465753424653</v>
      </c>
      <c r="X336" s="68">
        <f t="shared" si="82"/>
        <v>25.797060330347936</v>
      </c>
      <c r="Y336" s="68">
        <f t="shared" si="83"/>
        <v>52.980684550955466</v>
      </c>
      <c r="Z336" s="58">
        <f>(Table1[[#This Row],[Eoq]]/2)*(Table1[[#This Row],[Std. Price ($)]]*$K$1)</f>
        <v>858.2164526971037</v>
      </c>
      <c r="AA336" s="58">
        <f>Table1[[#This Row],[number of times I order]]*$H$1</f>
        <v>858.2164526971037</v>
      </c>
      <c r="AB336" s="58">
        <f>Table1[[#This Row],[Holding cost]]+AA336</f>
        <v>1716.4329053942074</v>
      </c>
      <c r="AC336" s="34">
        <v>-0.6</v>
      </c>
      <c r="AD336" s="29">
        <v>0.82</v>
      </c>
      <c r="AE336" s="29">
        <v>0.44</v>
      </c>
      <c r="AF336" s="29">
        <v>27</v>
      </c>
    </row>
    <row r="337" spans="1:32" x14ac:dyDescent="0.15">
      <c r="A337" s="32">
        <v>8120.8209736702065</v>
      </c>
      <c r="B337" s="33">
        <v>9.2489100000000004</v>
      </c>
      <c r="C337" s="33">
        <v>3189.0327697471835</v>
      </c>
      <c r="D337" s="33">
        <f>C337/Table1[[#This Row],[Std. Price ($)]]</f>
        <v>344.80093002820695</v>
      </c>
      <c r="E337" s="29">
        <v>794</v>
      </c>
      <c r="F337" s="29">
        <f t="shared" si="70"/>
        <v>1746.8</v>
      </c>
      <c r="G337" s="29">
        <f t="shared" si="71"/>
        <v>1746.8</v>
      </c>
      <c r="H337" s="29">
        <f t="shared" si="72"/>
        <v>1746.8</v>
      </c>
      <c r="I337" s="58">
        <f t="shared" si="73"/>
        <v>1746.8</v>
      </c>
      <c r="J337" s="58">
        <f t="shared" si="74"/>
        <v>1746.8</v>
      </c>
      <c r="K337" s="58">
        <f t="shared" si="75"/>
        <v>1746.8</v>
      </c>
      <c r="L337" s="58">
        <f t="shared" si="76"/>
        <v>1746.8</v>
      </c>
      <c r="M337" s="58">
        <f t="shared" si="77"/>
        <v>1746.8</v>
      </c>
      <c r="N337" s="58">
        <f t="shared" si="78"/>
        <v>1746.8</v>
      </c>
      <c r="O337" s="58">
        <f t="shared" si="79"/>
        <v>1746.8</v>
      </c>
      <c r="P337" s="58">
        <f t="shared" si="80"/>
        <v>1746.8</v>
      </c>
      <c r="Q337" s="58">
        <f t="shared" si="81"/>
        <v>1746.8</v>
      </c>
      <c r="R337" s="58">
        <f>SUM(Table1[[#This Row],[Oct]:[September]])</f>
        <v>20961.599999999995</v>
      </c>
      <c r="S337" s="68">
        <f>Table1[[#This Row],[DEMAND for the whole year]]/365</f>
        <v>57.429041095890398</v>
      </c>
      <c r="T337" s="68">
        <f>Table1[[#This Row],[Lead Time (days)]]*S337</f>
        <v>2010.0164383561639</v>
      </c>
      <c r="U337" s="68">
        <f>SQRT(2*Table1[[#This Row],[DEMAND for the whole year]]*$H$1/(Table1[[#This Row],[Std. Price ($)]]*$K$1))</f>
        <v>2607.5195022912617</v>
      </c>
      <c r="V337" s="68">
        <f>Table1[[#This Row],[DEMAND for the whole year]]/U337</f>
        <v>8.0389043999788932</v>
      </c>
      <c r="W337" s="68">
        <f>Table1[[#This Row],[Demand variability (COV)]]*S337</f>
        <v>12.060098630136983</v>
      </c>
      <c r="X337" s="68">
        <f t="shared" si="82"/>
        <v>71.348505687940772</v>
      </c>
      <c r="Y337" s="68">
        <f t="shared" si="83"/>
        <v>146.53191583181672</v>
      </c>
      <c r="Z337" s="58">
        <f>(Table1[[#This Row],[Eoq]]/2)*(Table1[[#This Row],[Std. Price ($)]]*$K$1)</f>
        <v>2411.6713199936676</v>
      </c>
      <c r="AA337" s="58">
        <f>Table1[[#This Row],[number of times I order]]*$H$1</f>
        <v>2411.671319993668</v>
      </c>
      <c r="AB337" s="58">
        <f>Table1[[#This Row],[Holding cost]]+AA337</f>
        <v>4823.3426399873351</v>
      </c>
      <c r="AC337" s="34">
        <v>1.2</v>
      </c>
      <c r="AD337" s="29">
        <v>1</v>
      </c>
      <c r="AE337" s="29">
        <v>0.21</v>
      </c>
      <c r="AF337" s="29">
        <v>35</v>
      </c>
    </row>
    <row r="338" spans="1:32" x14ac:dyDescent="0.15">
      <c r="A338" s="32">
        <v>66650.703018305721</v>
      </c>
      <c r="B338" s="33">
        <v>6.3237900000000007</v>
      </c>
      <c r="C338" s="33">
        <v>6476.5087107573618</v>
      </c>
      <c r="D338" s="33">
        <f>C338/Table1[[#This Row],[Std. Price ($)]]</f>
        <v>1024.1498706878883</v>
      </c>
      <c r="E338" s="29">
        <v>946</v>
      </c>
      <c r="F338" s="29">
        <f t="shared" si="70"/>
        <v>1702.8000000000002</v>
      </c>
      <c r="G338" s="29">
        <f t="shared" si="71"/>
        <v>1702.8000000000002</v>
      </c>
      <c r="H338" s="29">
        <f t="shared" si="72"/>
        <v>1702.8000000000002</v>
      </c>
      <c r="I338" s="58">
        <f t="shared" si="73"/>
        <v>1702.8000000000002</v>
      </c>
      <c r="J338" s="58">
        <f t="shared" si="74"/>
        <v>1702.8000000000002</v>
      </c>
      <c r="K338" s="58">
        <f t="shared" si="75"/>
        <v>1702.8000000000002</v>
      </c>
      <c r="L338" s="58">
        <f t="shared" si="76"/>
        <v>1702.8000000000002</v>
      </c>
      <c r="M338" s="58">
        <f t="shared" si="77"/>
        <v>1702.8000000000002</v>
      </c>
      <c r="N338" s="58">
        <f t="shared" si="78"/>
        <v>1702.8000000000002</v>
      </c>
      <c r="O338" s="58">
        <f t="shared" si="79"/>
        <v>1702.8000000000002</v>
      </c>
      <c r="P338" s="58">
        <f t="shared" si="80"/>
        <v>1702.8000000000002</v>
      </c>
      <c r="Q338" s="58">
        <f t="shared" si="81"/>
        <v>1702.8000000000002</v>
      </c>
      <c r="R338" s="58">
        <f>SUM(Table1[[#This Row],[Oct]:[September]])</f>
        <v>20433.599999999995</v>
      </c>
      <c r="S338" s="68">
        <f>Table1[[#This Row],[DEMAND for the whole year]]/365</f>
        <v>55.982465753424641</v>
      </c>
      <c r="T338" s="68">
        <f>Table1[[#This Row],[Lead Time (days)]]*S338</f>
        <v>1511.5265753424653</v>
      </c>
      <c r="U338" s="68">
        <f>SQRT(2*Table1[[#This Row],[DEMAND for the whole year]]*$H$1/(Table1[[#This Row],[Std. Price ($)]]*$K$1))</f>
        <v>3113.4676054502925</v>
      </c>
      <c r="V338" s="68">
        <f>Table1[[#This Row],[DEMAND for the whole year]]/U338</f>
        <v>6.562971769556837</v>
      </c>
      <c r="W338" s="68">
        <f>Table1[[#This Row],[Demand variability (COV)]]*S338</f>
        <v>49.264569863013683</v>
      </c>
      <c r="X338" s="68">
        <f t="shared" si="82"/>
        <v>255.98621404729869</v>
      </c>
      <c r="Y338" s="68">
        <f t="shared" si="83"/>
        <v>525.73140823640415</v>
      </c>
      <c r="Z338" s="58">
        <f>(Table1[[#This Row],[Eoq]]/2)*(Table1[[#This Row],[Std. Price ($)]]*$K$1)</f>
        <v>1968.891530867051</v>
      </c>
      <c r="AA338" s="58">
        <f>Table1[[#This Row],[number of times I order]]*$H$1</f>
        <v>1968.8915308670512</v>
      </c>
      <c r="AB338" s="58">
        <f>Table1[[#This Row],[Holding cost]]+AA338</f>
        <v>3937.7830617341024</v>
      </c>
      <c r="AC338" s="34">
        <v>0.8</v>
      </c>
      <c r="AD338" s="29">
        <v>1</v>
      </c>
      <c r="AE338" s="29">
        <v>0.88</v>
      </c>
      <c r="AF338" s="29">
        <v>27</v>
      </c>
    </row>
    <row r="339" spans="1:32" x14ac:dyDescent="0.15">
      <c r="A339" s="32">
        <v>32462.079423133517</v>
      </c>
      <c r="B339" s="33">
        <v>21.807939999999999</v>
      </c>
      <c r="C339" s="33">
        <v>2365.5909097563599</v>
      </c>
      <c r="D339" s="33">
        <f>C339/Table1[[#This Row],[Std. Price ($)]]</f>
        <v>108.47383612374026</v>
      </c>
      <c r="E339" s="29">
        <v>954</v>
      </c>
      <c r="F339" s="29">
        <f t="shared" si="70"/>
        <v>2385</v>
      </c>
      <c r="G339" s="29">
        <f t="shared" si="71"/>
        <v>2385</v>
      </c>
      <c r="H339" s="29">
        <f t="shared" si="72"/>
        <v>2385</v>
      </c>
      <c r="I339" s="58">
        <f t="shared" si="73"/>
        <v>2385</v>
      </c>
      <c r="J339" s="58">
        <f t="shared" si="74"/>
        <v>2385</v>
      </c>
      <c r="K339" s="58">
        <f t="shared" si="75"/>
        <v>2385</v>
      </c>
      <c r="L339" s="58">
        <f t="shared" si="76"/>
        <v>2385</v>
      </c>
      <c r="M339" s="58">
        <f t="shared" si="77"/>
        <v>2385</v>
      </c>
      <c r="N339" s="58">
        <f t="shared" si="78"/>
        <v>2385</v>
      </c>
      <c r="O339" s="58">
        <f t="shared" si="79"/>
        <v>2385</v>
      </c>
      <c r="P339" s="58">
        <f t="shared" si="80"/>
        <v>2385</v>
      </c>
      <c r="Q339" s="58">
        <f t="shared" si="81"/>
        <v>2385</v>
      </c>
      <c r="R339" s="58">
        <f>SUM(Table1[[#This Row],[Oct]:[September]])</f>
        <v>28620</v>
      </c>
      <c r="S339" s="68">
        <f>Table1[[#This Row],[DEMAND for the whole year]]/365</f>
        <v>78.410958904109592</v>
      </c>
      <c r="T339" s="68">
        <f>Table1[[#This Row],[Lead Time (days)]]*S339</f>
        <v>1019.3424657534247</v>
      </c>
      <c r="U339" s="68">
        <f>SQRT(2*Table1[[#This Row],[DEMAND for the whole year]]*$H$1/(Table1[[#This Row],[Std. Price ($)]]*$K$1))</f>
        <v>1984.2122213828279</v>
      </c>
      <c r="V339" s="68">
        <f>Table1[[#This Row],[DEMAND for the whole year]]/U339</f>
        <v>14.423860357061143</v>
      </c>
      <c r="W339" s="68">
        <f>Table1[[#This Row],[Demand variability (COV)]]*S339</f>
        <v>14.113972602739725</v>
      </c>
      <c r="X339" s="68">
        <f t="shared" si="82"/>
        <v>50.888651919672014</v>
      </c>
      <c r="Y339" s="68">
        <f t="shared" si="83"/>
        <v>104.51251344354839</v>
      </c>
      <c r="Z339" s="58">
        <f>(Table1[[#This Row],[Eoq]]/2)*(Table1[[#This Row],[Std. Price ($)]]*$K$1)</f>
        <v>4327.1581071183427</v>
      </c>
      <c r="AA339" s="58">
        <f>Table1[[#This Row],[number of times I order]]*$H$1</f>
        <v>4327.1581071183427</v>
      </c>
      <c r="AB339" s="58">
        <f>Table1[[#This Row],[Holding cost]]+AA339</f>
        <v>8654.3162142366855</v>
      </c>
      <c r="AC339" s="34">
        <v>1.5</v>
      </c>
      <c r="AD339" s="29">
        <v>1</v>
      </c>
      <c r="AE339" s="29">
        <v>0.18</v>
      </c>
      <c r="AF339" s="29">
        <v>13</v>
      </c>
    </row>
    <row r="340" spans="1:32" x14ac:dyDescent="0.15">
      <c r="A340" s="32">
        <v>4179.7363135435253</v>
      </c>
      <c r="B340" s="33">
        <v>21.41986</v>
      </c>
      <c r="C340" s="33">
        <v>11703.552182106025</v>
      </c>
      <c r="D340" s="33">
        <f>C340/Table1[[#This Row],[Std. Price ($)]]</f>
        <v>546.38789338987397</v>
      </c>
      <c r="E340" s="29">
        <v>996</v>
      </c>
      <c r="F340" s="29">
        <f t="shared" si="70"/>
        <v>597.59999999999991</v>
      </c>
      <c r="G340" s="29">
        <f t="shared" si="71"/>
        <v>597.59999999999991</v>
      </c>
      <c r="H340" s="29">
        <f t="shared" si="72"/>
        <v>597.59999999999991</v>
      </c>
      <c r="I340" s="58">
        <f t="shared" si="73"/>
        <v>597.59999999999991</v>
      </c>
      <c r="J340" s="58">
        <f t="shared" si="74"/>
        <v>597.59999999999991</v>
      </c>
      <c r="K340" s="58">
        <f t="shared" si="75"/>
        <v>597.59999999999991</v>
      </c>
      <c r="L340" s="58">
        <f t="shared" si="76"/>
        <v>597.59999999999991</v>
      </c>
      <c r="M340" s="58">
        <f t="shared" si="77"/>
        <v>597.59999999999991</v>
      </c>
      <c r="N340" s="58">
        <f t="shared" si="78"/>
        <v>597.59999999999991</v>
      </c>
      <c r="O340" s="58">
        <f t="shared" si="79"/>
        <v>597.59999999999991</v>
      </c>
      <c r="P340" s="58">
        <f t="shared" si="80"/>
        <v>597.59999999999991</v>
      </c>
      <c r="Q340" s="58">
        <f t="shared" si="81"/>
        <v>597.59999999999991</v>
      </c>
      <c r="R340" s="58">
        <f>SUM(Table1[[#This Row],[Oct]:[September]])</f>
        <v>7171.2000000000007</v>
      </c>
      <c r="S340" s="68">
        <f>Table1[[#This Row],[DEMAND for the whole year]]/365</f>
        <v>19.647123287671235</v>
      </c>
      <c r="T340" s="68">
        <f>Table1[[#This Row],[Lead Time (days)]]*S340</f>
        <v>648.35506849315072</v>
      </c>
      <c r="U340" s="68">
        <f>SQRT(2*Table1[[#This Row],[DEMAND for the whole year]]*$H$1/(Table1[[#This Row],[Std. Price ($)]]*$K$1))</f>
        <v>1002.1857674354698</v>
      </c>
      <c r="V340" s="68">
        <f>Table1[[#This Row],[DEMAND for the whole year]]/U340</f>
        <v>7.1555596108201076</v>
      </c>
      <c r="W340" s="68">
        <f>Table1[[#This Row],[Demand variability (COV)]]*S340</f>
        <v>6.6800219178082205</v>
      </c>
      <c r="X340" s="68">
        <f t="shared" si="82"/>
        <v>38.373804387096428</v>
      </c>
      <c r="Y340" s="68">
        <f t="shared" si="83"/>
        <v>78.81015895679792</v>
      </c>
      <c r="Z340" s="58">
        <f>(Table1[[#This Row],[Eoq]]/2)*(Table1[[#This Row],[Std. Price ($)]]*$K$1)</f>
        <v>2146.6678832460325</v>
      </c>
      <c r="AA340" s="58">
        <f>Table1[[#This Row],[number of times I order]]*$H$1</f>
        <v>2146.6678832460325</v>
      </c>
      <c r="AB340" s="58">
        <f>Table1[[#This Row],[Holding cost]]+AA340</f>
        <v>4293.335766492065</v>
      </c>
      <c r="AC340" s="34">
        <v>-0.4</v>
      </c>
      <c r="AD340" s="29">
        <v>0.82</v>
      </c>
      <c r="AE340" s="29">
        <v>0.34</v>
      </c>
      <c r="AF340" s="29">
        <v>33</v>
      </c>
    </row>
    <row r="341" spans="1:32" x14ac:dyDescent="0.15">
      <c r="A341" s="32">
        <v>49863.588996184626</v>
      </c>
      <c r="B341" s="33">
        <v>30.646000000000001</v>
      </c>
      <c r="C341" s="33">
        <v>16879.368616264004</v>
      </c>
      <c r="D341" s="33">
        <f>C341/Table1[[#This Row],[Std. Price ($)]]</f>
        <v>550.78537545728659</v>
      </c>
      <c r="E341" s="29">
        <v>826</v>
      </c>
      <c r="F341" s="29">
        <f t="shared" si="70"/>
        <v>330.40000000000003</v>
      </c>
      <c r="G341" s="29">
        <f t="shared" si="71"/>
        <v>330.40000000000003</v>
      </c>
      <c r="H341" s="29">
        <f t="shared" si="72"/>
        <v>330.40000000000003</v>
      </c>
      <c r="I341" s="58">
        <f t="shared" si="73"/>
        <v>330.40000000000003</v>
      </c>
      <c r="J341" s="58">
        <f t="shared" si="74"/>
        <v>330.40000000000003</v>
      </c>
      <c r="K341" s="58">
        <f t="shared" si="75"/>
        <v>330.40000000000003</v>
      </c>
      <c r="L341" s="58">
        <f t="shared" si="76"/>
        <v>330.40000000000003</v>
      </c>
      <c r="M341" s="58">
        <f t="shared" si="77"/>
        <v>330.40000000000003</v>
      </c>
      <c r="N341" s="58">
        <f t="shared" si="78"/>
        <v>330.40000000000003</v>
      </c>
      <c r="O341" s="58">
        <f t="shared" si="79"/>
        <v>330.40000000000003</v>
      </c>
      <c r="P341" s="58">
        <f t="shared" si="80"/>
        <v>330.40000000000003</v>
      </c>
      <c r="Q341" s="58">
        <f t="shared" si="81"/>
        <v>330.40000000000003</v>
      </c>
      <c r="R341" s="58">
        <f>SUM(Table1[[#This Row],[Oct]:[September]])</f>
        <v>3964.8000000000006</v>
      </c>
      <c r="S341" s="68">
        <f>Table1[[#This Row],[DEMAND for the whole year]]/365</f>
        <v>10.86246575342466</v>
      </c>
      <c r="T341" s="68">
        <f>Table1[[#This Row],[Lead Time (days)]]*S341</f>
        <v>456.22356164383569</v>
      </c>
      <c r="U341" s="68">
        <f>SQRT(2*Table1[[#This Row],[DEMAND for the whole year]]*$H$1/(Table1[[#This Row],[Std. Price ($)]]*$K$1))</f>
        <v>622.99472737213887</v>
      </c>
      <c r="V341" s="68">
        <f>Table1[[#This Row],[DEMAND for the whole year]]/U341</f>
        <v>6.3640988050155229</v>
      </c>
      <c r="W341" s="68">
        <f>Table1[[#This Row],[Demand variability (COV)]]*S341</f>
        <v>4.1277369863013709</v>
      </c>
      <c r="X341" s="68">
        <f t="shared" si="82"/>
        <v>26.750793079446701</v>
      </c>
      <c r="Y341" s="68">
        <f t="shared" si="83"/>
        <v>54.939412145450952</v>
      </c>
      <c r="Z341" s="58">
        <f>(Table1[[#This Row],[Eoq]]/2)*(Table1[[#This Row],[Std. Price ($)]]*$K$1)</f>
        <v>1909.2296415046571</v>
      </c>
      <c r="AA341" s="58">
        <f>Table1[[#This Row],[number of times I order]]*$H$1</f>
        <v>1909.2296415046569</v>
      </c>
      <c r="AB341" s="58">
        <f>Table1[[#This Row],[Holding cost]]+AA341</f>
        <v>3818.4592830093143</v>
      </c>
      <c r="AC341" s="34">
        <v>-0.6</v>
      </c>
      <c r="AD341" s="29">
        <v>1</v>
      </c>
      <c r="AE341" s="29">
        <v>0.38</v>
      </c>
      <c r="AF341" s="29">
        <v>42</v>
      </c>
    </row>
    <row r="342" spans="1:32" x14ac:dyDescent="0.15">
      <c r="A342" s="32">
        <v>72091.998533710415</v>
      </c>
      <c r="B342" s="33">
        <v>7.2160000000000002</v>
      </c>
      <c r="C342" s="33">
        <v>10385.715487955315</v>
      </c>
      <c r="D342" s="33">
        <f>C342/Table1[[#This Row],[Std. Price ($)]]</f>
        <v>1439.2621241623219</v>
      </c>
      <c r="E342" s="29">
        <v>890</v>
      </c>
      <c r="F342" s="29">
        <f t="shared" si="70"/>
        <v>1958</v>
      </c>
      <c r="G342" s="29">
        <f t="shared" si="71"/>
        <v>1958</v>
      </c>
      <c r="H342" s="29">
        <f t="shared" si="72"/>
        <v>1958</v>
      </c>
      <c r="I342" s="58">
        <f t="shared" si="73"/>
        <v>1958</v>
      </c>
      <c r="J342" s="58">
        <f t="shared" si="74"/>
        <v>1958</v>
      </c>
      <c r="K342" s="58">
        <f t="shared" si="75"/>
        <v>1958</v>
      </c>
      <c r="L342" s="58">
        <f t="shared" si="76"/>
        <v>1958</v>
      </c>
      <c r="M342" s="58">
        <f t="shared" si="77"/>
        <v>1958</v>
      </c>
      <c r="N342" s="58">
        <f t="shared" si="78"/>
        <v>1958</v>
      </c>
      <c r="O342" s="58">
        <f t="shared" si="79"/>
        <v>1958</v>
      </c>
      <c r="P342" s="58">
        <f t="shared" si="80"/>
        <v>1958</v>
      </c>
      <c r="Q342" s="58">
        <f t="shared" si="81"/>
        <v>1958</v>
      </c>
      <c r="R342" s="58">
        <f>SUM(Table1[[#This Row],[Oct]:[September]])</f>
        <v>23496</v>
      </c>
      <c r="S342" s="68">
        <f>Table1[[#This Row],[DEMAND for the whole year]]/365</f>
        <v>64.372602739726034</v>
      </c>
      <c r="T342" s="68">
        <f>Table1[[#This Row],[Lead Time (days)]]*S342</f>
        <v>2961.1397260273975</v>
      </c>
      <c r="U342" s="68">
        <f>SQRT(2*Table1[[#This Row],[DEMAND for the whole year]]*$H$1/(Table1[[#This Row],[Std. Price ($)]]*$K$1))</f>
        <v>3125.4268001229575</v>
      </c>
      <c r="V342" s="68">
        <f>Table1[[#This Row],[DEMAND for the whole year]]/U342</f>
        <v>7.5176932632290869</v>
      </c>
      <c r="W342" s="68">
        <f>Table1[[#This Row],[Demand variability (COV)]]*S342</f>
        <v>46.992000000000004</v>
      </c>
      <c r="X342" s="68">
        <f t="shared" si="82"/>
        <v>318.71525056702262</v>
      </c>
      <c r="Y342" s="68">
        <f t="shared" si="83"/>
        <v>654.56109865377096</v>
      </c>
      <c r="Z342" s="58">
        <f>(Table1[[#This Row],[Eoq]]/2)*(Table1[[#This Row],[Std. Price ($)]]*$K$1)</f>
        <v>2255.3079789687263</v>
      </c>
      <c r="AA342" s="58">
        <f>Table1[[#This Row],[number of times I order]]*$H$1</f>
        <v>2255.3079789687263</v>
      </c>
      <c r="AB342" s="58">
        <f>Table1[[#This Row],[Holding cost]]+AA342</f>
        <v>4510.6159579374525</v>
      </c>
      <c r="AC342" s="34">
        <v>1.2</v>
      </c>
      <c r="AD342" s="29">
        <v>0.75</v>
      </c>
      <c r="AE342" s="29">
        <v>0.73</v>
      </c>
      <c r="AF342" s="29">
        <v>46</v>
      </c>
    </row>
    <row r="343" spans="1:32" x14ac:dyDescent="0.15">
      <c r="A343" s="32">
        <v>73887.809658185564</v>
      </c>
      <c r="B343" s="33">
        <v>7.0840000000000014</v>
      </c>
      <c r="C343" s="33">
        <v>4264.2051136960008</v>
      </c>
      <c r="D343" s="33">
        <f>C343/Table1[[#This Row],[Std. Price ($)]]</f>
        <v>601.94877381366462</v>
      </c>
      <c r="E343" s="29">
        <v>1416</v>
      </c>
      <c r="F343" s="29">
        <f t="shared" si="70"/>
        <v>3540</v>
      </c>
      <c r="G343" s="29">
        <f t="shared" si="71"/>
        <v>3540</v>
      </c>
      <c r="H343" s="29">
        <f t="shared" si="72"/>
        <v>3540</v>
      </c>
      <c r="I343" s="58">
        <f t="shared" si="73"/>
        <v>3540</v>
      </c>
      <c r="J343" s="58">
        <f t="shared" si="74"/>
        <v>3540</v>
      </c>
      <c r="K343" s="58">
        <f t="shared" si="75"/>
        <v>3540</v>
      </c>
      <c r="L343" s="58">
        <f t="shared" si="76"/>
        <v>3540</v>
      </c>
      <c r="M343" s="58">
        <f t="shared" si="77"/>
        <v>3540</v>
      </c>
      <c r="N343" s="58">
        <f t="shared" si="78"/>
        <v>3540</v>
      </c>
      <c r="O343" s="58">
        <f t="shared" si="79"/>
        <v>3540</v>
      </c>
      <c r="P343" s="58">
        <f t="shared" si="80"/>
        <v>3540</v>
      </c>
      <c r="Q343" s="58">
        <f t="shared" si="81"/>
        <v>3540</v>
      </c>
      <c r="R343" s="58">
        <f>SUM(Table1[[#This Row],[Oct]:[September]])</f>
        <v>42480</v>
      </c>
      <c r="S343" s="68">
        <f>Table1[[#This Row],[DEMAND for the whole year]]/365</f>
        <v>116.38356164383562</v>
      </c>
      <c r="T343" s="68">
        <f>Table1[[#This Row],[Lead Time (days)]]*S343</f>
        <v>1280.2191780821918</v>
      </c>
      <c r="U343" s="68">
        <f>SQRT(2*Table1[[#This Row],[DEMAND for the whole year]]*$H$1/(Table1[[#This Row],[Std. Price ($)]]*$K$1))</f>
        <v>4241.4427086435826</v>
      </c>
      <c r="V343" s="68">
        <f>Table1[[#This Row],[DEMAND for the whole year]]/U343</f>
        <v>10.015460049343716</v>
      </c>
      <c r="W343" s="68">
        <f>Table1[[#This Row],[Demand variability (COV)]]*S343</f>
        <v>100.08986301369863</v>
      </c>
      <c r="X343" s="68">
        <f t="shared" si="82"/>
        <v>331.96052093450891</v>
      </c>
      <c r="Y343" s="68">
        <f t="shared" si="83"/>
        <v>681.76355824201983</v>
      </c>
      <c r="Z343" s="58">
        <f>(Table1[[#This Row],[Eoq]]/2)*(Table1[[#This Row],[Std. Price ($)]]*$K$1)</f>
        <v>3004.6380148031144</v>
      </c>
      <c r="AA343" s="58">
        <f>Table1[[#This Row],[number of times I order]]*$H$1</f>
        <v>3004.6380148031149</v>
      </c>
      <c r="AB343" s="58">
        <f>Table1[[#This Row],[Holding cost]]+AA343</f>
        <v>6009.2760296062297</v>
      </c>
      <c r="AC343" s="34">
        <v>1.5</v>
      </c>
      <c r="AD343" s="29">
        <v>1</v>
      </c>
      <c r="AE343" s="29">
        <v>0.86</v>
      </c>
      <c r="AF343" s="29">
        <v>11</v>
      </c>
    </row>
    <row r="344" spans="1:32" x14ac:dyDescent="0.15">
      <c r="A344" s="32">
        <v>81868.636664230522</v>
      </c>
      <c r="B344" s="33">
        <v>13.754070000000002</v>
      </c>
      <c r="C344" s="33">
        <v>46339.150814539935</v>
      </c>
      <c r="D344" s="33">
        <f>C344/Table1[[#This Row],[Std. Price ($)]]</f>
        <v>3369.1227988907958</v>
      </c>
      <c r="E344" s="29">
        <v>1690</v>
      </c>
      <c r="F344" s="29">
        <f t="shared" si="70"/>
        <v>1352</v>
      </c>
      <c r="G344" s="29">
        <f t="shared" si="71"/>
        <v>1352</v>
      </c>
      <c r="H344" s="29">
        <f t="shared" si="72"/>
        <v>1352</v>
      </c>
      <c r="I344" s="58">
        <f t="shared" si="73"/>
        <v>1352</v>
      </c>
      <c r="J344" s="58">
        <f t="shared" si="74"/>
        <v>1352</v>
      </c>
      <c r="K344" s="58">
        <f t="shared" si="75"/>
        <v>1352</v>
      </c>
      <c r="L344" s="58">
        <f t="shared" si="76"/>
        <v>1352</v>
      </c>
      <c r="M344" s="58">
        <f t="shared" si="77"/>
        <v>1352</v>
      </c>
      <c r="N344" s="58">
        <f t="shared" si="78"/>
        <v>1352</v>
      </c>
      <c r="O344" s="58">
        <f t="shared" si="79"/>
        <v>1352</v>
      </c>
      <c r="P344" s="58">
        <f t="shared" si="80"/>
        <v>1352</v>
      </c>
      <c r="Q344" s="58">
        <f t="shared" si="81"/>
        <v>1352</v>
      </c>
      <c r="R344" s="58">
        <f>SUM(Table1[[#This Row],[Oct]:[September]])</f>
        <v>16224</v>
      </c>
      <c r="S344" s="68">
        <f>Table1[[#This Row],[DEMAND for the whole year]]/365</f>
        <v>44.449315068493149</v>
      </c>
      <c r="T344" s="68">
        <f>Table1[[#This Row],[Lead Time (days)]]*S344</f>
        <v>1555.7260273972602</v>
      </c>
      <c r="U344" s="68">
        <f>SQRT(2*Table1[[#This Row],[DEMAND for the whole year]]*$H$1/(Table1[[#This Row],[Std. Price ($)]]*$K$1))</f>
        <v>1881.1524002093463</v>
      </c>
      <c r="V344" s="68">
        <f>Table1[[#This Row],[DEMAND for the whole year]]/U344</f>
        <v>8.6245005977157891</v>
      </c>
      <c r="W344" s="68">
        <f>Table1[[#This Row],[Demand variability (COV)]]*S344</f>
        <v>62.673534246575336</v>
      </c>
      <c r="X344" s="68">
        <f t="shared" si="82"/>
        <v>370.78162889156579</v>
      </c>
      <c r="Y344" s="68">
        <f t="shared" si="83"/>
        <v>761.4923664183458</v>
      </c>
      <c r="Z344" s="58">
        <f>(Table1[[#This Row],[Eoq]]/2)*(Table1[[#This Row],[Std. Price ($)]]*$K$1)</f>
        <v>2587.350179314737</v>
      </c>
      <c r="AA344" s="58">
        <f>Table1[[#This Row],[number of times I order]]*$H$1</f>
        <v>2587.3501793147366</v>
      </c>
      <c r="AB344" s="58">
        <f>Table1[[#This Row],[Holding cost]]+AA344</f>
        <v>5174.7003586294741</v>
      </c>
      <c r="AC344" s="34">
        <v>-0.2</v>
      </c>
      <c r="AD344" s="29">
        <v>1</v>
      </c>
      <c r="AE344" s="29">
        <v>1.41</v>
      </c>
      <c r="AF344" s="29">
        <v>35</v>
      </c>
    </row>
    <row r="345" spans="1:32" x14ac:dyDescent="0.15">
      <c r="A345" s="32">
        <v>54211.152797208815</v>
      </c>
      <c r="B345" s="33">
        <v>25.501300000000001</v>
      </c>
      <c r="C345" s="33">
        <v>17667.118792356436</v>
      </c>
      <c r="D345" s="33">
        <f>C345/Table1[[#This Row],[Std. Price ($)]]</f>
        <v>692.79286908339714</v>
      </c>
      <c r="E345" s="29">
        <v>752</v>
      </c>
      <c r="F345" s="29">
        <f t="shared" si="70"/>
        <v>1353.6</v>
      </c>
      <c r="G345" s="29">
        <f t="shared" si="71"/>
        <v>1353.6</v>
      </c>
      <c r="H345" s="29">
        <f t="shared" si="72"/>
        <v>1353.6</v>
      </c>
      <c r="I345" s="58">
        <f t="shared" si="73"/>
        <v>1353.6</v>
      </c>
      <c r="J345" s="58">
        <f t="shared" si="74"/>
        <v>1353.6</v>
      </c>
      <c r="K345" s="58">
        <f t="shared" si="75"/>
        <v>1353.6</v>
      </c>
      <c r="L345" s="58">
        <f t="shared" si="76"/>
        <v>1353.6</v>
      </c>
      <c r="M345" s="58">
        <f t="shared" si="77"/>
        <v>1353.6</v>
      </c>
      <c r="N345" s="58">
        <f t="shared" si="78"/>
        <v>1353.6</v>
      </c>
      <c r="O345" s="58">
        <f t="shared" si="79"/>
        <v>1353.6</v>
      </c>
      <c r="P345" s="58">
        <f t="shared" si="80"/>
        <v>1353.6</v>
      </c>
      <c r="Q345" s="58">
        <f t="shared" si="81"/>
        <v>1353.6</v>
      </c>
      <c r="R345" s="58">
        <f>SUM(Table1[[#This Row],[Oct]:[September]])</f>
        <v>16243.200000000003</v>
      </c>
      <c r="S345" s="68">
        <f>Table1[[#This Row],[DEMAND for the whole year]]/365</f>
        <v>44.501917808219183</v>
      </c>
      <c r="T345" s="68">
        <f>Table1[[#This Row],[Lead Time (days)]]*S345</f>
        <v>1468.563287671233</v>
      </c>
      <c r="U345" s="68">
        <f>SQRT(2*Table1[[#This Row],[DEMAND for the whole year]]*$H$1/(Table1[[#This Row],[Std. Price ($)]]*$K$1))</f>
        <v>1382.3412346879456</v>
      </c>
      <c r="V345" s="68">
        <f>Table1[[#This Row],[DEMAND for the whole year]]/U345</f>
        <v>11.750499509382571</v>
      </c>
      <c r="W345" s="68">
        <f>Table1[[#This Row],[Demand variability (COV)]]*S345</f>
        <v>30.261304109589048</v>
      </c>
      <c r="X345" s="68">
        <f t="shared" si="82"/>
        <v>173.83795722347298</v>
      </c>
      <c r="Y345" s="68">
        <f t="shared" si="83"/>
        <v>357.01951527416895</v>
      </c>
      <c r="Z345" s="58">
        <f>(Table1[[#This Row],[Eoq]]/2)*(Table1[[#This Row],[Std. Price ($)]]*$K$1)</f>
        <v>3525.1498528147713</v>
      </c>
      <c r="AA345" s="58">
        <f>Table1[[#This Row],[number of times I order]]*$H$1</f>
        <v>3525.1498528147713</v>
      </c>
      <c r="AB345" s="58">
        <f>Table1[[#This Row],[Holding cost]]+AA345</f>
        <v>7050.2997056295426</v>
      </c>
      <c r="AC345" s="34">
        <v>0.8</v>
      </c>
      <c r="AD345" s="29">
        <v>0.9</v>
      </c>
      <c r="AE345" s="29">
        <v>0.68</v>
      </c>
      <c r="AF345" s="29">
        <v>33</v>
      </c>
    </row>
    <row r="346" spans="1:32" x14ac:dyDescent="0.15">
      <c r="A346" s="32">
        <v>13335.724577992214</v>
      </c>
      <c r="B346" s="33">
        <v>6.6836000000000002</v>
      </c>
      <c r="C346" s="33">
        <v>10279.543624451202</v>
      </c>
      <c r="D346" s="33">
        <f>C346/Table1[[#This Row],[Std. Price ($)]]</f>
        <v>1538.0249602685981</v>
      </c>
      <c r="E346" s="29">
        <v>1416</v>
      </c>
      <c r="F346" s="29">
        <f t="shared" si="70"/>
        <v>849.6</v>
      </c>
      <c r="G346" s="29">
        <f t="shared" si="71"/>
        <v>849.6</v>
      </c>
      <c r="H346" s="29">
        <f t="shared" si="72"/>
        <v>849.6</v>
      </c>
      <c r="I346" s="58">
        <f t="shared" si="73"/>
        <v>849.6</v>
      </c>
      <c r="J346" s="58">
        <f t="shared" si="74"/>
        <v>849.6</v>
      </c>
      <c r="K346" s="58">
        <f t="shared" si="75"/>
        <v>849.6</v>
      </c>
      <c r="L346" s="58">
        <f t="shared" si="76"/>
        <v>849.6</v>
      </c>
      <c r="M346" s="58">
        <f t="shared" si="77"/>
        <v>849.6</v>
      </c>
      <c r="N346" s="58">
        <f t="shared" si="78"/>
        <v>849.6</v>
      </c>
      <c r="O346" s="58">
        <f t="shared" si="79"/>
        <v>849.6</v>
      </c>
      <c r="P346" s="58">
        <f t="shared" si="80"/>
        <v>849.6</v>
      </c>
      <c r="Q346" s="58">
        <f t="shared" si="81"/>
        <v>849.6</v>
      </c>
      <c r="R346" s="58">
        <f>SUM(Table1[[#This Row],[Oct]:[September]])</f>
        <v>10195.200000000003</v>
      </c>
      <c r="S346" s="68">
        <f>Table1[[#This Row],[DEMAND for the whole year]]/365</f>
        <v>27.932054794520553</v>
      </c>
      <c r="T346" s="68">
        <f>Table1[[#This Row],[Lead Time (days)]]*S346</f>
        <v>810.02958904109607</v>
      </c>
      <c r="U346" s="68">
        <f>SQRT(2*Table1[[#This Row],[DEMAND for the whole year]]*$H$1/(Table1[[#This Row],[Std. Price ($)]]*$K$1))</f>
        <v>2139.2092955851217</v>
      </c>
      <c r="V346" s="68">
        <f>Table1[[#This Row],[DEMAND for the whole year]]/U346</f>
        <v>4.7658730826575741</v>
      </c>
      <c r="W346" s="68">
        <f>Table1[[#This Row],[Demand variability (COV)]]*S346</f>
        <v>22.904284931506851</v>
      </c>
      <c r="X346" s="68">
        <f t="shared" si="82"/>
        <v>123.34334914573181</v>
      </c>
      <c r="Y346" s="68">
        <f t="shared" si="83"/>
        <v>253.31626894172717</v>
      </c>
      <c r="Z346" s="58">
        <f>(Table1[[#This Row],[Eoq]]/2)*(Table1[[#This Row],[Std. Price ($)]]*$K$1)</f>
        <v>1429.7619247972721</v>
      </c>
      <c r="AA346" s="58">
        <f>Table1[[#This Row],[number of times I order]]*$H$1</f>
        <v>1429.7619247972723</v>
      </c>
      <c r="AB346" s="58">
        <f>Table1[[#This Row],[Holding cost]]+AA346</f>
        <v>2859.5238495945441</v>
      </c>
      <c r="AC346" s="34">
        <v>-0.4</v>
      </c>
      <c r="AD346" s="29">
        <v>1</v>
      </c>
      <c r="AE346" s="29">
        <v>0.82</v>
      </c>
      <c r="AF346" s="29">
        <v>29</v>
      </c>
    </row>
    <row r="347" spans="1:32" x14ac:dyDescent="0.15">
      <c r="A347" s="32">
        <v>76441.549620638441</v>
      </c>
      <c r="B347" s="33">
        <v>6.6897929999999999</v>
      </c>
      <c r="C347" s="33">
        <v>1257.1346273193212</v>
      </c>
      <c r="D347" s="33">
        <f>C347/Table1[[#This Row],[Std. Price ($)]]</f>
        <v>187.9183148595661</v>
      </c>
      <c r="E347" s="29">
        <v>526</v>
      </c>
      <c r="F347" s="29">
        <f t="shared" si="70"/>
        <v>1315</v>
      </c>
      <c r="G347" s="29">
        <f t="shared" si="71"/>
        <v>1315</v>
      </c>
      <c r="H347" s="29">
        <f t="shared" si="72"/>
        <v>1315</v>
      </c>
      <c r="I347" s="58">
        <f t="shared" si="73"/>
        <v>1315</v>
      </c>
      <c r="J347" s="58">
        <f t="shared" si="74"/>
        <v>1315</v>
      </c>
      <c r="K347" s="58">
        <f t="shared" si="75"/>
        <v>1315</v>
      </c>
      <c r="L347" s="58">
        <f t="shared" si="76"/>
        <v>1315</v>
      </c>
      <c r="M347" s="58">
        <f t="shared" si="77"/>
        <v>1315</v>
      </c>
      <c r="N347" s="58">
        <f t="shared" si="78"/>
        <v>1315</v>
      </c>
      <c r="O347" s="58">
        <f t="shared" si="79"/>
        <v>1315</v>
      </c>
      <c r="P347" s="58">
        <f t="shared" si="80"/>
        <v>1315</v>
      </c>
      <c r="Q347" s="58">
        <f t="shared" si="81"/>
        <v>1315</v>
      </c>
      <c r="R347" s="58">
        <f>SUM(Table1[[#This Row],[Oct]:[September]])</f>
        <v>15780</v>
      </c>
      <c r="S347" s="68">
        <f>Table1[[#This Row],[DEMAND for the whole year]]/365</f>
        <v>43.232876712328768</v>
      </c>
      <c r="T347" s="68">
        <f>Table1[[#This Row],[Lead Time (days)]]*S347</f>
        <v>475.56164383561645</v>
      </c>
      <c r="U347" s="68">
        <f>SQRT(2*Table1[[#This Row],[DEMAND for the whole year]]*$H$1/(Table1[[#This Row],[Std. Price ($)]]*$K$1))</f>
        <v>2660.1601721220254</v>
      </c>
      <c r="V347" s="68">
        <f>Table1[[#This Row],[DEMAND for the whole year]]/U347</f>
        <v>5.9319736327802399</v>
      </c>
      <c r="W347" s="68">
        <f>Table1[[#This Row],[Demand variability (COV)]]*S347</f>
        <v>37.180273972602741</v>
      </c>
      <c r="X347" s="68">
        <f t="shared" si="82"/>
        <v>123.31301836973989</v>
      </c>
      <c r="Y347" s="68">
        <f t="shared" si="83"/>
        <v>253.25397714357518</v>
      </c>
      <c r="Z347" s="58">
        <f>(Table1[[#This Row],[Eoq]]/2)*(Table1[[#This Row],[Std. Price ($)]]*$K$1)</f>
        <v>1779.5920898340721</v>
      </c>
      <c r="AA347" s="58">
        <f>Table1[[#This Row],[number of times I order]]*$H$1</f>
        <v>1779.5920898340719</v>
      </c>
      <c r="AB347" s="58">
        <f>Table1[[#This Row],[Holding cost]]+AA347</f>
        <v>3559.1841796681438</v>
      </c>
      <c r="AC347" s="34">
        <v>1.5</v>
      </c>
      <c r="AD347" s="29">
        <v>0.82</v>
      </c>
      <c r="AE347" s="29">
        <v>0.86</v>
      </c>
      <c r="AF347" s="29">
        <v>11</v>
      </c>
    </row>
    <row r="348" spans="1:32" x14ac:dyDescent="0.15">
      <c r="A348" s="32">
        <v>34274.561738284305</v>
      </c>
      <c r="B348" s="33">
        <v>10.430959000000001</v>
      </c>
      <c r="C348" s="33">
        <v>22858.952514156357</v>
      </c>
      <c r="D348" s="33">
        <f>C348/Table1[[#This Row],[Std. Price ($)]]</f>
        <v>2191.4526281002882</v>
      </c>
      <c r="E348" s="29">
        <v>1408</v>
      </c>
      <c r="F348" s="29">
        <f t="shared" si="70"/>
        <v>3520</v>
      </c>
      <c r="G348" s="29">
        <f t="shared" si="71"/>
        <v>3520</v>
      </c>
      <c r="H348" s="29">
        <f t="shared" si="72"/>
        <v>3520</v>
      </c>
      <c r="I348" s="58">
        <f t="shared" si="73"/>
        <v>3520</v>
      </c>
      <c r="J348" s="58">
        <f t="shared" si="74"/>
        <v>3520</v>
      </c>
      <c r="K348" s="58">
        <f t="shared" si="75"/>
        <v>3520</v>
      </c>
      <c r="L348" s="58">
        <f t="shared" si="76"/>
        <v>3520</v>
      </c>
      <c r="M348" s="58">
        <f t="shared" si="77"/>
        <v>3520</v>
      </c>
      <c r="N348" s="58">
        <f t="shared" si="78"/>
        <v>3520</v>
      </c>
      <c r="O348" s="58">
        <f t="shared" si="79"/>
        <v>3520</v>
      </c>
      <c r="P348" s="58">
        <f t="shared" si="80"/>
        <v>3520</v>
      </c>
      <c r="Q348" s="58">
        <f t="shared" si="81"/>
        <v>3520</v>
      </c>
      <c r="R348" s="58">
        <f>SUM(Table1[[#This Row],[Oct]:[September]])</f>
        <v>42240</v>
      </c>
      <c r="S348" s="68">
        <f>Table1[[#This Row],[DEMAND for the whole year]]/365</f>
        <v>115.72602739726027</v>
      </c>
      <c r="T348" s="68">
        <f>Table1[[#This Row],[Lead Time (days)]]*S348</f>
        <v>3818.9589041095887</v>
      </c>
      <c r="U348" s="68">
        <f>SQRT(2*Table1[[#This Row],[DEMAND for the whole year]]*$H$1/(Table1[[#This Row],[Std. Price ($)]]*$K$1))</f>
        <v>3485.4628884807607</v>
      </c>
      <c r="V348" s="68">
        <f>Table1[[#This Row],[DEMAND for the whole year]]/U348</f>
        <v>12.118906828588131</v>
      </c>
      <c r="W348" s="68">
        <f>Table1[[#This Row],[Demand variability (COV)]]*S348</f>
        <v>130.77041095890408</v>
      </c>
      <c r="X348" s="68">
        <f t="shared" si="82"/>
        <v>751.21881806694762</v>
      </c>
      <c r="Y348" s="68">
        <f t="shared" si="83"/>
        <v>1542.8148292511187</v>
      </c>
      <c r="Z348" s="58">
        <f>(Table1[[#This Row],[Eoq]]/2)*(Table1[[#This Row],[Std. Price ($)]]*$K$1)</f>
        <v>3635.6720485764395</v>
      </c>
      <c r="AA348" s="58">
        <f>Table1[[#This Row],[number of times I order]]*$H$1</f>
        <v>3635.672048576439</v>
      </c>
      <c r="AB348" s="58">
        <f>Table1[[#This Row],[Holding cost]]+AA348</f>
        <v>7271.344097152878</v>
      </c>
      <c r="AC348" s="34">
        <v>1.5</v>
      </c>
      <c r="AD348" s="29">
        <v>1</v>
      </c>
      <c r="AE348" s="29">
        <v>1.1299999999999999</v>
      </c>
      <c r="AF348" s="29">
        <v>33</v>
      </c>
    </row>
    <row r="349" spans="1:32" x14ac:dyDescent="0.15">
      <c r="A349" s="32">
        <v>48698.094012416041</v>
      </c>
      <c r="B349" s="33">
        <v>22.18524</v>
      </c>
      <c r="C349" s="33">
        <v>14004.204569760033</v>
      </c>
      <c r="D349" s="33">
        <f>C349/Table1[[#This Row],[Std. Price ($)]]</f>
        <v>631.23971477252599</v>
      </c>
      <c r="E349" s="29">
        <v>1108</v>
      </c>
      <c r="F349" s="29">
        <f t="shared" si="70"/>
        <v>2770</v>
      </c>
      <c r="G349" s="29">
        <f t="shared" si="71"/>
        <v>2770</v>
      </c>
      <c r="H349" s="29">
        <f t="shared" si="72"/>
        <v>2770</v>
      </c>
      <c r="I349" s="58">
        <f t="shared" si="73"/>
        <v>2770</v>
      </c>
      <c r="J349" s="58">
        <f t="shared" si="74"/>
        <v>2770</v>
      </c>
      <c r="K349" s="58">
        <f t="shared" si="75"/>
        <v>2770</v>
      </c>
      <c r="L349" s="58">
        <f t="shared" si="76"/>
        <v>2770</v>
      </c>
      <c r="M349" s="58">
        <f t="shared" si="77"/>
        <v>2770</v>
      </c>
      <c r="N349" s="58">
        <f t="shared" si="78"/>
        <v>2770</v>
      </c>
      <c r="O349" s="58">
        <f t="shared" si="79"/>
        <v>2770</v>
      </c>
      <c r="P349" s="58">
        <f t="shared" si="80"/>
        <v>2770</v>
      </c>
      <c r="Q349" s="58">
        <f t="shared" si="81"/>
        <v>2770</v>
      </c>
      <c r="R349" s="58">
        <f>SUM(Table1[[#This Row],[Oct]:[September]])</f>
        <v>33240</v>
      </c>
      <c r="S349" s="68">
        <f>Table1[[#This Row],[DEMAND for the whole year]]/365</f>
        <v>91.06849315068493</v>
      </c>
      <c r="T349" s="68">
        <f>Table1[[#This Row],[Lead Time (days)]]*S349</f>
        <v>3005.2602739726026</v>
      </c>
      <c r="U349" s="68">
        <f>SQRT(2*Table1[[#This Row],[DEMAND for the whole year]]*$H$1/(Table1[[#This Row],[Std. Price ($)]]*$K$1))</f>
        <v>2120.113294125641</v>
      </c>
      <c r="V349" s="68">
        <f>Table1[[#This Row],[DEMAND for the whole year]]/U349</f>
        <v>15.678407419122644</v>
      </c>
      <c r="W349" s="68">
        <f>Table1[[#This Row],[Demand variability (COV)]]*S349</f>
        <v>25.499178082191783</v>
      </c>
      <c r="X349" s="68">
        <f t="shared" si="82"/>
        <v>146.48162592838011</v>
      </c>
      <c r="Y349" s="68">
        <f t="shared" si="83"/>
        <v>300.83647967798873</v>
      </c>
      <c r="Z349" s="58">
        <f>(Table1[[#This Row],[Eoq]]/2)*(Table1[[#This Row],[Std. Price ($)]]*$K$1)</f>
        <v>4703.5222257367932</v>
      </c>
      <c r="AA349" s="58">
        <f>Table1[[#This Row],[number of times I order]]*$H$1</f>
        <v>4703.5222257367932</v>
      </c>
      <c r="AB349" s="58">
        <f>Table1[[#This Row],[Holding cost]]+AA349</f>
        <v>9407.0444514735864</v>
      </c>
      <c r="AC349" s="34">
        <v>1.5</v>
      </c>
      <c r="AD349" s="29">
        <v>0.71</v>
      </c>
      <c r="AE349" s="29">
        <v>0.28000000000000003</v>
      </c>
      <c r="AF349" s="29">
        <v>33</v>
      </c>
    </row>
    <row r="350" spans="1:32" x14ac:dyDescent="0.15">
      <c r="A350" s="32">
        <v>55473.704142680013</v>
      </c>
      <c r="B350" s="33">
        <v>8.6735000000000007</v>
      </c>
      <c r="C350" s="33">
        <v>3356.7050362560003</v>
      </c>
      <c r="D350" s="33">
        <f>C350/Table1[[#This Row],[Std. Price ($)]]</f>
        <v>387.00697944958785</v>
      </c>
      <c r="E350" s="29">
        <v>1206</v>
      </c>
      <c r="F350" s="29">
        <f t="shared" si="70"/>
        <v>723.59999999999991</v>
      </c>
      <c r="G350" s="29">
        <f t="shared" si="71"/>
        <v>723.59999999999991</v>
      </c>
      <c r="H350" s="29">
        <f t="shared" si="72"/>
        <v>723.59999999999991</v>
      </c>
      <c r="I350" s="58">
        <f t="shared" si="73"/>
        <v>723.59999999999991</v>
      </c>
      <c r="J350" s="58">
        <f t="shared" si="74"/>
        <v>723.59999999999991</v>
      </c>
      <c r="K350" s="58">
        <f t="shared" si="75"/>
        <v>723.59999999999991</v>
      </c>
      <c r="L350" s="58">
        <f t="shared" si="76"/>
        <v>723.59999999999991</v>
      </c>
      <c r="M350" s="58">
        <f t="shared" si="77"/>
        <v>723.59999999999991</v>
      </c>
      <c r="N350" s="58">
        <f t="shared" si="78"/>
        <v>723.59999999999991</v>
      </c>
      <c r="O350" s="58">
        <f t="shared" si="79"/>
        <v>723.59999999999991</v>
      </c>
      <c r="P350" s="58">
        <f t="shared" si="80"/>
        <v>723.59999999999991</v>
      </c>
      <c r="Q350" s="58">
        <f t="shared" si="81"/>
        <v>723.59999999999991</v>
      </c>
      <c r="R350" s="58">
        <f>SUM(Table1[[#This Row],[Oct]:[September]])</f>
        <v>8683.2000000000007</v>
      </c>
      <c r="S350" s="68">
        <f>Table1[[#This Row],[DEMAND for the whole year]]/365</f>
        <v>23.789589041095894</v>
      </c>
      <c r="T350" s="68">
        <f>Table1[[#This Row],[Lead Time (days)]]*S350</f>
        <v>261.68547945205484</v>
      </c>
      <c r="U350" s="68">
        <f>SQRT(2*Table1[[#This Row],[DEMAND for the whole year]]*$H$1/(Table1[[#This Row],[Std. Price ($)]]*$K$1))</f>
        <v>1733.0190555738811</v>
      </c>
      <c r="V350" s="68">
        <f>Table1[[#This Row],[DEMAND for the whole year]]/U350</f>
        <v>5.0104469261733531</v>
      </c>
      <c r="W350" s="68">
        <f>Table1[[#This Row],[Demand variability (COV)]]*S350</f>
        <v>15.225336986301372</v>
      </c>
      <c r="X350" s="68">
        <f t="shared" si="82"/>
        <v>50.496730090282099</v>
      </c>
      <c r="Y350" s="68">
        <f t="shared" si="83"/>
        <v>103.70760441338601</v>
      </c>
      <c r="Z350" s="58">
        <f>(Table1[[#This Row],[Eoq]]/2)*(Table1[[#This Row],[Std. Price ($)]]*$K$1)</f>
        <v>1503.1340778520059</v>
      </c>
      <c r="AA350" s="58">
        <f>Table1[[#This Row],[number of times I order]]*$H$1</f>
        <v>1503.1340778520059</v>
      </c>
      <c r="AB350" s="58">
        <f>Table1[[#This Row],[Holding cost]]+AA350</f>
        <v>3006.2681557040119</v>
      </c>
      <c r="AC350" s="34">
        <v>-0.4</v>
      </c>
      <c r="AD350" s="29">
        <v>1</v>
      </c>
      <c r="AE350" s="29">
        <v>0.64</v>
      </c>
      <c r="AF350" s="29">
        <v>11</v>
      </c>
    </row>
    <row r="351" spans="1:32" x14ac:dyDescent="0.15">
      <c r="A351" s="32">
        <v>14203.871009889846</v>
      </c>
      <c r="B351" s="33">
        <v>26.346320000000002</v>
      </c>
      <c r="C351" s="33">
        <v>11750.645299673284</v>
      </c>
      <c r="D351" s="33">
        <f>C351/Table1[[#This Row],[Std. Price ($)]]</f>
        <v>446.00708181155028</v>
      </c>
      <c r="E351" s="29">
        <v>1148</v>
      </c>
      <c r="F351" s="29">
        <f t="shared" si="70"/>
        <v>2525.6</v>
      </c>
      <c r="G351" s="29">
        <f t="shared" si="71"/>
        <v>2525.6</v>
      </c>
      <c r="H351" s="29">
        <f t="shared" si="72"/>
        <v>2525.6</v>
      </c>
      <c r="I351" s="58">
        <f t="shared" si="73"/>
        <v>2525.6</v>
      </c>
      <c r="J351" s="58">
        <f t="shared" si="74"/>
        <v>2525.6</v>
      </c>
      <c r="K351" s="58">
        <f t="shared" si="75"/>
        <v>2525.6</v>
      </c>
      <c r="L351" s="58">
        <f t="shared" si="76"/>
        <v>2525.6</v>
      </c>
      <c r="M351" s="58">
        <f t="shared" si="77"/>
        <v>2525.6</v>
      </c>
      <c r="N351" s="58">
        <f t="shared" si="78"/>
        <v>2525.6</v>
      </c>
      <c r="O351" s="58">
        <f t="shared" si="79"/>
        <v>2525.6</v>
      </c>
      <c r="P351" s="58">
        <f t="shared" si="80"/>
        <v>2525.6</v>
      </c>
      <c r="Q351" s="58">
        <f t="shared" si="81"/>
        <v>2525.6</v>
      </c>
      <c r="R351" s="58">
        <f>SUM(Table1[[#This Row],[Oct]:[September]])</f>
        <v>30307.199999999993</v>
      </c>
      <c r="S351" s="68">
        <f>Table1[[#This Row],[DEMAND for the whole year]]/365</f>
        <v>83.033424657534226</v>
      </c>
      <c r="T351" s="68">
        <f>Table1[[#This Row],[Lead Time (days)]]*S351</f>
        <v>1079.4345205479449</v>
      </c>
      <c r="U351" s="68">
        <f>SQRT(2*Table1[[#This Row],[DEMAND for the whole year]]*$H$1/(Table1[[#This Row],[Std. Price ($)]]*$K$1))</f>
        <v>1857.6913274379961</v>
      </c>
      <c r="V351" s="68">
        <f>Table1[[#This Row],[DEMAND for the whole year]]/U351</f>
        <v>16.314443391302074</v>
      </c>
      <c r="W351" s="68">
        <f>Table1[[#This Row],[Demand variability (COV)]]*S351</f>
        <v>61.444734246575329</v>
      </c>
      <c r="X351" s="68">
        <f t="shared" si="82"/>
        <v>221.54213993328554</v>
      </c>
      <c r="Y351" s="68">
        <f t="shared" si="83"/>
        <v>454.99192854702784</v>
      </c>
      <c r="Z351" s="58">
        <f>(Table1[[#This Row],[Eoq]]/2)*(Table1[[#This Row],[Std. Price ($)]]*$K$1)</f>
        <v>4894.3330173906234</v>
      </c>
      <c r="AA351" s="58">
        <f>Table1[[#This Row],[number of times I order]]*$H$1</f>
        <v>4894.3330173906224</v>
      </c>
      <c r="AB351" s="58">
        <f>Table1[[#This Row],[Holding cost]]+AA351</f>
        <v>9788.6660347812467</v>
      </c>
      <c r="AC351" s="34">
        <v>1.2</v>
      </c>
      <c r="AD351" s="29">
        <v>1</v>
      </c>
      <c r="AE351" s="29">
        <v>0.74</v>
      </c>
      <c r="AF351" s="29">
        <v>13</v>
      </c>
    </row>
    <row r="352" spans="1:32" x14ac:dyDescent="0.15">
      <c r="A352" s="32">
        <v>3430.4893898145951</v>
      </c>
      <c r="B352" s="33">
        <v>5.1150000000000011</v>
      </c>
      <c r="C352" s="33">
        <v>4302.9664300333343</v>
      </c>
      <c r="D352" s="33">
        <f>C352/Table1[[#This Row],[Std. Price ($)]]</f>
        <v>841.24465885304664</v>
      </c>
      <c r="E352" s="29">
        <v>1270</v>
      </c>
      <c r="F352" s="29">
        <f t="shared" si="70"/>
        <v>2794</v>
      </c>
      <c r="G352" s="29">
        <f t="shared" si="71"/>
        <v>2794</v>
      </c>
      <c r="H352" s="29">
        <f t="shared" si="72"/>
        <v>2794</v>
      </c>
      <c r="I352" s="58">
        <f t="shared" si="73"/>
        <v>2794</v>
      </c>
      <c r="J352" s="58">
        <f t="shared" si="74"/>
        <v>2794</v>
      </c>
      <c r="K352" s="58">
        <f t="shared" si="75"/>
        <v>2794</v>
      </c>
      <c r="L352" s="58">
        <f t="shared" si="76"/>
        <v>2794</v>
      </c>
      <c r="M352" s="58">
        <f t="shared" si="77"/>
        <v>2794</v>
      </c>
      <c r="N352" s="58">
        <f t="shared" si="78"/>
        <v>2794</v>
      </c>
      <c r="O352" s="58">
        <f t="shared" si="79"/>
        <v>2794</v>
      </c>
      <c r="P352" s="58">
        <f t="shared" si="80"/>
        <v>2794</v>
      </c>
      <c r="Q352" s="58">
        <f t="shared" si="81"/>
        <v>2794</v>
      </c>
      <c r="R352" s="58">
        <f>SUM(Table1[[#This Row],[Oct]:[September]])</f>
        <v>33528</v>
      </c>
      <c r="S352" s="68">
        <f>Table1[[#This Row],[DEMAND for the whole year]]/365</f>
        <v>91.857534246575341</v>
      </c>
      <c r="T352" s="68">
        <f>Table1[[#This Row],[Lead Time (days)]]*S352</f>
        <v>2020.8657534246574</v>
      </c>
      <c r="U352" s="68">
        <f>SQRT(2*Table1[[#This Row],[DEMAND for the whole year]]*$H$1/(Table1[[#This Row],[Std. Price ($)]]*$K$1))</f>
        <v>4434.4690921272922</v>
      </c>
      <c r="V352" s="68">
        <f>Table1[[#This Row],[DEMAND for the whole year]]/U352</f>
        <v>7.5607698020770355</v>
      </c>
      <c r="W352" s="68">
        <f>Table1[[#This Row],[Demand variability (COV)]]*S352</f>
        <v>53.277369863013696</v>
      </c>
      <c r="X352" s="68">
        <f t="shared" si="82"/>
        <v>249.89301524742129</v>
      </c>
      <c r="Y352" s="68">
        <f t="shared" si="83"/>
        <v>513.21750783889274</v>
      </c>
      <c r="Z352" s="58">
        <f>(Table1[[#This Row],[Eoq]]/2)*(Table1[[#This Row],[Std. Price ($)]]*$K$1)</f>
        <v>2268.2309406231107</v>
      </c>
      <c r="AA352" s="58">
        <f>Table1[[#This Row],[number of times I order]]*$H$1</f>
        <v>2268.2309406231107</v>
      </c>
      <c r="AB352" s="58">
        <f>Table1[[#This Row],[Holding cost]]+AA352</f>
        <v>4536.4618812462213</v>
      </c>
      <c r="AC352" s="34">
        <v>1.2</v>
      </c>
      <c r="AD352" s="29">
        <v>1</v>
      </c>
      <c r="AE352" s="29">
        <v>0.57999999999999996</v>
      </c>
      <c r="AF352" s="29">
        <v>22</v>
      </c>
    </row>
    <row r="353" spans="1:32" x14ac:dyDescent="0.15">
      <c r="A353" s="32">
        <v>39413.57949792975</v>
      </c>
      <c r="B353" s="33">
        <v>6.0660600000000002</v>
      </c>
      <c r="C353" s="33">
        <v>5794.3338645574813</v>
      </c>
      <c r="D353" s="33">
        <f>C353/Table1[[#This Row],[Std. Price ($)]]</f>
        <v>955.2054982241325</v>
      </c>
      <c r="E353" s="29">
        <v>1294</v>
      </c>
      <c r="F353" s="29">
        <f t="shared" si="70"/>
        <v>2846.8</v>
      </c>
      <c r="G353" s="29">
        <f t="shared" si="71"/>
        <v>2846.8</v>
      </c>
      <c r="H353" s="29">
        <f t="shared" si="72"/>
        <v>2846.8</v>
      </c>
      <c r="I353" s="58">
        <f t="shared" si="73"/>
        <v>2846.8</v>
      </c>
      <c r="J353" s="58">
        <f t="shared" si="74"/>
        <v>2846.8</v>
      </c>
      <c r="K353" s="58">
        <f t="shared" si="75"/>
        <v>2846.8</v>
      </c>
      <c r="L353" s="58">
        <f t="shared" si="76"/>
        <v>2846.8</v>
      </c>
      <c r="M353" s="58">
        <f t="shared" si="77"/>
        <v>2846.8</v>
      </c>
      <c r="N353" s="58">
        <f t="shared" si="78"/>
        <v>2846.8</v>
      </c>
      <c r="O353" s="58">
        <f t="shared" si="79"/>
        <v>2846.8</v>
      </c>
      <c r="P353" s="58">
        <f t="shared" si="80"/>
        <v>2846.8</v>
      </c>
      <c r="Q353" s="58">
        <f t="shared" si="81"/>
        <v>2846.8</v>
      </c>
      <c r="R353" s="58">
        <f>SUM(Table1[[#This Row],[Oct]:[September]])</f>
        <v>34161.599999999999</v>
      </c>
      <c r="S353" s="68">
        <f>Table1[[#This Row],[DEMAND for the whole year]]/365</f>
        <v>93.593424657534243</v>
      </c>
      <c r="T353" s="68">
        <f>Table1[[#This Row],[Lead Time (days)]]*S353</f>
        <v>2527.0224657534245</v>
      </c>
      <c r="U353" s="68">
        <f>SQRT(2*Table1[[#This Row],[DEMAND for the whole year]]*$H$1/(Table1[[#This Row],[Std. Price ($)]]*$K$1))</f>
        <v>4110.327040508686</v>
      </c>
      <c r="V353" s="68">
        <f>Table1[[#This Row],[DEMAND for the whole year]]/U353</f>
        <v>8.3111634824493734</v>
      </c>
      <c r="W353" s="68">
        <f>Table1[[#This Row],[Demand variability (COV)]]*S353</f>
        <v>50.540449315068493</v>
      </c>
      <c r="X353" s="68">
        <f t="shared" si="82"/>
        <v>262.61587815317489</v>
      </c>
      <c r="Y353" s="68">
        <f t="shared" si="83"/>
        <v>539.34707367170222</v>
      </c>
      <c r="Z353" s="58">
        <f>(Table1[[#This Row],[Eoq]]/2)*(Table1[[#This Row],[Std. Price ($)]]*$K$1)</f>
        <v>2493.3490447348122</v>
      </c>
      <c r="AA353" s="58">
        <f>Table1[[#This Row],[number of times I order]]*$H$1</f>
        <v>2493.3490447348122</v>
      </c>
      <c r="AB353" s="58">
        <f>Table1[[#This Row],[Holding cost]]+AA353</f>
        <v>4986.6980894696244</v>
      </c>
      <c r="AC353" s="34">
        <v>1.2</v>
      </c>
      <c r="AD353" s="29">
        <v>1</v>
      </c>
      <c r="AE353" s="29">
        <v>0.54</v>
      </c>
      <c r="AF353" s="29">
        <v>27</v>
      </c>
    </row>
    <row r="354" spans="1:32" x14ac:dyDescent="0.15">
      <c r="A354" s="32">
        <v>41010.12338741892</v>
      </c>
      <c r="B354" s="33">
        <v>5.6210000000000004</v>
      </c>
      <c r="C354" s="33">
        <v>1129.5304225920001</v>
      </c>
      <c r="D354" s="33">
        <f>C354/Table1[[#This Row],[Std. Price ($)]]</f>
        <v>200.9483050332681</v>
      </c>
      <c r="E354" s="29">
        <v>972</v>
      </c>
      <c r="F354" s="29">
        <f t="shared" si="70"/>
        <v>1360.8</v>
      </c>
      <c r="G354" s="29">
        <f t="shared" si="71"/>
        <v>1360.8</v>
      </c>
      <c r="H354" s="29">
        <f t="shared" si="72"/>
        <v>1360.8</v>
      </c>
      <c r="I354" s="58">
        <f t="shared" si="73"/>
        <v>1360.8</v>
      </c>
      <c r="J354" s="58">
        <f t="shared" si="74"/>
        <v>1360.8</v>
      </c>
      <c r="K354" s="58">
        <f t="shared" si="75"/>
        <v>1360.8</v>
      </c>
      <c r="L354" s="58">
        <f t="shared" si="76"/>
        <v>1360.8</v>
      </c>
      <c r="M354" s="58">
        <f t="shared" si="77"/>
        <v>1360.8</v>
      </c>
      <c r="N354" s="58">
        <f t="shared" si="78"/>
        <v>1360.8</v>
      </c>
      <c r="O354" s="58">
        <f t="shared" si="79"/>
        <v>1360.8</v>
      </c>
      <c r="P354" s="58">
        <f t="shared" si="80"/>
        <v>1360.8</v>
      </c>
      <c r="Q354" s="58">
        <f t="shared" si="81"/>
        <v>1360.8</v>
      </c>
      <c r="R354" s="58">
        <f>SUM(Table1[[#This Row],[Oct]:[September]])</f>
        <v>16329.599999999997</v>
      </c>
      <c r="S354" s="68">
        <f>Table1[[#This Row],[DEMAND for the whole year]]/365</f>
        <v>44.738630136986295</v>
      </c>
      <c r="T354" s="68">
        <f>Table1[[#This Row],[Lead Time (days)]]*S354</f>
        <v>581.60219178082184</v>
      </c>
      <c r="U354" s="68">
        <f>SQRT(2*Table1[[#This Row],[DEMAND for the whole year]]*$H$1/(Table1[[#This Row],[Std. Price ($)]]*$K$1))</f>
        <v>2952.1716683067693</v>
      </c>
      <c r="V354" s="68">
        <f>Table1[[#This Row],[DEMAND for the whole year]]/U354</f>
        <v>5.5313856491841165</v>
      </c>
      <c r="W354" s="68">
        <f>Table1[[#This Row],[Demand variability (COV)]]*S354</f>
        <v>14.316361643835615</v>
      </c>
      <c r="X354" s="68">
        <f t="shared" si="82"/>
        <v>51.618375984935234</v>
      </c>
      <c r="Y354" s="68">
        <f t="shared" si="83"/>
        <v>106.01118344764454</v>
      </c>
      <c r="Z354" s="58">
        <f>(Table1[[#This Row],[Eoq]]/2)*(Table1[[#This Row],[Std. Price ($)]]*$K$1)</f>
        <v>1659.4156947552351</v>
      </c>
      <c r="AA354" s="58">
        <f>Table1[[#This Row],[number of times I order]]*$H$1</f>
        <v>1659.4156947552349</v>
      </c>
      <c r="AB354" s="58">
        <f>Table1[[#This Row],[Holding cost]]+AA354</f>
        <v>3318.8313895104702</v>
      </c>
      <c r="AC354" s="34">
        <v>0.4</v>
      </c>
      <c r="AD354" s="29">
        <v>1</v>
      </c>
      <c r="AE354" s="29">
        <v>0.32</v>
      </c>
      <c r="AF354" s="29">
        <v>13</v>
      </c>
    </row>
    <row r="355" spans="1:32" x14ac:dyDescent="0.15">
      <c r="A355" s="32">
        <v>23113.940071194138</v>
      </c>
      <c r="B355" s="33">
        <v>21.452200000000001</v>
      </c>
      <c r="C355" s="33">
        <v>10344.047128800001</v>
      </c>
      <c r="D355" s="33">
        <f>C355/Table1[[#This Row],[Std. Price ($)]]</f>
        <v>482.19050394831299</v>
      </c>
      <c r="E355" s="29">
        <v>672</v>
      </c>
      <c r="F355" s="29">
        <f t="shared" si="70"/>
        <v>1680</v>
      </c>
      <c r="G355" s="29">
        <f t="shared" si="71"/>
        <v>1680</v>
      </c>
      <c r="H355" s="29">
        <f t="shared" si="72"/>
        <v>1680</v>
      </c>
      <c r="I355" s="58">
        <f t="shared" si="73"/>
        <v>1680</v>
      </c>
      <c r="J355" s="58">
        <f t="shared" si="74"/>
        <v>1680</v>
      </c>
      <c r="K355" s="58">
        <f t="shared" si="75"/>
        <v>1680</v>
      </c>
      <c r="L355" s="58">
        <f t="shared" si="76"/>
        <v>1680</v>
      </c>
      <c r="M355" s="58">
        <f t="shared" si="77"/>
        <v>1680</v>
      </c>
      <c r="N355" s="58">
        <f t="shared" si="78"/>
        <v>1680</v>
      </c>
      <c r="O355" s="58">
        <f t="shared" si="79"/>
        <v>1680</v>
      </c>
      <c r="P355" s="58">
        <f t="shared" si="80"/>
        <v>1680</v>
      </c>
      <c r="Q355" s="58">
        <f t="shared" si="81"/>
        <v>1680</v>
      </c>
      <c r="R355" s="58">
        <f>SUM(Table1[[#This Row],[Oct]:[September]])</f>
        <v>20160</v>
      </c>
      <c r="S355" s="68">
        <f>Table1[[#This Row],[DEMAND for the whole year]]/365</f>
        <v>55.232876712328768</v>
      </c>
      <c r="T355" s="68">
        <f>Table1[[#This Row],[Lead Time (days)]]*S355</f>
        <v>1380.8219178082193</v>
      </c>
      <c r="U355" s="68">
        <f>SQRT(2*Table1[[#This Row],[DEMAND for the whole year]]*$H$1/(Table1[[#This Row],[Std. Price ($)]]*$K$1))</f>
        <v>1679.074525297289</v>
      </c>
      <c r="V355" s="68">
        <f>Table1[[#This Row],[DEMAND for the whole year]]/U355</f>
        <v>12.006614177194169</v>
      </c>
      <c r="W355" s="68">
        <f>Table1[[#This Row],[Demand variability (COV)]]*S355</f>
        <v>38.663013698630138</v>
      </c>
      <c r="X355" s="68">
        <f t="shared" si="82"/>
        <v>193.3150684931507</v>
      </c>
      <c r="Y355" s="68">
        <f t="shared" si="83"/>
        <v>397.02061132652432</v>
      </c>
      <c r="Z355" s="58">
        <f>(Table1[[#This Row],[Eoq]]/2)*(Table1[[#This Row],[Std. Price ($)]]*$K$1)</f>
        <v>3601.9842531582508</v>
      </c>
      <c r="AA355" s="58">
        <f>Table1[[#This Row],[number of times I order]]*$H$1</f>
        <v>3601.9842531582508</v>
      </c>
      <c r="AB355" s="58">
        <f>Table1[[#This Row],[Holding cost]]+AA355</f>
        <v>7203.9685063165016</v>
      </c>
      <c r="AC355" s="34">
        <v>1.5</v>
      </c>
      <c r="AD355" s="29">
        <v>1</v>
      </c>
      <c r="AE355" s="29">
        <v>0.7</v>
      </c>
      <c r="AF355" s="29">
        <v>25</v>
      </c>
    </row>
    <row r="356" spans="1:32" x14ac:dyDescent="0.15">
      <c r="A356" s="32">
        <v>63816.301698402567</v>
      </c>
      <c r="B356" s="33">
        <v>6.0720000000000001</v>
      </c>
      <c r="C356" s="33">
        <v>4455.7305244287209</v>
      </c>
      <c r="D356" s="33">
        <f>C356/Table1[[#This Row],[Std. Price ($)]]</f>
        <v>733.81596252119903</v>
      </c>
      <c r="E356" s="29">
        <v>890</v>
      </c>
      <c r="F356" s="29">
        <f t="shared" si="70"/>
        <v>1424</v>
      </c>
      <c r="G356" s="29">
        <f t="shared" si="71"/>
        <v>1424</v>
      </c>
      <c r="H356" s="29">
        <f t="shared" si="72"/>
        <v>1424</v>
      </c>
      <c r="I356" s="58">
        <f t="shared" si="73"/>
        <v>1424</v>
      </c>
      <c r="J356" s="58">
        <f t="shared" si="74"/>
        <v>1424</v>
      </c>
      <c r="K356" s="58">
        <f t="shared" si="75"/>
        <v>1424</v>
      </c>
      <c r="L356" s="58">
        <f t="shared" si="76"/>
        <v>1424</v>
      </c>
      <c r="M356" s="58">
        <f t="shared" si="77"/>
        <v>1424</v>
      </c>
      <c r="N356" s="58">
        <f t="shared" si="78"/>
        <v>1424</v>
      </c>
      <c r="O356" s="58">
        <f t="shared" si="79"/>
        <v>1424</v>
      </c>
      <c r="P356" s="58">
        <f t="shared" si="80"/>
        <v>1424</v>
      </c>
      <c r="Q356" s="58">
        <f t="shared" si="81"/>
        <v>1424</v>
      </c>
      <c r="R356" s="58">
        <f>SUM(Table1[[#This Row],[Oct]:[September]])</f>
        <v>17088</v>
      </c>
      <c r="S356" s="68">
        <f>Table1[[#This Row],[DEMAND for the whole year]]/365</f>
        <v>46.816438356164383</v>
      </c>
      <c r="T356" s="68">
        <f>Table1[[#This Row],[Lead Time (days)]]*S356</f>
        <v>1264.0438356164384</v>
      </c>
      <c r="U356" s="68">
        <f>SQRT(2*Table1[[#This Row],[DEMAND for the whole year]]*$H$1/(Table1[[#This Row],[Std. Price ($)]]*$K$1))</f>
        <v>2905.6303527867362</v>
      </c>
      <c r="V356" s="68">
        <f>Table1[[#This Row],[DEMAND for the whole year]]/U356</f>
        <v>5.8809958340403536</v>
      </c>
      <c r="W356" s="68">
        <f>Table1[[#This Row],[Demand variability (COV)]]*S356</f>
        <v>28.089863013698629</v>
      </c>
      <c r="X356" s="68">
        <f t="shared" si="82"/>
        <v>145.95920975212755</v>
      </c>
      <c r="Y356" s="68">
        <f t="shared" si="83"/>
        <v>299.76356802511356</v>
      </c>
      <c r="Z356" s="58">
        <f>(Table1[[#This Row],[Eoq]]/2)*(Table1[[#This Row],[Std. Price ($)]]*$K$1)</f>
        <v>1764.2987502121064</v>
      </c>
      <c r="AA356" s="58">
        <f>Table1[[#This Row],[number of times I order]]*$H$1</f>
        <v>1764.2987502121061</v>
      </c>
      <c r="AB356" s="58">
        <f>Table1[[#This Row],[Holding cost]]+AA356</f>
        <v>3528.5975004242127</v>
      </c>
      <c r="AC356" s="34">
        <v>0.6</v>
      </c>
      <c r="AD356" s="29">
        <v>0.83</v>
      </c>
      <c r="AE356" s="29">
        <v>0.6</v>
      </c>
      <c r="AF356" s="29">
        <v>27</v>
      </c>
    </row>
    <row r="357" spans="1:32" x14ac:dyDescent="0.15">
      <c r="A357" s="32">
        <v>97673.707189905661</v>
      </c>
      <c r="B357" s="33">
        <v>5.6870000000000003</v>
      </c>
      <c r="C357" s="33">
        <v>6155.3170888205259</v>
      </c>
      <c r="D357" s="33">
        <f>C357/Table1[[#This Row],[Std. Price ($)]]</f>
        <v>1082.3487056128936</v>
      </c>
      <c r="E357" s="29">
        <v>874</v>
      </c>
      <c r="F357" s="29">
        <f t="shared" si="70"/>
        <v>524.4</v>
      </c>
      <c r="G357" s="29">
        <f t="shared" si="71"/>
        <v>524.4</v>
      </c>
      <c r="H357" s="29">
        <f t="shared" si="72"/>
        <v>524.4</v>
      </c>
      <c r="I357" s="58">
        <f t="shared" si="73"/>
        <v>524.4</v>
      </c>
      <c r="J357" s="58">
        <f t="shared" si="74"/>
        <v>524.4</v>
      </c>
      <c r="K357" s="58">
        <f t="shared" si="75"/>
        <v>524.4</v>
      </c>
      <c r="L357" s="58">
        <f t="shared" si="76"/>
        <v>524.4</v>
      </c>
      <c r="M357" s="58">
        <f t="shared" si="77"/>
        <v>524.4</v>
      </c>
      <c r="N357" s="58">
        <f t="shared" si="78"/>
        <v>524.4</v>
      </c>
      <c r="O357" s="58">
        <f t="shared" si="79"/>
        <v>524.4</v>
      </c>
      <c r="P357" s="58">
        <f t="shared" si="80"/>
        <v>524.4</v>
      </c>
      <c r="Q357" s="58">
        <f t="shared" si="81"/>
        <v>524.4</v>
      </c>
      <c r="R357" s="58">
        <f>SUM(Table1[[#This Row],[Oct]:[September]])</f>
        <v>6292.7999999999984</v>
      </c>
      <c r="S357" s="68">
        <f>Table1[[#This Row],[DEMAND for the whole year]]/365</f>
        <v>17.240547945205474</v>
      </c>
      <c r="T357" s="68">
        <f>Table1[[#This Row],[Lead Time (days)]]*S357</f>
        <v>568.93808219178061</v>
      </c>
      <c r="U357" s="68">
        <f>SQRT(2*Table1[[#This Row],[DEMAND for the whole year]]*$H$1/(Table1[[#This Row],[Std. Price ($)]]*$K$1))</f>
        <v>1821.9689764901102</v>
      </c>
      <c r="V357" s="68">
        <f>Table1[[#This Row],[DEMAND for the whole year]]/U357</f>
        <v>3.4538458564330865</v>
      </c>
      <c r="W357" s="68">
        <f>Table1[[#This Row],[Demand variability (COV)]]*S357</f>
        <v>13.44762739726027</v>
      </c>
      <c r="X357" s="68">
        <f t="shared" si="82"/>
        <v>77.250738030862763</v>
      </c>
      <c r="Y357" s="68">
        <f t="shared" si="83"/>
        <v>158.65361907638868</v>
      </c>
      <c r="Z357" s="58">
        <f>(Table1[[#This Row],[Eoq]]/2)*(Table1[[#This Row],[Std. Price ($)]]*$K$1)</f>
        <v>1036.1537569299257</v>
      </c>
      <c r="AA357" s="58">
        <f>Table1[[#This Row],[number of times I order]]*$H$1</f>
        <v>1036.153756929926</v>
      </c>
      <c r="AB357" s="58">
        <f>Table1[[#This Row],[Holding cost]]+AA357</f>
        <v>2072.3075138598515</v>
      </c>
      <c r="AC357" s="34">
        <v>-0.4</v>
      </c>
      <c r="AD357" s="29">
        <v>0.85</v>
      </c>
      <c r="AE357" s="29">
        <v>0.78</v>
      </c>
      <c r="AF357" s="29">
        <v>33</v>
      </c>
    </row>
    <row r="358" spans="1:32" x14ac:dyDescent="0.15">
      <c r="A358" s="32">
        <v>10741.301503346223</v>
      </c>
      <c r="B358" s="33">
        <v>10.334742</v>
      </c>
      <c r="C358" s="33">
        <v>13948.910441709177</v>
      </c>
      <c r="D358" s="33">
        <f>C358/Table1[[#This Row],[Std. Price ($)]]</f>
        <v>1349.7105628480301</v>
      </c>
      <c r="E358" s="29">
        <v>1480</v>
      </c>
      <c r="F358" s="29">
        <f t="shared" si="70"/>
        <v>2368</v>
      </c>
      <c r="G358" s="29">
        <f t="shared" si="71"/>
        <v>2368</v>
      </c>
      <c r="H358" s="29">
        <f t="shared" si="72"/>
        <v>2368</v>
      </c>
      <c r="I358" s="58">
        <f t="shared" si="73"/>
        <v>2368</v>
      </c>
      <c r="J358" s="58">
        <f t="shared" si="74"/>
        <v>2368</v>
      </c>
      <c r="K358" s="58">
        <f t="shared" si="75"/>
        <v>2368</v>
      </c>
      <c r="L358" s="58">
        <f t="shared" si="76"/>
        <v>2368</v>
      </c>
      <c r="M358" s="58">
        <f t="shared" si="77"/>
        <v>2368</v>
      </c>
      <c r="N358" s="58">
        <f t="shared" si="78"/>
        <v>2368</v>
      </c>
      <c r="O358" s="58">
        <f t="shared" si="79"/>
        <v>2368</v>
      </c>
      <c r="P358" s="58">
        <f t="shared" si="80"/>
        <v>2368</v>
      </c>
      <c r="Q358" s="58">
        <f t="shared" si="81"/>
        <v>2368</v>
      </c>
      <c r="R358" s="58">
        <f>SUM(Table1[[#This Row],[Oct]:[September]])</f>
        <v>28416</v>
      </c>
      <c r="S358" s="68">
        <f>Table1[[#This Row],[DEMAND for the whole year]]/365</f>
        <v>77.852054794520555</v>
      </c>
      <c r="T358" s="68">
        <f>Table1[[#This Row],[Lead Time (days)]]*S358</f>
        <v>1712.7452054794521</v>
      </c>
      <c r="U358" s="68">
        <f>SQRT(2*Table1[[#This Row],[DEMAND for the whole year]]*$H$1/(Table1[[#This Row],[Std. Price ($)]]*$K$1))</f>
        <v>2872.0518745314876</v>
      </c>
      <c r="V358" s="68">
        <f>Table1[[#This Row],[DEMAND for the whole year]]/U358</f>
        <v>9.8939717112997645</v>
      </c>
      <c r="W358" s="68">
        <f>Table1[[#This Row],[Demand variability (COV)]]*S358</f>
        <v>76.295013698630143</v>
      </c>
      <c r="X358" s="68">
        <f t="shared" si="82"/>
        <v>357.85533464799926</v>
      </c>
      <c r="Y358" s="68">
        <f t="shared" si="83"/>
        <v>734.94500369711466</v>
      </c>
      <c r="Z358" s="58">
        <f>(Table1[[#This Row],[Eoq]]/2)*(Table1[[#This Row],[Std. Price ($)]]*$K$1)</f>
        <v>2968.1915133899297</v>
      </c>
      <c r="AA358" s="58">
        <f>Table1[[#This Row],[number of times I order]]*$H$1</f>
        <v>2968.1915133899292</v>
      </c>
      <c r="AB358" s="58">
        <f>Table1[[#This Row],[Holding cost]]+AA358</f>
        <v>5936.3830267798585</v>
      </c>
      <c r="AC358" s="34">
        <v>0.6</v>
      </c>
      <c r="AD358" s="29">
        <v>1</v>
      </c>
      <c r="AE358" s="29">
        <v>0.98</v>
      </c>
      <c r="AF358" s="29">
        <v>22</v>
      </c>
    </row>
    <row r="359" spans="1:32" x14ac:dyDescent="0.15">
      <c r="A359" s="32">
        <v>75376.461119151907</v>
      </c>
      <c r="B359" s="33">
        <v>6.4130000000000003</v>
      </c>
      <c r="C359" s="33">
        <v>6421.2590314180006</v>
      </c>
      <c r="D359" s="33">
        <f>C359/Table1[[#This Row],[Std. Price ($)]]</f>
        <v>1001.2878576981133</v>
      </c>
      <c r="E359" s="29">
        <v>1318</v>
      </c>
      <c r="F359" s="29">
        <f t="shared" si="70"/>
        <v>2372.4</v>
      </c>
      <c r="G359" s="29">
        <f t="shared" si="71"/>
        <v>2372.4</v>
      </c>
      <c r="H359" s="29">
        <f t="shared" si="72"/>
        <v>2372.4</v>
      </c>
      <c r="I359" s="58">
        <f t="shared" si="73"/>
        <v>2372.4</v>
      </c>
      <c r="J359" s="58">
        <f t="shared" si="74"/>
        <v>2372.4</v>
      </c>
      <c r="K359" s="58">
        <f t="shared" si="75"/>
        <v>2372.4</v>
      </c>
      <c r="L359" s="58">
        <f t="shared" si="76"/>
        <v>2372.4</v>
      </c>
      <c r="M359" s="58">
        <f t="shared" si="77"/>
        <v>2372.4</v>
      </c>
      <c r="N359" s="58">
        <f t="shared" si="78"/>
        <v>2372.4</v>
      </c>
      <c r="O359" s="58">
        <f t="shared" si="79"/>
        <v>2372.4</v>
      </c>
      <c r="P359" s="58">
        <f t="shared" si="80"/>
        <v>2372.4</v>
      </c>
      <c r="Q359" s="58">
        <f t="shared" si="81"/>
        <v>2372.4</v>
      </c>
      <c r="R359" s="58">
        <f>SUM(Table1[[#This Row],[Oct]:[September]])</f>
        <v>28468.800000000007</v>
      </c>
      <c r="S359" s="68">
        <f>Table1[[#This Row],[DEMAND for the whole year]]/365</f>
        <v>77.996712328767146</v>
      </c>
      <c r="T359" s="68">
        <f>Table1[[#This Row],[Lead Time (days)]]*S359</f>
        <v>1637.93095890411</v>
      </c>
      <c r="U359" s="68">
        <f>SQRT(2*Table1[[#This Row],[DEMAND for the whole year]]*$H$1/(Table1[[#This Row],[Std. Price ($)]]*$K$1))</f>
        <v>3649.3421907343891</v>
      </c>
      <c r="V359" s="68">
        <f>Table1[[#This Row],[DEMAND for the whole year]]/U359</f>
        <v>7.8010771563932133</v>
      </c>
      <c r="W359" s="68">
        <f>Table1[[#This Row],[Demand variability (COV)]]*S359</f>
        <v>60.837435616438377</v>
      </c>
      <c r="X359" s="68">
        <f t="shared" si="82"/>
        <v>278.79215379933123</v>
      </c>
      <c r="Y359" s="68">
        <f t="shared" si="83"/>
        <v>572.56908215807596</v>
      </c>
      <c r="Z359" s="58">
        <f>(Table1[[#This Row],[Eoq]]/2)*(Table1[[#This Row],[Std. Price ($)]]*$K$1)</f>
        <v>2340.3231469179641</v>
      </c>
      <c r="AA359" s="58">
        <f>Table1[[#This Row],[number of times I order]]*$H$1</f>
        <v>2340.3231469179641</v>
      </c>
      <c r="AB359" s="58">
        <f>Table1[[#This Row],[Holding cost]]+AA359</f>
        <v>4680.6462938359282</v>
      </c>
      <c r="AC359" s="34">
        <v>0.8</v>
      </c>
      <c r="AD359" s="29">
        <v>1</v>
      </c>
      <c r="AE359" s="29">
        <v>0.78</v>
      </c>
      <c r="AF359" s="29">
        <v>21</v>
      </c>
    </row>
    <row r="360" spans="1:32" x14ac:dyDescent="0.15">
      <c r="A360" s="32">
        <v>77020.256611833611</v>
      </c>
      <c r="B360" s="33">
        <v>7.4597600000000011</v>
      </c>
      <c r="C360" s="33">
        <v>16240</v>
      </c>
      <c r="D360" s="33">
        <f>C360/Table1[[#This Row],[Std. Price ($)]]</f>
        <v>2177.0137377073788</v>
      </c>
      <c r="E360" s="29">
        <v>1480</v>
      </c>
      <c r="F360" s="29">
        <f t="shared" si="70"/>
        <v>444</v>
      </c>
      <c r="G360" s="29">
        <f t="shared" si="71"/>
        <v>444</v>
      </c>
      <c r="H360" s="29">
        <f t="shared" si="72"/>
        <v>444</v>
      </c>
      <c r="I360" s="58">
        <f t="shared" si="73"/>
        <v>444</v>
      </c>
      <c r="J360" s="58">
        <f t="shared" si="74"/>
        <v>444</v>
      </c>
      <c r="K360" s="58">
        <f t="shared" si="75"/>
        <v>444</v>
      </c>
      <c r="L360" s="58">
        <f t="shared" si="76"/>
        <v>444</v>
      </c>
      <c r="M360" s="58">
        <f t="shared" si="77"/>
        <v>444</v>
      </c>
      <c r="N360" s="58">
        <f t="shared" si="78"/>
        <v>444</v>
      </c>
      <c r="O360" s="58">
        <f t="shared" si="79"/>
        <v>444</v>
      </c>
      <c r="P360" s="58">
        <f t="shared" si="80"/>
        <v>444</v>
      </c>
      <c r="Q360" s="58">
        <f t="shared" si="81"/>
        <v>444</v>
      </c>
      <c r="R360" s="58">
        <f>SUM(Table1[[#This Row],[Oct]:[September]])</f>
        <v>5328</v>
      </c>
      <c r="S360" s="68">
        <f>Table1[[#This Row],[DEMAND for the whole year]]/365</f>
        <v>14.597260273972603</v>
      </c>
      <c r="T360" s="68">
        <f>Table1[[#This Row],[Lead Time (days)]]*S360</f>
        <v>452.51506849315069</v>
      </c>
      <c r="U360" s="68">
        <f>SQRT(2*Table1[[#This Row],[DEMAND for the whole year]]*$H$1/(Table1[[#This Row],[Std. Price ($)]]*$K$1))</f>
        <v>1463.7951631881679</v>
      </c>
      <c r="V360" s="68">
        <f>Table1[[#This Row],[DEMAND for the whole year]]/U360</f>
        <v>3.6398535355148569</v>
      </c>
      <c r="W360" s="68">
        <f>Table1[[#This Row],[Demand variability (COV)]]*S360</f>
        <v>10.656000000000001</v>
      </c>
      <c r="X360" s="68">
        <f t="shared" si="82"/>
        <v>59.330097050316709</v>
      </c>
      <c r="Y360" s="68">
        <f t="shared" si="83"/>
        <v>121.84912218476822</v>
      </c>
      <c r="Z360" s="58">
        <f>(Table1[[#This Row],[Eoq]]/2)*(Table1[[#This Row],[Std. Price ($)]]*$K$1)</f>
        <v>1091.9560606544569</v>
      </c>
      <c r="AA360" s="58">
        <f>Table1[[#This Row],[number of times I order]]*$H$1</f>
        <v>1091.9560606544571</v>
      </c>
      <c r="AB360" s="58">
        <f>Table1[[#This Row],[Holding cost]]+AA360</f>
        <v>2183.9121213089138</v>
      </c>
      <c r="AC360" s="34">
        <v>-0.7</v>
      </c>
      <c r="AD360" s="29">
        <v>1</v>
      </c>
      <c r="AE360" s="29">
        <v>0.73</v>
      </c>
      <c r="AF360" s="29">
        <v>31</v>
      </c>
    </row>
    <row r="361" spans="1:32" x14ac:dyDescent="0.15">
      <c r="A361" s="32">
        <v>62577.320875555597</v>
      </c>
      <c r="B361" s="33">
        <v>7.1830000000000007</v>
      </c>
      <c r="C361" s="33">
        <v>8034.5272284750008</v>
      </c>
      <c r="D361" s="33">
        <f>C361/Table1[[#This Row],[Std. Price ($)]]</f>
        <v>1118.5475746171517</v>
      </c>
      <c r="E361" s="29">
        <v>1270</v>
      </c>
      <c r="F361" s="29">
        <f t="shared" si="70"/>
        <v>381</v>
      </c>
      <c r="G361" s="29">
        <f t="shared" si="71"/>
        <v>381</v>
      </c>
      <c r="H361" s="29">
        <f t="shared" si="72"/>
        <v>381</v>
      </c>
      <c r="I361" s="58">
        <f t="shared" si="73"/>
        <v>381</v>
      </c>
      <c r="J361" s="58">
        <f t="shared" si="74"/>
        <v>381</v>
      </c>
      <c r="K361" s="58">
        <f t="shared" si="75"/>
        <v>381</v>
      </c>
      <c r="L361" s="58">
        <f t="shared" si="76"/>
        <v>381</v>
      </c>
      <c r="M361" s="58">
        <f t="shared" si="77"/>
        <v>381</v>
      </c>
      <c r="N361" s="58">
        <f t="shared" si="78"/>
        <v>381</v>
      </c>
      <c r="O361" s="58">
        <f t="shared" si="79"/>
        <v>381</v>
      </c>
      <c r="P361" s="58">
        <f t="shared" si="80"/>
        <v>381</v>
      </c>
      <c r="Q361" s="58">
        <f t="shared" si="81"/>
        <v>381</v>
      </c>
      <c r="R361" s="58">
        <f>SUM(Table1[[#This Row],[Oct]:[September]])</f>
        <v>4572</v>
      </c>
      <c r="S361" s="68">
        <f>Table1[[#This Row],[DEMAND for the whole year]]/365</f>
        <v>12.526027397260274</v>
      </c>
      <c r="T361" s="68">
        <f>Table1[[#This Row],[Lead Time (days)]]*S361</f>
        <v>413.35890410958905</v>
      </c>
      <c r="U361" s="68">
        <f>SQRT(2*Table1[[#This Row],[DEMAND for the whole year]]*$H$1/(Table1[[#This Row],[Std. Price ($)]]*$K$1))</f>
        <v>1381.8496885993866</v>
      </c>
      <c r="V361" s="68">
        <f>Table1[[#This Row],[DEMAND for the whole year]]/U361</f>
        <v>3.3086087710697982</v>
      </c>
      <c r="W361" s="68">
        <f>Table1[[#This Row],[Demand variability (COV)]]*S361</f>
        <v>6.8893150684931515</v>
      </c>
      <c r="X361" s="68">
        <f t="shared" si="82"/>
        <v>39.57610200269734</v>
      </c>
      <c r="Y361" s="68">
        <f t="shared" si="83"/>
        <v>81.279376375093534</v>
      </c>
      <c r="Z361" s="58">
        <f>(Table1[[#This Row],[Eoq]]/2)*(Table1[[#This Row],[Std. Price ($)]]*$K$1)</f>
        <v>992.58263132093964</v>
      </c>
      <c r="AA361" s="58">
        <f>Table1[[#This Row],[number of times I order]]*$H$1</f>
        <v>992.58263132093941</v>
      </c>
      <c r="AB361" s="58">
        <f>Table1[[#This Row],[Holding cost]]+AA361</f>
        <v>1985.1652626418791</v>
      </c>
      <c r="AC361" s="34">
        <v>-0.7</v>
      </c>
      <c r="AD361" s="29">
        <v>1</v>
      </c>
      <c r="AE361" s="29">
        <v>0.55000000000000004</v>
      </c>
      <c r="AF361" s="29">
        <v>33</v>
      </c>
    </row>
    <row r="362" spans="1:32" x14ac:dyDescent="0.15">
      <c r="A362" s="32">
        <v>60625.652981932668</v>
      </c>
      <c r="B362" s="33">
        <v>6.0720000000000001</v>
      </c>
      <c r="C362" s="33">
        <v>5933.648473161762</v>
      </c>
      <c r="D362" s="33">
        <f>C362/Table1[[#This Row],[Std. Price ($)]]</f>
        <v>977.21483418342586</v>
      </c>
      <c r="E362" s="29">
        <v>1068</v>
      </c>
      <c r="F362" s="29">
        <f t="shared" si="70"/>
        <v>427.20000000000005</v>
      </c>
      <c r="G362" s="29">
        <f t="shared" si="71"/>
        <v>427.20000000000005</v>
      </c>
      <c r="H362" s="29">
        <f t="shared" si="72"/>
        <v>427.20000000000005</v>
      </c>
      <c r="I362" s="58">
        <f t="shared" si="73"/>
        <v>427.20000000000005</v>
      </c>
      <c r="J362" s="58">
        <f t="shared" si="74"/>
        <v>427.20000000000005</v>
      </c>
      <c r="K362" s="58">
        <f t="shared" si="75"/>
        <v>427.20000000000005</v>
      </c>
      <c r="L362" s="58">
        <f t="shared" si="76"/>
        <v>427.20000000000005</v>
      </c>
      <c r="M362" s="58">
        <f t="shared" si="77"/>
        <v>427.20000000000005</v>
      </c>
      <c r="N362" s="58">
        <f t="shared" si="78"/>
        <v>427.20000000000005</v>
      </c>
      <c r="O362" s="58">
        <f t="shared" si="79"/>
        <v>427.20000000000005</v>
      </c>
      <c r="P362" s="58">
        <f t="shared" si="80"/>
        <v>427.20000000000005</v>
      </c>
      <c r="Q362" s="58">
        <f t="shared" si="81"/>
        <v>427.20000000000005</v>
      </c>
      <c r="R362" s="58">
        <f>SUM(Table1[[#This Row],[Oct]:[September]])</f>
        <v>5126.3999999999987</v>
      </c>
      <c r="S362" s="68">
        <f>Table1[[#This Row],[DEMAND for the whole year]]/365</f>
        <v>14.044931506849311</v>
      </c>
      <c r="T362" s="68">
        <f>Table1[[#This Row],[Lead Time (days)]]*S362</f>
        <v>463.48273972602726</v>
      </c>
      <c r="U362" s="68">
        <f>SQRT(2*Table1[[#This Row],[DEMAND for the whole year]]*$H$1/(Table1[[#This Row],[Std. Price ($)]]*$K$1))</f>
        <v>1591.4792879929889</v>
      </c>
      <c r="V362" s="68">
        <f>Table1[[#This Row],[DEMAND for the whole year]]/U362</f>
        <v>3.2211540788978099</v>
      </c>
      <c r="W362" s="68">
        <f>Table1[[#This Row],[Demand variability (COV)]]*S362</f>
        <v>7.3033643835616422</v>
      </c>
      <c r="X362" s="68">
        <f t="shared" si="82"/>
        <v>41.954634231864446</v>
      </c>
      <c r="Y362" s="68">
        <f t="shared" si="83"/>
        <v>86.164284349648156</v>
      </c>
      <c r="Z362" s="58">
        <f>(Table1[[#This Row],[Eoq]]/2)*(Table1[[#This Row],[Std. Price ($)]]*$K$1)</f>
        <v>966.34622366934298</v>
      </c>
      <c r="AA362" s="58">
        <f>Table1[[#This Row],[number of times I order]]*$H$1</f>
        <v>966.34622366934298</v>
      </c>
      <c r="AB362" s="58">
        <f>Table1[[#This Row],[Holding cost]]+AA362</f>
        <v>1932.692447338686</v>
      </c>
      <c r="AC362" s="34">
        <v>-0.6</v>
      </c>
      <c r="AD362" s="29">
        <v>0.82</v>
      </c>
      <c r="AE362" s="29">
        <v>0.52</v>
      </c>
      <c r="AF362" s="29">
        <v>33</v>
      </c>
    </row>
    <row r="363" spans="1:32" x14ac:dyDescent="0.15">
      <c r="A363" s="32">
        <v>92222.674400521151</v>
      </c>
      <c r="B363" s="33">
        <v>10.46529</v>
      </c>
      <c r="C363" s="33">
        <v>6258.3691990505004</v>
      </c>
      <c r="D363" s="33">
        <f>C363/Table1[[#This Row],[Std. Price ($)]]</f>
        <v>598.01201868753765</v>
      </c>
      <c r="E363" s="29">
        <v>1270</v>
      </c>
      <c r="F363" s="29">
        <f t="shared" si="70"/>
        <v>2286</v>
      </c>
      <c r="G363" s="29">
        <f t="shared" si="71"/>
        <v>2286</v>
      </c>
      <c r="H363" s="29">
        <f t="shared" si="72"/>
        <v>2286</v>
      </c>
      <c r="I363" s="58">
        <f t="shared" si="73"/>
        <v>2286</v>
      </c>
      <c r="J363" s="58">
        <f t="shared" si="74"/>
        <v>2286</v>
      </c>
      <c r="K363" s="58">
        <f t="shared" si="75"/>
        <v>2286</v>
      </c>
      <c r="L363" s="58">
        <f t="shared" si="76"/>
        <v>2286</v>
      </c>
      <c r="M363" s="58">
        <f t="shared" si="77"/>
        <v>2286</v>
      </c>
      <c r="N363" s="58">
        <f t="shared" si="78"/>
        <v>2286</v>
      </c>
      <c r="O363" s="58">
        <f t="shared" si="79"/>
        <v>2286</v>
      </c>
      <c r="P363" s="58">
        <f t="shared" si="80"/>
        <v>2286</v>
      </c>
      <c r="Q363" s="58">
        <f t="shared" si="81"/>
        <v>2286</v>
      </c>
      <c r="R363" s="58">
        <f>SUM(Table1[[#This Row],[Oct]:[September]])</f>
        <v>27432</v>
      </c>
      <c r="S363" s="68">
        <f>Table1[[#This Row],[DEMAND for the whole year]]/365</f>
        <v>75.156164383561645</v>
      </c>
      <c r="T363" s="68">
        <f>Table1[[#This Row],[Lead Time (days)]]*S363</f>
        <v>1803.7479452054795</v>
      </c>
      <c r="U363" s="68">
        <f>SQRT(2*Table1[[#This Row],[DEMAND for the whole year]]*$H$1/(Table1[[#This Row],[Std. Price ($)]]*$K$1))</f>
        <v>2804.2306364532365</v>
      </c>
      <c r="V363" s="68">
        <f>Table1[[#This Row],[DEMAND for the whole year]]/U363</f>
        <v>9.7823622791225642</v>
      </c>
      <c r="W363" s="68">
        <f>Table1[[#This Row],[Demand variability (COV)]]*S363</f>
        <v>27.80778082191781</v>
      </c>
      <c r="X363" s="68">
        <f t="shared" si="82"/>
        <v>136.22974778570088</v>
      </c>
      <c r="Y363" s="68">
        <f t="shared" si="83"/>
        <v>279.78169611053107</v>
      </c>
      <c r="Z363" s="58">
        <f>(Table1[[#This Row],[Eoq]]/2)*(Table1[[#This Row],[Std. Price ($)]]*$K$1)</f>
        <v>2934.7086837367692</v>
      </c>
      <c r="AA363" s="58">
        <f>Table1[[#This Row],[number of times I order]]*$H$1</f>
        <v>2934.7086837367692</v>
      </c>
      <c r="AB363" s="58">
        <f>Table1[[#This Row],[Holding cost]]+AA363</f>
        <v>5869.4173674735384</v>
      </c>
      <c r="AC363" s="34">
        <v>0.8</v>
      </c>
      <c r="AD363" s="29">
        <v>0.82</v>
      </c>
      <c r="AE363" s="29">
        <v>0.37</v>
      </c>
      <c r="AF363" s="29">
        <v>24</v>
      </c>
    </row>
    <row r="364" spans="1:32" x14ac:dyDescent="0.15">
      <c r="A364" s="32">
        <v>39287.169274914188</v>
      </c>
      <c r="B364" s="33">
        <v>10.359030000000001</v>
      </c>
      <c r="C364" s="33">
        <v>6167.0579206744223</v>
      </c>
      <c r="D364" s="33">
        <f>C364/Table1[[#This Row],[Std. Price ($)]]</f>
        <v>595.33160157605698</v>
      </c>
      <c r="E364" s="29">
        <v>1302</v>
      </c>
      <c r="F364" s="29">
        <f t="shared" si="70"/>
        <v>1822.8000000000002</v>
      </c>
      <c r="G364" s="29">
        <f t="shared" si="71"/>
        <v>1822.8000000000002</v>
      </c>
      <c r="H364" s="29">
        <f t="shared" si="72"/>
        <v>1822.8000000000002</v>
      </c>
      <c r="I364" s="58">
        <f t="shared" si="73"/>
        <v>1822.8000000000002</v>
      </c>
      <c r="J364" s="58">
        <f t="shared" si="74"/>
        <v>1822.8000000000002</v>
      </c>
      <c r="K364" s="58">
        <f t="shared" si="75"/>
        <v>1822.8000000000002</v>
      </c>
      <c r="L364" s="58">
        <f t="shared" si="76"/>
        <v>1822.8000000000002</v>
      </c>
      <c r="M364" s="58">
        <f t="shared" si="77"/>
        <v>1822.8000000000002</v>
      </c>
      <c r="N364" s="58">
        <f t="shared" si="78"/>
        <v>1822.8000000000002</v>
      </c>
      <c r="O364" s="58">
        <f t="shared" si="79"/>
        <v>1822.8000000000002</v>
      </c>
      <c r="P364" s="58">
        <f t="shared" si="80"/>
        <v>1822.8000000000002</v>
      </c>
      <c r="Q364" s="58">
        <f t="shared" si="81"/>
        <v>1822.8000000000002</v>
      </c>
      <c r="R364" s="58">
        <f>SUM(Table1[[#This Row],[Oct]:[September]])</f>
        <v>21873.599999999995</v>
      </c>
      <c r="S364" s="68">
        <f>Table1[[#This Row],[DEMAND for the whole year]]/365</f>
        <v>59.927671232876698</v>
      </c>
      <c r="T364" s="68">
        <f>Table1[[#This Row],[Lead Time (days)]]*S364</f>
        <v>1977.613150684931</v>
      </c>
      <c r="U364" s="68">
        <f>SQRT(2*Table1[[#This Row],[DEMAND for the whole year]]*$H$1/(Table1[[#This Row],[Std. Price ($)]]*$K$1))</f>
        <v>2516.8724963553555</v>
      </c>
      <c r="V364" s="68">
        <f>Table1[[#This Row],[DEMAND for the whole year]]/U364</f>
        <v>8.6907858986400068</v>
      </c>
      <c r="W364" s="68">
        <f>Table1[[#This Row],[Demand variability (COV)]]*S364</f>
        <v>15.581194520547943</v>
      </c>
      <c r="X364" s="68">
        <f t="shared" si="82"/>
        <v>89.507148031182723</v>
      </c>
      <c r="Y364" s="68">
        <f t="shared" si="83"/>
        <v>183.82520776280276</v>
      </c>
      <c r="Z364" s="58">
        <f>(Table1[[#This Row],[Eoq]]/2)*(Table1[[#This Row],[Std. Price ($)]]*$K$1)</f>
        <v>2607.2357695920018</v>
      </c>
      <c r="AA364" s="58">
        <f>Table1[[#This Row],[number of times I order]]*$H$1</f>
        <v>2607.2357695920023</v>
      </c>
      <c r="AB364" s="58">
        <f>Table1[[#This Row],[Holding cost]]+AA364</f>
        <v>5214.4715391840036</v>
      </c>
      <c r="AC364" s="34">
        <v>0.4</v>
      </c>
      <c r="AD364" s="29">
        <v>1</v>
      </c>
      <c r="AE364" s="29">
        <v>0.26</v>
      </c>
      <c r="AF364" s="29">
        <v>33</v>
      </c>
    </row>
    <row r="365" spans="1:32" x14ac:dyDescent="0.15">
      <c r="A365" s="32">
        <v>58137.155114145193</v>
      </c>
      <c r="B365" s="33">
        <v>23.18778</v>
      </c>
      <c r="C365" s="33">
        <v>21980.243834902885</v>
      </c>
      <c r="D365" s="33">
        <f>C365/Table1[[#This Row],[Std. Price ($)]]</f>
        <v>947.92359746827356</v>
      </c>
      <c r="E365" s="29">
        <v>1562</v>
      </c>
      <c r="F365" s="29">
        <f t="shared" si="70"/>
        <v>2343</v>
      </c>
      <c r="G365" s="29">
        <f t="shared" si="71"/>
        <v>2343</v>
      </c>
      <c r="H365" s="29">
        <f t="shared" si="72"/>
        <v>2343</v>
      </c>
      <c r="I365" s="58">
        <f t="shared" si="73"/>
        <v>2343</v>
      </c>
      <c r="J365" s="58">
        <f t="shared" si="74"/>
        <v>2343</v>
      </c>
      <c r="K365" s="58">
        <f t="shared" si="75"/>
        <v>2343</v>
      </c>
      <c r="L365" s="58">
        <f t="shared" si="76"/>
        <v>2343</v>
      </c>
      <c r="M365" s="58">
        <f t="shared" si="77"/>
        <v>2343</v>
      </c>
      <c r="N365" s="58">
        <f t="shared" si="78"/>
        <v>2343</v>
      </c>
      <c r="O365" s="58">
        <f t="shared" si="79"/>
        <v>2343</v>
      </c>
      <c r="P365" s="58">
        <f t="shared" si="80"/>
        <v>2343</v>
      </c>
      <c r="Q365" s="58">
        <f t="shared" si="81"/>
        <v>2343</v>
      </c>
      <c r="R365" s="58">
        <f>SUM(Table1[[#This Row],[Oct]:[September]])</f>
        <v>28116</v>
      </c>
      <c r="S365" s="68">
        <f>Table1[[#This Row],[DEMAND for the whole year]]/365</f>
        <v>77.030136986301372</v>
      </c>
      <c r="T365" s="68">
        <f>Table1[[#This Row],[Lead Time (days)]]*S365</f>
        <v>2079.813698630137</v>
      </c>
      <c r="U365" s="68">
        <f>SQRT(2*Table1[[#This Row],[DEMAND for the whole year]]*$H$1/(Table1[[#This Row],[Std. Price ($)]]*$K$1))</f>
        <v>1907.2508146237651</v>
      </c>
      <c r="V365" s="68">
        <f>Table1[[#This Row],[DEMAND for the whole year]]/U365</f>
        <v>14.741637431438884</v>
      </c>
      <c r="W365" s="68">
        <f>Table1[[#This Row],[Demand variability (COV)]]*S365</f>
        <v>36.97446575342466</v>
      </c>
      <c r="X365" s="68">
        <f t="shared" si="82"/>
        <v>192.12495980294094</v>
      </c>
      <c r="Y365" s="68">
        <f t="shared" si="83"/>
        <v>394.57642690047254</v>
      </c>
      <c r="Z365" s="58">
        <f>(Table1[[#This Row],[Eoq]]/2)*(Table1[[#This Row],[Std. Price ($)]]*$K$1)</f>
        <v>4422.4912294316646</v>
      </c>
      <c r="AA365" s="58">
        <f>Table1[[#This Row],[number of times I order]]*$H$1</f>
        <v>4422.4912294316655</v>
      </c>
      <c r="AB365" s="58">
        <f>Table1[[#This Row],[Holding cost]]+AA365</f>
        <v>8844.982458863331</v>
      </c>
      <c r="AC365" s="34">
        <v>0.5</v>
      </c>
      <c r="AD365" s="29">
        <v>0.75</v>
      </c>
      <c r="AE365" s="29">
        <v>0.48</v>
      </c>
      <c r="AF365" s="29">
        <v>27</v>
      </c>
    </row>
    <row r="366" spans="1:32" x14ac:dyDescent="0.15">
      <c r="A366" s="32">
        <v>93125.36957152019</v>
      </c>
      <c r="B366" s="33">
        <v>6.4033200000000008</v>
      </c>
      <c r="C366" s="33">
        <v>4377.2897948150803</v>
      </c>
      <c r="D366" s="33">
        <f>C366/Table1[[#This Row],[Std. Price ($)]]</f>
        <v>683.59691454043832</v>
      </c>
      <c r="E366" s="29">
        <v>494</v>
      </c>
      <c r="F366" s="29">
        <f t="shared" si="70"/>
        <v>296.39999999999998</v>
      </c>
      <c r="G366" s="29">
        <f t="shared" si="71"/>
        <v>296.39999999999998</v>
      </c>
      <c r="H366" s="29">
        <f t="shared" si="72"/>
        <v>296.39999999999998</v>
      </c>
      <c r="I366" s="58">
        <f t="shared" si="73"/>
        <v>296.39999999999998</v>
      </c>
      <c r="J366" s="58">
        <f t="shared" si="74"/>
        <v>296.39999999999998</v>
      </c>
      <c r="K366" s="58">
        <f t="shared" si="75"/>
        <v>296.39999999999998</v>
      </c>
      <c r="L366" s="58">
        <f t="shared" si="76"/>
        <v>296.39999999999998</v>
      </c>
      <c r="M366" s="58">
        <f t="shared" si="77"/>
        <v>296.39999999999998</v>
      </c>
      <c r="N366" s="58">
        <f t="shared" si="78"/>
        <v>296.39999999999998</v>
      </c>
      <c r="O366" s="58">
        <f t="shared" si="79"/>
        <v>296.39999999999998</v>
      </c>
      <c r="P366" s="58">
        <f t="shared" si="80"/>
        <v>296.39999999999998</v>
      </c>
      <c r="Q366" s="58">
        <f t="shared" si="81"/>
        <v>296.39999999999998</v>
      </c>
      <c r="R366" s="58">
        <f>SUM(Table1[[#This Row],[Oct]:[September]])</f>
        <v>3556.8000000000006</v>
      </c>
      <c r="S366" s="68">
        <f>Table1[[#This Row],[DEMAND for the whole year]]/365</f>
        <v>9.7446575342465778</v>
      </c>
      <c r="T366" s="68">
        <f>Table1[[#This Row],[Lead Time (days)]]*S366</f>
        <v>321.57369863013707</v>
      </c>
      <c r="U366" s="68">
        <f>SQRT(2*Table1[[#This Row],[DEMAND for the whole year]]*$H$1/(Table1[[#This Row],[Std. Price ($)]]*$K$1))</f>
        <v>1290.8855729651093</v>
      </c>
      <c r="V366" s="68">
        <f>Table1[[#This Row],[DEMAND for the whole year]]/U366</f>
        <v>2.7553178023596483</v>
      </c>
      <c r="W366" s="68">
        <f>Table1[[#This Row],[Demand variability (COV)]]*S366</f>
        <v>9.062531506849318</v>
      </c>
      <c r="X366" s="68">
        <f t="shared" si="82"/>
        <v>52.060279977320583</v>
      </c>
      <c r="Y366" s="68">
        <f t="shared" si="83"/>
        <v>106.91874329060981</v>
      </c>
      <c r="Z366" s="58">
        <f>(Table1[[#This Row],[Eoq]]/2)*(Table1[[#This Row],[Std. Price ($)]]*$K$1)</f>
        <v>826.59534070789448</v>
      </c>
      <c r="AA366" s="58">
        <f>Table1[[#This Row],[number of times I order]]*$H$1</f>
        <v>826.59534070789448</v>
      </c>
      <c r="AB366" s="58">
        <f>Table1[[#This Row],[Holding cost]]+AA366</f>
        <v>1653.190681415789</v>
      </c>
      <c r="AC366" s="34">
        <v>-0.4</v>
      </c>
      <c r="AD366" s="29">
        <v>1</v>
      </c>
      <c r="AE366" s="29">
        <v>0.93</v>
      </c>
      <c r="AF366" s="29">
        <v>33</v>
      </c>
    </row>
    <row r="367" spans="1:32" x14ac:dyDescent="0.15">
      <c r="A367" s="32">
        <v>95346.798294980617</v>
      </c>
      <c r="B367" s="33">
        <v>5.9613400000000007</v>
      </c>
      <c r="C367" s="33">
        <v>3360.4847088032002</v>
      </c>
      <c r="D367" s="33">
        <f>C367/Table1[[#This Row],[Std. Price ($)]]</f>
        <v>563.71297540539535</v>
      </c>
      <c r="E367" s="29">
        <v>1520</v>
      </c>
      <c r="F367" s="29">
        <f t="shared" si="70"/>
        <v>2280</v>
      </c>
      <c r="G367" s="29">
        <f t="shared" si="71"/>
        <v>2280</v>
      </c>
      <c r="H367" s="29">
        <f t="shared" si="72"/>
        <v>2280</v>
      </c>
      <c r="I367" s="58">
        <f t="shared" si="73"/>
        <v>2280</v>
      </c>
      <c r="J367" s="58">
        <f t="shared" si="74"/>
        <v>2280</v>
      </c>
      <c r="K367" s="58">
        <f t="shared" si="75"/>
        <v>2280</v>
      </c>
      <c r="L367" s="58">
        <f t="shared" si="76"/>
        <v>2280</v>
      </c>
      <c r="M367" s="58">
        <f t="shared" si="77"/>
        <v>2280</v>
      </c>
      <c r="N367" s="58">
        <f t="shared" si="78"/>
        <v>2280</v>
      </c>
      <c r="O367" s="58">
        <f t="shared" si="79"/>
        <v>2280</v>
      </c>
      <c r="P367" s="58">
        <f t="shared" si="80"/>
        <v>2280</v>
      </c>
      <c r="Q367" s="58">
        <f t="shared" si="81"/>
        <v>2280</v>
      </c>
      <c r="R367" s="58">
        <f>SUM(Table1[[#This Row],[Oct]:[September]])</f>
        <v>27360</v>
      </c>
      <c r="S367" s="68">
        <f>Table1[[#This Row],[DEMAND for the whole year]]/365</f>
        <v>74.958904109589042</v>
      </c>
      <c r="T367" s="68">
        <f>Table1[[#This Row],[Lead Time (days)]]*S367</f>
        <v>899.50684931506851</v>
      </c>
      <c r="U367" s="68">
        <f>SQRT(2*Table1[[#This Row],[DEMAND for the whole year]]*$H$1/(Table1[[#This Row],[Std. Price ($)]]*$K$1))</f>
        <v>3710.6221081548561</v>
      </c>
      <c r="V367" s="68">
        <f>Table1[[#This Row],[DEMAND for the whole year]]/U367</f>
        <v>7.3734266660759573</v>
      </c>
      <c r="W367" s="68">
        <f>Table1[[#This Row],[Demand variability (COV)]]*S367</f>
        <v>47.224109589041099</v>
      </c>
      <c r="X367" s="68">
        <f t="shared" si="82"/>
        <v>163.58911430083958</v>
      </c>
      <c r="Y367" s="68">
        <f t="shared" si="83"/>
        <v>335.97096528657391</v>
      </c>
      <c r="Z367" s="58">
        <f>(Table1[[#This Row],[Eoq]]/2)*(Table1[[#This Row],[Std. Price ($)]]*$K$1)</f>
        <v>2212.027999822787</v>
      </c>
      <c r="AA367" s="58">
        <f>Table1[[#This Row],[number of times I order]]*$H$1</f>
        <v>2212.027999822787</v>
      </c>
      <c r="AB367" s="58">
        <f>Table1[[#This Row],[Holding cost]]+AA367</f>
        <v>4424.055999645574</v>
      </c>
      <c r="AC367" s="34">
        <v>0.5</v>
      </c>
      <c r="AD367" s="29">
        <v>1</v>
      </c>
      <c r="AE367" s="29">
        <v>0.63</v>
      </c>
      <c r="AF367" s="29">
        <v>12</v>
      </c>
    </row>
    <row r="368" spans="1:32" x14ac:dyDescent="0.15">
      <c r="A368" s="32">
        <v>38413.66890665119</v>
      </c>
      <c r="B368" s="33">
        <v>12.397</v>
      </c>
      <c r="C368" s="33">
        <v>15445.825566160003</v>
      </c>
      <c r="D368" s="33">
        <f>C368/Table1[[#This Row],[Std. Price ($)]]</f>
        <v>1245.9325293345166</v>
      </c>
      <c r="E368" s="29">
        <v>1562</v>
      </c>
      <c r="F368" s="29">
        <f t="shared" si="70"/>
        <v>3436.3999999999996</v>
      </c>
      <c r="G368" s="29">
        <f t="shared" si="71"/>
        <v>3436.3999999999996</v>
      </c>
      <c r="H368" s="29">
        <f t="shared" si="72"/>
        <v>3436.3999999999996</v>
      </c>
      <c r="I368" s="58">
        <f t="shared" si="73"/>
        <v>3436.3999999999996</v>
      </c>
      <c r="J368" s="58">
        <f t="shared" si="74"/>
        <v>3436.3999999999996</v>
      </c>
      <c r="K368" s="58">
        <f t="shared" si="75"/>
        <v>3436.3999999999996</v>
      </c>
      <c r="L368" s="58">
        <f t="shared" si="76"/>
        <v>3436.3999999999996</v>
      </c>
      <c r="M368" s="58">
        <f t="shared" si="77"/>
        <v>3436.3999999999996</v>
      </c>
      <c r="N368" s="58">
        <f t="shared" si="78"/>
        <v>3436.3999999999996</v>
      </c>
      <c r="O368" s="58">
        <f t="shared" si="79"/>
        <v>3436.3999999999996</v>
      </c>
      <c r="P368" s="58">
        <f t="shared" si="80"/>
        <v>3436.3999999999996</v>
      </c>
      <c r="Q368" s="58">
        <f t="shared" si="81"/>
        <v>3436.3999999999996</v>
      </c>
      <c r="R368" s="58">
        <f>SUM(Table1[[#This Row],[Oct]:[September]])</f>
        <v>41236.80000000001</v>
      </c>
      <c r="S368" s="68">
        <f>Table1[[#This Row],[DEMAND for the whole year]]/365</f>
        <v>112.97753424657537</v>
      </c>
      <c r="T368" s="68">
        <f>Table1[[#This Row],[Lead Time (days)]]*S368</f>
        <v>9603.0904109589064</v>
      </c>
      <c r="U368" s="68">
        <f>SQRT(2*Table1[[#This Row],[DEMAND for the whole year]]*$H$1/(Table1[[#This Row],[Std. Price ($)]]*$K$1))</f>
        <v>3158.9649333075708</v>
      </c>
      <c r="V368" s="68">
        <f>Table1[[#This Row],[DEMAND for the whole year]]/U368</f>
        <v>13.053896092737986</v>
      </c>
      <c r="W368" s="68">
        <f>Table1[[#This Row],[Demand variability (COV)]]*S368</f>
        <v>18.07640547945206</v>
      </c>
      <c r="X368" s="68">
        <f t="shared" si="82"/>
        <v>166.656223945861</v>
      </c>
      <c r="Y368" s="68">
        <f t="shared" si="83"/>
        <v>342.27003837882501</v>
      </c>
      <c r="Z368" s="58">
        <f>(Table1[[#This Row],[Eoq]]/2)*(Table1[[#This Row],[Std. Price ($)]]*$K$1)</f>
        <v>3916.1688278213956</v>
      </c>
      <c r="AA368" s="58">
        <f>Table1[[#This Row],[number of times I order]]*$H$1</f>
        <v>3916.168827821396</v>
      </c>
      <c r="AB368" s="58">
        <f>Table1[[#This Row],[Holding cost]]+AA368</f>
        <v>7832.337655642792</v>
      </c>
      <c r="AC368" s="34">
        <v>1.2</v>
      </c>
      <c r="AD368" s="29">
        <v>1</v>
      </c>
      <c r="AE368" s="29">
        <v>0.16</v>
      </c>
      <c r="AF368" s="29">
        <v>85</v>
      </c>
    </row>
    <row r="369" spans="1:32" x14ac:dyDescent="0.15">
      <c r="A369" s="32">
        <v>32669.286397666696</v>
      </c>
      <c r="B369" s="33">
        <v>7.1220600000000003</v>
      </c>
      <c r="C369" s="33">
        <v>14267.848704569949</v>
      </c>
      <c r="D369" s="33">
        <f>C369/Table1[[#This Row],[Std. Price ($)]]</f>
        <v>2003.3317192736299</v>
      </c>
      <c r="E369" s="29">
        <v>1916</v>
      </c>
      <c r="F369" s="29">
        <f t="shared" si="70"/>
        <v>1149.5999999999999</v>
      </c>
      <c r="G369" s="29">
        <f t="shared" si="71"/>
        <v>1149.5999999999999</v>
      </c>
      <c r="H369" s="29">
        <f t="shared" si="72"/>
        <v>1149.5999999999999</v>
      </c>
      <c r="I369" s="58">
        <f t="shared" si="73"/>
        <v>1149.5999999999999</v>
      </c>
      <c r="J369" s="58">
        <f t="shared" si="74"/>
        <v>1149.5999999999999</v>
      </c>
      <c r="K369" s="58">
        <f t="shared" si="75"/>
        <v>1149.5999999999999</v>
      </c>
      <c r="L369" s="58">
        <f t="shared" si="76"/>
        <v>1149.5999999999999</v>
      </c>
      <c r="M369" s="58">
        <f t="shared" si="77"/>
        <v>1149.5999999999999</v>
      </c>
      <c r="N369" s="58">
        <f t="shared" si="78"/>
        <v>1149.5999999999999</v>
      </c>
      <c r="O369" s="58">
        <f t="shared" si="79"/>
        <v>1149.5999999999999</v>
      </c>
      <c r="P369" s="58">
        <f t="shared" si="80"/>
        <v>1149.5999999999999</v>
      </c>
      <c r="Q369" s="58">
        <f t="shared" si="81"/>
        <v>1149.5999999999999</v>
      </c>
      <c r="R369" s="58">
        <f>SUM(Table1[[#This Row],[Oct]:[September]])</f>
        <v>13795.200000000003</v>
      </c>
      <c r="S369" s="68">
        <f>Table1[[#This Row],[DEMAND for the whole year]]/365</f>
        <v>37.795068493150694</v>
      </c>
      <c r="T369" s="68">
        <f>Table1[[#This Row],[Lead Time (days)]]*S369</f>
        <v>944.87671232876733</v>
      </c>
      <c r="U369" s="68">
        <f>SQRT(2*Table1[[#This Row],[DEMAND for the whole year]]*$H$1/(Table1[[#This Row],[Std. Price ($)]]*$K$1))</f>
        <v>2410.5814703611063</v>
      </c>
      <c r="V369" s="68">
        <f>Table1[[#This Row],[DEMAND for the whole year]]/U369</f>
        <v>5.722768622266674</v>
      </c>
      <c r="W369" s="68">
        <f>Table1[[#This Row],[Demand variability (COV)]]*S369</f>
        <v>34.39351232876713</v>
      </c>
      <c r="X369" s="68">
        <f t="shared" si="82"/>
        <v>171.96756164383567</v>
      </c>
      <c r="Y369" s="68">
        <f t="shared" si="83"/>
        <v>353.17819239003819</v>
      </c>
      <c r="Z369" s="58">
        <f>(Table1[[#This Row],[Eoq]]/2)*(Table1[[#This Row],[Std. Price ($)]]*$K$1)</f>
        <v>1716.8305866800024</v>
      </c>
      <c r="AA369" s="58">
        <f>Table1[[#This Row],[number of times I order]]*$H$1</f>
        <v>1716.8305866800022</v>
      </c>
      <c r="AB369" s="58">
        <f>Table1[[#This Row],[Holding cost]]+AA369</f>
        <v>3433.6611733600048</v>
      </c>
      <c r="AC369" s="34">
        <v>-0.4</v>
      </c>
      <c r="AD369" s="29">
        <v>0.75</v>
      </c>
      <c r="AE369" s="29">
        <v>0.91</v>
      </c>
      <c r="AF369" s="29">
        <v>25</v>
      </c>
    </row>
    <row r="370" spans="1:32" x14ac:dyDescent="0.15">
      <c r="A370" s="32">
        <v>88284.200879672921</v>
      </c>
      <c r="B370" s="33">
        <v>7.7220000000000004</v>
      </c>
      <c r="C370" s="33">
        <v>51709.194757266341</v>
      </c>
      <c r="D370" s="33">
        <f>C370/Table1[[#This Row],[Std. Price ($)]]</f>
        <v>6696.347417413408</v>
      </c>
      <c r="E370" s="29">
        <v>1860</v>
      </c>
      <c r="F370" s="29">
        <f t="shared" si="70"/>
        <v>2232</v>
      </c>
      <c r="G370" s="29">
        <f t="shared" si="71"/>
        <v>2232</v>
      </c>
      <c r="H370" s="29">
        <f t="shared" si="72"/>
        <v>2232</v>
      </c>
      <c r="I370" s="58">
        <f t="shared" si="73"/>
        <v>2232</v>
      </c>
      <c r="J370" s="58">
        <f t="shared" si="74"/>
        <v>2232</v>
      </c>
      <c r="K370" s="58">
        <f t="shared" si="75"/>
        <v>2232</v>
      </c>
      <c r="L370" s="58">
        <f t="shared" si="76"/>
        <v>2232</v>
      </c>
      <c r="M370" s="58">
        <f t="shared" si="77"/>
        <v>2232</v>
      </c>
      <c r="N370" s="58">
        <f t="shared" si="78"/>
        <v>2232</v>
      </c>
      <c r="O370" s="58">
        <f t="shared" si="79"/>
        <v>2232</v>
      </c>
      <c r="P370" s="58">
        <f t="shared" si="80"/>
        <v>2232</v>
      </c>
      <c r="Q370" s="58">
        <f t="shared" si="81"/>
        <v>2232</v>
      </c>
      <c r="R370" s="58">
        <f>SUM(Table1[[#This Row],[Oct]:[September]])</f>
        <v>26784</v>
      </c>
      <c r="S370" s="68">
        <f>Table1[[#This Row],[DEMAND for the whole year]]/365</f>
        <v>73.38082191780822</v>
      </c>
      <c r="T370" s="68">
        <f>Table1[[#This Row],[Lead Time (days)]]*S370</f>
        <v>5503.5616438356165</v>
      </c>
      <c r="U370" s="68">
        <f>SQRT(2*Table1[[#This Row],[DEMAND for the whole year]]*$H$1/(Table1[[#This Row],[Std. Price ($)]]*$K$1))</f>
        <v>3225.7703584716637</v>
      </c>
      <c r="V370" s="68">
        <f>Table1[[#This Row],[DEMAND for the whole year]]/U370</f>
        <v>8.3031329027060625</v>
      </c>
      <c r="W370" s="68">
        <f>Table1[[#This Row],[Demand variability (COV)]]*S370</f>
        <v>81.452712328767134</v>
      </c>
      <c r="X370" s="68">
        <f t="shared" si="82"/>
        <v>705.40118083858283</v>
      </c>
      <c r="Y370" s="68">
        <f t="shared" si="83"/>
        <v>1448.7169067056404</v>
      </c>
      <c r="Z370" s="58">
        <f>(Table1[[#This Row],[Eoq]]/2)*(Table1[[#This Row],[Std. Price ($)]]*$K$1)</f>
        <v>2490.9398708118192</v>
      </c>
      <c r="AA370" s="58">
        <f>Table1[[#This Row],[number of times I order]]*$H$1</f>
        <v>2490.9398708118188</v>
      </c>
      <c r="AB370" s="58">
        <f>Table1[[#This Row],[Holding cost]]+AA370</f>
        <v>4981.8797416236375</v>
      </c>
      <c r="AC370" s="34">
        <v>0.2</v>
      </c>
      <c r="AD370" s="29">
        <v>0.88</v>
      </c>
      <c r="AE370" s="29">
        <v>1.1100000000000001</v>
      </c>
      <c r="AF370" s="29">
        <v>75</v>
      </c>
    </row>
    <row r="371" spans="1:32" x14ac:dyDescent="0.15">
      <c r="A371" s="32">
        <v>5602.4458466557571</v>
      </c>
      <c r="B371" s="33">
        <v>15.684900000000003</v>
      </c>
      <c r="C371" s="33">
        <v>20868.328857916582</v>
      </c>
      <c r="D371" s="33">
        <f>C371/Table1[[#This Row],[Std. Price ($)]]</f>
        <v>1330.4725473491433</v>
      </c>
      <c r="E371" s="29">
        <v>1400</v>
      </c>
      <c r="F371" s="29">
        <f t="shared" si="70"/>
        <v>420.00000000000011</v>
      </c>
      <c r="G371" s="29">
        <f t="shared" si="71"/>
        <v>420.00000000000011</v>
      </c>
      <c r="H371" s="29">
        <f t="shared" si="72"/>
        <v>420.00000000000011</v>
      </c>
      <c r="I371" s="58">
        <f t="shared" si="73"/>
        <v>420.00000000000011</v>
      </c>
      <c r="J371" s="58">
        <f t="shared" si="74"/>
        <v>420.00000000000011</v>
      </c>
      <c r="K371" s="58">
        <f t="shared" si="75"/>
        <v>420.00000000000011</v>
      </c>
      <c r="L371" s="58">
        <f t="shared" si="76"/>
        <v>420.00000000000011</v>
      </c>
      <c r="M371" s="58">
        <f t="shared" si="77"/>
        <v>420.00000000000011</v>
      </c>
      <c r="N371" s="58">
        <f t="shared" si="78"/>
        <v>420.00000000000011</v>
      </c>
      <c r="O371" s="58">
        <f t="shared" si="79"/>
        <v>420.00000000000011</v>
      </c>
      <c r="P371" s="58">
        <f t="shared" si="80"/>
        <v>420.00000000000011</v>
      </c>
      <c r="Q371" s="58">
        <f t="shared" si="81"/>
        <v>420.00000000000011</v>
      </c>
      <c r="R371" s="58">
        <f>SUM(Table1[[#This Row],[Oct]:[September]])</f>
        <v>5040.0000000000009</v>
      </c>
      <c r="S371" s="68">
        <f>Table1[[#This Row],[DEMAND for the whole year]]/365</f>
        <v>13.808219178082194</v>
      </c>
      <c r="T371" s="68">
        <f>Table1[[#This Row],[Lead Time (days)]]*S371</f>
        <v>455.67123287671239</v>
      </c>
      <c r="U371" s="68">
        <f>SQRT(2*Table1[[#This Row],[DEMAND for the whole year]]*$H$1/(Table1[[#This Row],[Std. Price ($)]]*$K$1))</f>
        <v>981.8271075597313</v>
      </c>
      <c r="V371" s="68">
        <f>Table1[[#This Row],[DEMAND for the whole year]]/U371</f>
        <v>5.1332866664545449</v>
      </c>
      <c r="W371" s="68">
        <f>Table1[[#This Row],[Demand variability (COV)]]*S371</f>
        <v>8.5610958904109609</v>
      </c>
      <c r="X371" s="68">
        <f t="shared" si="82"/>
        <v>49.179751665485028</v>
      </c>
      <c r="Y371" s="68">
        <f t="shared" si="83"/>
        <v>101.00286140813341</v>
      </c>
      <c r="Z371" s="58">
        <f>(Table1[[#This Row],[Eoq]]/2)*(Table1[[#This Row],[Std. Price ($)]]*$K$1)</f>
        <v>1539.9859999363634</v>
      </c>
      <c r="AA371" s="58">
        <f>Table1[[#This Row],[number of times I order]]*$H$1</f>
        <v>1539.9859999363634</v>
      </c>
      <c r="AB371" s="58">
        <f>Table1[[#This Row],[Holding cost]]+AA371</f>
        <v>3079.9719998727269</v>
      </c>
      <c r="AC371" s="34">
        <v>-0.7</v>
      </c>
      <c r="AD371" s="29">
        <v>0.71</v>
      </c>
      <c r="AE371" s="29">
        <v>0.62</v>
      </c>
      <c r="AF371" s="29">
        <v>33</v>
      </c>
    </row>
    <row r="372" spans="1:32" x14ac:dyDescent="0.15">
      <c r="A372" s="32">
        <v>23279.886637395743</v>
      </c>
      <c r="B372" s="33">
        <v>676.28</v>
      </c>
      <c r="C372" s="33">
        <v>140154.28013451249</v>
      </c>
      <c r="D372" s="33">
        <f>C372/Table1[[#This Row],[Std. Price ($)]]</f>
        <v>207.24297648091397</v>
      </c>
      <c r="E372" s="29">
        <v>1674</v>
      </c>
      <c r="F372" s="29">
        <f t="shared" si="70"/>
        <v>3013.2</v>
      </c>
      <c r="G372" s="29">
        <f t="shared" si="71"/>
        <v>3013.2</v>
      </c>
      <c r="H372" s="29">
        <f t="shared" si="72"/>
        <v>3013.2</v>
      </c>
      <c r="I372" s="58">
        <f t="shared" si="73"/>
        <v>3013.2</v>
      </c>
      <c r="J372" s="58">
        <f t="shared" si="74"/>
        <v>3013.2</v>
      </c>
      <c r="K372" s="58">
        <f t="shared" si="75"/>
        <v>3013.2</v>
      </c>
      <c r="L372" s="58">
        <f t="shared" si="76"/>
        <v>3013.2</v>
      </c>
      <c r="M372" s="58">
        <f t="shared" si="77"/>
        <v>3013.2</v>
      </c>
      <c r="N372" s="58">
        <f t="shared" si="78"/>
        <v>3013.2</v>
      </c>
      <c r="O372" s="58">
        <f t="shared" si="79"/>
        <v>3013.2</v>
      </c>
      <c r="P372" s="58">
        <f t="shared" si="80"/>
        <v>3013.2</v>
      </c>
      <c r="Q372" s="58">
        <f t="shared" si="81"/>
        <v>3013.2</v>
      </c>
      <c r="R372" s="58">
        <f>SUM(Table1[[#This Row],[Oct]:[September]])</f>
        <v>36158.400000000001</v>
      </c>
      <c r="S372" s="68">
        <f>Table1[[#This Row],[DEMAND for the whole year]]/365</f>
        <v>99.064109589041095</v>
      </c>
      <c r="T372" s="68">
        <f>Table1[[#This Row],[Lead Time (days)]]*S372</f>
        <v>1287.8334246575341</v>
      </c>
      <c r="U372" s="68">
        <f>SQRT(2*Table1[[#This Row],[DEMAND for the whole year]]*$H$1/(Table1[[#This Row],[Std. Price ($)]]*$K$1))</f>
        <v>400.49948113340082</v>
      </c>
      <c r="V372" s="68">
        <f>Table1[[#This Row],[DEMAND for the whole year]]/U372</f>
        <v>90.283263033632096</v>
      </c>
      <c r="W372" s="68">
        <f>Table1[[#This Row],[Demand variability (COV)]]*S372</f>
        <v>8.9157698630136988</v>
      </c>
      <c r="X372" s="68">
        <f t="shared" si="82"/>
        <v>32.146265401332435</v>
      </c>
      <c r="Y372" s="68">
        <f t="shared" si="83"/>
        <v>66.020357548867921</v>
      </c>
      <c r="Z372" s="58">
        <f>(Table1[[#This Row],[Eoq]]/2)*(Table1[[#This Row],[Std. Price ($)]]*$K$1)</f>
        <v>27084.978910089631</v>
      </c>
      <c r="AA372" s="58">
        <f>Table1[[#This Row],[number of times I order]]*$H$1</f>
        <v>27084.978910089631</v>
      </c>
      <c r="AB372" s="58">
        <f>Table1[[#This Row],[Holding cost]]+AA372</f>
        <v>54169.957820179261</v>
      </c>
      <c r="AC372" s="34">
        <v>0.8</v>
      </c>
      <c r="AD372" s="29">
        <v>0.77</v>
      </c>
      <c r="AE372" s="29">
        <v>0.09</v>
      </c>
      <c r="AF372" s="29">
        <v>13</v>
      </c>
    </row>
    <row r="373" spans="1:32" x14ac:dyDescent="0.15">
      <c r="A373" s="32">
        <v>89401.792753078174</v>
      </c>
      <c r="B373" s="33">
        <v>7.570310000000001</v>
      </c>
      <c r="C373" s="33">
        <v>20132.877769011815</v>
      </c>
      <c r="D373" s="33">
        <f>C373/Table1[[#This Row],[Std. Price ($)]]</f>
        <v>2659.4522244150917</v>
      </c>
      <c r="E373" s="29">
        <v>1578</v>
      </c>
      <c r="F373" s="29">
        <f t="shared" si="70"/>
        <v>2209.1999999999998</v>
      </c>
      <c r="G373" s="29">
        <f t="shared" si="71"/>
        <v>2209.1999999999998</v>
      </c>
      <c r="H373" s="29">
        <f t="shared" si="72"/>
        <v>2209.1999999999998</v>
      </c>
      <c r="I373" s="58">
        <f t="shared" si="73"/>
        <v>2209.1999999999998</v>
      </c>
      <c r="J373" s="58">
        <f t="shared" si="74"/>
        <v>2209.1999999999998</v>
      </c>
      <c r="K373" s="58">
        <f t="shared" si="75"/>
        <v>2209.1999999999998</v>
      </c>
      <c r="L373" s="58">
        <f t="shared" si="76"/>
        <v>2209.1999999999998</v>
      </c>
      <c r="M373" s="58">
        <f t="shared" si="77"/>
        <v>2209.1999999999998</v>
      </c>
      <c r="N373" s="58">
        <f t="shared" si="78"/>
        <v>2209.1999999999998</v>
      </c>
      <c r="O373" s="58">
        <f t="shared" si="79"/>
        <v>2209.1999999999998</v>
      </c>
      <c r="P373" s="58">
        <f t="shared" si="80"/>
        <v>2209.1999999999998</v>
      </c>
      <c r="Q373" s="58">
        <f t="shared" si="81"/>
        <v>2209.1999999999998</v>
      </c>
      <c r="R373" s="58">
        <f>SUM(Table1[[#This Row],[Oct]:[September]])</f>
        <v>26510.400000000005</v>
      </c>
      <c r="S373" s="68">
        <f>Table1[[#This Row],[DEMAND for the whole year]]/365</f>
        <v>72.631232876712346</v>
      </c>
      <c r="T373" s="68">
        <f>Table1[[#This Row],[Lead Time (days)]]*S373</f>
        <v>1961.0432876712334</v>
      </c>
      <c r="U373" s="68">
        <f>SQRT(2*Table1[[#This Row],[DEMAND for the whole year]]*$H$1/(Table1[[#This Row],[Std. Price ($)]]*$K$1))</f>
        <v>3241.2455660148366</v>
      </c>
      <c r="V373" s="68">
        <f>Table1[[#This Row],[DEMAND for the whole year]]/U373</f>
        <v>8.1790779069525943</v>
      </c>
      <c r="W373" s="68">
        <f>Table1[[#This Row],[Demand variability (COV)]]*S373</f>
        <v>108.2205369863014</v>
      </c>
      <c r="X373" s="68">
        <f t="shared" si="82"/>
        <v>562.33040544798268</v>
      </c>
      <c r="Y373" s="68">
        <f t="shared" si="83"/>
        <v>1154.8854576039453</v>
      </c>
      <c r="Z373" s="58">
        <f>(Table1[[#This Row],[Eoq]]/2)*(Table1[[#This Row],[Std. Price ($)]]*$K$1)</f>
        <v>2453.723372085778</v>
      </c>
      <c r="AA373" s="58">
        <f>Table1[[#This Row],[number of times I order]]*$H$1</f>
        <v>2453.7233720857785</v>
      </c>
      <c r="AB373" s="58">
        <f>Table1[[#This Row],[Holding cost]]+AA373</f>
        <v>4907.4467441715569</v>
      </c>
      <c r="AC373" s="34">
        <v>0.4</v>
      </c>
      <c r="AD373" s="29">
        <v>1</v>
      </c>
      <c r="AE373" s="29">
        <v>1.49</v>
      </c>
      <c r="AF373" s="29">
        <v>27</v>
      </c>
    </row>
    <row r="374" spans="1:32" x14ac:dyDescent="0.15">
      <c r="A374" s="32">
        <v>31119.19079422588</v>
      </c>
      <c r="B374" s="33">
        <v>7.570310000000001</v>
      </c>
      <c r="C374" s="33">
        <v>4385.8920087058641</v>
      </c>
      <c r="D374" s="33">
        <f>C374/Table1[[#This Row],[Std. Price ($)]]</f>
        <v>579.35434727321126</v>
      </c>
      <c r="E374" s="29">
        <v>1658</v>
      </c>
      <c r="F374" s="29">
        <f t="shared" si="70"/>
        <v>3647.6</v>
      </c>
      <c r="G374" s="29">
        <f t="shared" si="71"/>
        <v>3647.6</v>
      </c>
      <c r="H374" s="29">
        <f t="shared" si="72"/>
        <v>3647.6</v>
      </c>
      <c r="I374" s="58">
        <f t="shared" si="73"/>
        <v>3647.6</v>
      </c>
      <c r="J374" s="58">
        <f t="shared" si="74"/>
        <v>3647.6</v>
      </c>
      <c r="K374" s="58">
        <f t="shared" si="75"/>
        <v>3647.6</v>
      </c>
      <c r="L374" s="58">
        <f t="shared" si="76"/>
        <v>3647.6</v>
      </c>
      <c r="M374" s="58">
        <f t="shared" si="77"/>
        <v>3647.6</v>
      </c>
      <c r="N374" s="58">
        <f t="shared" si="78"/>
        <v>3647.6</v>
      </c>
      <c r="O374" s="58">
        <f t="shared" si="79"/>
        <v>3647.6</v>
      </c>
      <c r="P374" s="58">
        <f t="shared" si="80"/>
        <v>3647.6</v>
      </c>
      <c r="Q374" s="58">
        <f t="shared" si="81"/>
        <v>3647.6</v>
      </c>
      <c r="R374" s="58">
        <f>SUM(Table1[[#This Row],[Oct]:[September]])</f>
        <v>43771.19999999999</v>
      </c>
      <c r="S374" s="68">
        <f>Table1[[#This Row],[DEMAND for the whole year]]/365</f>
        <v>119.92109589041092</v>
      </c>
      <c r="T374" s="68">
        <f>Table1[[#This Row],[Lead Time (days)]]*S374</f>
        <v>1319.1320547945202</v>
      </c>
      <c r="U374" s="68">
        <f>SQRT(2*Table1[[#This Row],[DEMAND for the whole year]]*$H$1/(Table1[[#This Row],[Std. Price ($)]]*$K$1))</f>
        <v>4164.8371237004449</v>
      </c>
      <c r="V374" s="68">
        <f>Table1[[#This Row],[DEMAND for the whole year]]/U374</f>
        <v>10.509702708640239</v>
      </c>
      <c r="W374" s="68">
        <f>Table1[[#This Row],[Demand variability (COV)]]*S374</f>
        <v>82.74555616438353</v>
      </c>
      <c r="X374" s="68">
        <f t="shared" si="82"/>
        <v>274.43596286653951</v>
      </c>
      <c r="Y374" s="68">
        <f t="shared" si="83"/>
        <v>563.62255977535074</v>
      </c>
      <c r="Z374" s="58">
        <f>(Table1[[#This Row],[Eoq]]/2)*(Table1[[#This Row],[Std. Price ($)]]*$K$1)</f>
        <v>3152.910812592072</v>
      </c>
      <c r="AA374" s="58">
        <f>Table1[[#This Row],[number of times I order]]*$H$1</f>
        <v>3152.9108125920716</v>
      </c>
      <c r="AB374" s="58">
        <f>Table1[[#This Row],[Holding cost]]+AA374</f>
        <v>6305.8216251841441</v>
      </c>
      <c r="AC374" s="34">
        <v>1.2</v>
      </c>
      <c r="AD374" s="29">
        <v>1</v>
      </c>
      <c r="AE374" s="29">
        <v>0.69</v>
      </c>
      <c r="AF374" s="29">
        <v>11</v>
      </c>
    </row>
    <row r="375" spans="1:32" x14ac:dyDescent="0.15">
      <c r="A375" s="32">
        <v>50290.726330899284</v>
      </c>
      <c r="B375" s="33">
        <v>32.113620000000004</v>
      </c>
      <c r="C375" s="33">
        <v>9841.4642697757572</v>
      </c>
      <c r="D375" s="33">
        <f>C375/Table1[[#This Row],[Std. Price ($)]]</f>
        <v>306.45764226442725</v>
      </c>
      <c r="E375" s="29">
        <v>1722</v>
      </c>
      <c r="F375" s="29">
        <f t="shared" si="70"/>
        <v>4305</v>
      </c>
      <c r="G375" s="29">
        <f t="shared" si="71"/>
        <v>4305</v>
      </c>
      <c r="H375" s="29">
        <f t="shared" si="72"/>
        <v>4305</v>
      </c>
      <c r="I375" s="58">
        <f t="shared" si="73"/>
        <v>4305</v>
      </c>
      <c r="J375" s="58">
        <f t="shared" si="74"/>
        <v>4305</v>
      </c>
      <c r="K375" s="58">
        <f t="shared" si="75"/>
        <v>4305</v>
      </c>
      <c r="L375" s="58">
        <f t="shared" si="76"/>
        <v>4305</v>
      </c>
      <c r="M375" s="58">
        <f t="shared" si="77"/>
        <v>4305</v>
      </c>
      <c r="N375" s="58">
        <f t="shared" si="78"/>
        <v>4305</v>
      </c>
      <c r="O375" s="58">
        <f t="shared" si="79"/>
        <v>4305</v>
      </c>
      <c r="P375" s="58">
        <f t="shared" si="80"/>
        <v>4305</v>
      </c>
      <c r="Q375" s="58">
        <f t="shared" si="81"/>
        <v>4305</v>
      </c>
      <c r="R375" s="58">
        <f>SUM(Table1[[#This Row],[Oct]:[September]])</f>
        <v>51660</v>
      </c>
      <c r="S375" s="68">
        <f>Table1[[#This Row],[DEMAND for the whole year]]/365</f>
        <v>141.53424657534248</v>
      </c>
      <c r="T375" s="68">
        <f>Table1[[#This Row],[Lead Time (days)]]*S375</f>
        <v>1839.9452054794522</v>
      </c>
      <c r="U375" s="68">
        <f>SQRT(2*Table1[[#This Row],[DEMAND for the whole year]]*$H$1/(Table1[[#This Row],[Std. Price ($)]]*$K$1))</f>
        <v>2196.8135378883521</v>
      </c>
      <c r="V375" s="68">
        <f>Table1[[#This Row],[DEMAND for the whole year]]/U375</f>
        <v>23.515878388867385</v>
      </c>
      <c r="W375" s="68">
        <f>Table1[[#This Row],[Demand variability (COV)]]*S375</f>
        <v>38.214246575342472</v>
      </c>
      <c r="X375" s="68">
        <f t="shared" si="82"/>
        <v>137.78342548062142</v>
      </c>
      <c r="Y375" s="68">
        <f t="shared" si="83"/>
        <v>282.97255998394706</v>
      </c>
      <c r="Z375" s="58">
        <f>(Table1[[#This Row],[Eoq]]/2)*(Table1[[#This Row],[Std. Price ($)]]*$K$1)</f>
        <v>7054.7635166602158</v>
      </c>
      <c r="AA375" s="58">
        <f>Table1[[#This Row],[number of times I order]]*$H$1</f>
        <v>7054.7635166602158</v>
      </c>
      <c r="AB375" s="58">
        <f>Table1[[#This Row],[Holding cost]]+AA375</f>
        <v>14109.527033320432</v>
      </c>
      <c r="AC375" s="34">
        <v>1.5</v>
      </c>
      <c r="AD375" s="29">
        <v>0.82</v>
      </c>
      <c r="AE375" s="29">
        <v>0.27</v>
      </c>
      <c r="AF375" s="29">
        <v>13</v>
      </c>
    </row>
    <row r="376" spans="1:32" x14ac:dyDescent="0.15">
      <c r="A376" s="32">
        <v>87895.674216179963</v>
      </c>
      <c r="B376" s="33">
        <v>6.5548999999999999</v>
      </c>
      <c r="C376" s="33">
        <v>6623.8019392511997</v>
      </c>
      <c r="D376" s="33">
        <f>C376/Table1[[#This Row],[Std. Price ($)]]</f>
        <v>1010.5115164611511</v>
      </c>
      <c r="E376" s="29">
        <v>2304</v>
      </c>
      <c r="F376" s="29">
        <f t="shared" si="70"/>
        <v>1382.4</v>
      </c>
      <c r="G376" s="29">
        <f t="shared" si="71"/>
        <v>1382.4</v>
      </c>
      <c r="H376" s="29">
        <f t="shared" si="72"/>
        <v>1382.4</v>
      </c>
      <c r="I376" s="58">
        <f t="shared" si="73"/>
        <v>1382.4</v>
      </c>
      <c r="J376" s="58">
        <f t="shared" si="74"/>
        <v>1382.4</v>
      </c>
      <c r="K376" s="58">
        <f t="shared" si="75"/>
        <v>1382.4</v>
      </c>
      <c r="L376" s="58">
        <f t="shared" si="76"/>
        <v>1382.4</v>
      </c>
      <c r="M376" s="58">
        <f t="shared" si="77"/>
        <v>1382.4</v>
      </c>
      <c r="N376" s="58">
        <f t="shared" si="78"/>
        <v>1382.4</v>
      </c>
      <c r="O376" s="58">
        <f t="shared" si="79"/>
        <v>1382.4</v>
      </c>
      <c r="P376" s="58">
        <f t="shared" si="80"/>
        <v>1382.4</v>
      </c>
      <c r="Q376" s="58">
        <f t="shared" si="81"/>
        <v>1382.4</v>
      </c>
      <c r="R376" s="58">
        <f>SUM(Table1[[#This Row],[Oct]:[September]])</f>
        <v>16588.8</v>
      </c>
      <c r="S376" s="68">
        <f>Table1[[#This Row],[DEMAND for the whole year]]/365</f>
        <v>45.448767123287666</v>
      </c>
      <c r="T376" s="68">
        <f>Table1[[#This Row],[Lead Time (days)]]*S376</f>
        <v>499.93643835616433</v>
      </c>
      <c r="U376" s="68">
        <f>SQRT(2*Table1[[#This Row],[DEMAND for the whole year]]*$H$1/(Table1[[#This Row],[Std. Price ($)]]*$K$1))</f>
        <v>2755.4026874777719</v>
      </c>
      <c r="V376" s="68">
        <f>Table1[[#This Row],[DEMAND for the whole year]]/U376</f>
        <v>6.0204630253826821</v>
      </c>
      <c r="W376" s="68">
        <f>Table1[[#This Row],[Demand variability (COV)]]*S376</f>
        <v>39.99491506849315</v>
      </c>
      <c r="X376" s="68">
        <f t="shared" si="82"/>
        <v>132.64812680432311</v>
      </c>
      <c r="Y376" s="68">
        <f t="shared" si="83"/>
        <v>272.42594592173037</v>
      </c>
      <c r="Z376" s="58">
        <f>(Table1[[#This Row],[Eoq]]/2)*(Table1[[#This Row],[Std. Price ($)]]*$K$1)</f>
        <v>1806.1389076148048</v>
      </c>
      <c r="AA376" s="58">
        <f>Table1[[#This Row],[number of times I order]]*$H$1</f>
        <v>1806.1389076148046</v>
      </c>
      <c r="AB376" s="58">
        <f>Table1[[#This Row],[Holding cost]]+AA376</f>
        <v>3612.2778152296096</v>
      </c>
      <c r="AC376" s="34">
        <v>-0.4</v>
      </c>
      <c r="AD376" s="29">
        <v>1</v>
      </c>
      <c r="AE376" s="29">
        <v>0.88</v>
      </c>
      <c r="AF376" s="29">
        <v>11</v>
      </c>
    </row>
    <row r="377" spans="1:32" x14ac:dyDescent="0.15">
      <c r="A377" s="32">
        <v>95060.098032659414</v>
      </c>
      <c r="B377" s="33">
        <v>16.709220000000002</v>
      </c>
      <c r="C377" s="33">
        <v>8031.6391437663351</v>
      </c>
      <c r="D377" s="33">
        <f>C377/Table1[[#This Row],[Std. Price ($)]]</f>
        <v>480.67109917556502</v>
      </c>
      <c r="E377" s="29">
        <v>1714</v>
      </c>
      <c r="F377" s="29">
        <f t="shared" si="70"/>
        <v>3085.2</v>
      </c>
      <c r="G377" s="29">
        <f t="shared" si="71"/>
        <v>3085.2</v>
      </c>
      <c r="H377" s="29">
        <f t="shared" si="72"/>
        <v>3085.2</v>
      </c>
      <c r="I377" s="58">
        <f t="shared" si="73"/>
        <v>3085.2</v>
      </c>
      <c r="J377" s="58">
        <f t="shared" si="74"/>
        <v>3085.2</v>
      </c>
      <c r="K377" s="58">
        <f t="shared" si="75"/>
        <v>3085.2</v>
      </c>
      <c r="L377" s="58">
        <f t="shared" si="76"/>
        <v>3085.2</v>
      </c>
      <c r="M377" s="58">
        <f t="shared" si="77"/>
        <v>3085.2</v>
      </c>
      <c r="N377" s="58">
        <f t="shared" si="78"/>
        <v>3085.2</v>
      </c>
      <c r="O377" s="58">
        <f t="shared" si="79"/>
        <v>3085.2</v>
      </c>
      <c r="P377" s="58">
        <f t="shared" si="80"/>
        <v>3085.2</v>
      </c>
      <c r="Q377" s="58">
        <f t="shared" si="81"/>
        <v>3085.2</v>
      </c>
      <c r="R377" s="58">
        <f>SUM(Table1[[#This Row],[Oct]:[September]])</f>
        <v>37022.400000000001</v>
      </c>
      <c r="S377" s="68">
        <f>Table1[[#This Row],[DEMAND for the whole year]]/365</f>
        <v>101.43123287671233</v>
      </c>
      <c r="T377" s="68">
        <f>Table1[[#This Row],[Lead Time (days)]]*S377</f>
        <v>1318.6060273972603</v>
      </c>
      <c r="U377" s="68">
        <f>SQRT(2*Table1[[#This Row],[DEMAND for the whole year]]*$H$1/(Table1[[#This Row],[Std. Price ($)]]*$K$1))</f>
        <v>2578.1894275941127</v>
      </c>
      <c r="V377" s="68">
        <f>Table1[[#This Row],[DEMAND for the whole year]]/U377</f>
        <v>14.359844782448034</v>
      </c>
      <c r="W377" s="68">
        <f>Table1[[#This Row],[Demand variability (COV)]]*S377</f>
        <v>50.715616438356165</v>
      </c>
      <c r="X377" s="68">
        <f t="shared" si="82"/>
        <v>182.85775553525752</v>
      </c>
      <c r="Y377" s="68">
        <f t="shared" si="83"/>
        <v>375.54391623111519</v>
      </c>
      <c r="Z377" s="58">
        <f>(Table1[[#This Row],[Eoq]]/2)*(Table1[[#This Row],[Std. Price ($)]]*$K$1)</f>
        <v>4307.9534347344106</v>
      </c>
      <c r="AA377" s="58">
        <f>Table1[[#This Row],[number of times I order]]*$H$1</f>
        <v>4307.9534347344106</v>
      </c>
      <c r="AB377" s="58">
        <f>Table1[[#This Row],[Holding cost]]+AA377</f>
        <v>8615.9068694688212</v>
      </c>
      <c r="AC377" s="34">
        <v>0.8</v>
      </c>
      <c r="AD377" s="29">
        <v>1</v>
      </c>
      <c r="AE377" s="29">
        <v>0.5</v>
      </c>
      <c r="AF377" s="29">
        <v>13</v>
      </c>
    </row>
    <row r="378" spans="1:32" x14ac:dyDescent="0.15">
      <c r="A378" s="32">
        <v>81228.377219758564</v>
      </c>
      <c r="B378" s="33">
        <v>35.36918</v>
      </c>
      <c r="C378" s="33">
        <v>21371.862775760936</v>
      </c>
      <c r="D378" s="33">
        <f>C378/Table1[[#This Row],[Std. Price ($)]]</f>
        <v>604.25101107124726</v>
      </c>
      <c r="E378" s="29">
        <v>1804</v>
      </c>
      <c r="F378" s="29">
        <f t="shared" si="70"/>
        <v>3968.7999999999997</v>
      </c>
      <c r="G378" s="29">
        <f t="shared" si="71"/>
        <v>3968.7999999999997</v>
      </c>
      <c r="H378" s="29">
        <f t="shared" si="72"/>
        <v>3968.7999999999997</v>
      </c>
      <c r="I378" s="58">
        <f t="shared" si="73"/>
        <v>3968.7999999999997</v>
      </c>
      <c r="J378" s="58">
        <f t="shared" si="74"/>
        <v>3968.7999999999997</v>
      </c>
      <c r="K378" s="58">
        <f t="shared" si="75"/>
        <v>3968.7999999999997</v>
      </c>
      <c r="L378" s="58">
        <f t="shared" si="76"/>
        <v>3968.7999999999997</v>
      </c>
      <c r="M378" s="58">
        <f t="shared" si="77"/>
        <v>3968.7999999999997</v>
      </c>
      <c r="N378" s="58">
        <f t="shared" si="78"/>
        <v>3968.7999999999997</v>
      </c>
      <c r="O378" s="58">
        <f t="shared" si="79"/>
        <v>3968.7999999999997</v>
      </c>
      <c r="P378" s="58">
        <f t="shared" si="80"/>
        <v>3968.7999999999997</v>
      </c>
      <c r="Q378" s="58">
        <f t="shared" si="81"/>
        <v>3968.7999999999997</v>
      </c>
      <c r="R378" s="58">
        <f>SUM(Table1[[#This Row],[Oct]:[September]])</f>
        <v>47625.600000000006</v>
      </c>
      <c r="S378" s="68">
        <f>Table1[[#This Row],[DEMAND for the whole year]]/365</f>
        <v>130.48109589041098</v>
      </c>
      <c r="T378" s="68">
        <f>Table1[[#This Row],[Lead Time (days)]]*S378</f>
        <v>4566.8383561643841</v>
      </c>
      <c r="U378" s="68">
        <f>SQRT(2*Table1[[#This Row],[DEMAND for the whole year]]*$H$1/(Table1[[#This Row],[Std. Price ($)]]*$K$1))</f>
        <v>2009.8718232303834</v>
      </c>
      <c r="V378" s="68">
        <f>Table1[[#This Row],[DEMAND for the whole year]]/U378</f>
        <v>23.6958394309212</v>
      </c>
      <c r="W378" s="68">
        <f>Table1[[#This Row],[Demand variability (COV)]]*S378</f>
        <v>28.705841095890417</v>
      </c>
      <c r="X378" s="68">
        <f t="shared" si="82"/>
        <v>169.82604616426744</v>
      </c>
      <c r="Y378" s="68">
        <f t="shared" si="83"/>
        <v>348.78005730677376</v>
      </c>
      <c r="Z378" s="58">
        <f>(Table1[[#This Row],[Eoq]]/2)*(Table1[[#This Row],[Std. Price ($)]]*$K$1)</f>
        <v>7108.7518292763607</v>
      </c>
      <c r="AA378" s="58">
        <f>Table1[[#This Row],[number of times I order]]*$H$1</f>
        <v>7108.7518292763598</v>
      </c>
      <c r="AB378" s="58">
        <f>Table1[[#This Row],[Holding cost]]+AA378</f>
        <v>14217.50365855272</v>
      </c>
      <c r="AC378" s="34">
        <v>1.2</v>
      </c>
      <c r="AD378" s="29">
        <v>1</v>
      </c>
      <c r="AE378" s="29">
        <v>0.22</v>
      </c>
      <c r="AF378" s="29">
        <v>35</v>
      </c>
    </row>
    <row r="379" spans="1:32" x14ac:dyDescent="0.15">
      <c r="A379" s="32">
        <v>3872.5300186134959</v>
      </c>
      <c r="B379" s="33">
        <v>7.219850000000001</v>
      </c>
      <c r="C379" s="33">
        <v>8116.0235975866672</v>
      </c>
      <c r="D379" s="33">
        <f>C379/Table1[[#This Row],[Std. Price ($)]]</f>
        <v>1124.1263457809603</v>
      </c>
      <c r="E379" s="29">
        <v>2200</v>
      </c>
      <c r="F379" s="29">
        <f t="shared" si="70"/>
        <v>1320</v>
      </c>
      <c r="G379" s="29">
        <f t="shared" si="71"/>
        <v>1320</v>
      </c>
      <c r="H379" s="29">
        <f t="shared" si="72"/>
        <v>1320</v>
      </c>
      <c r="I379" s="58">
        <f t="shared" si="73"/>
        <v>1320</v>
      </c>
      <c r="J379" s="58">
        <f t="shared" si="74"/>
        <v>1320</v>
      </c>
      <c r="K379" s="58">
        <f t="shared" si="75"/>
        <v>1320</v>
      </c>
      <c r="L379" s="58">
        <f t="shared" si="76"/>
        <v>1320</v>
      </c>
      <c r="M379" s="58">
        <f t="shared" si="77"/>
        <v>1320</v>
      </c>
      <c r="N379" s="58">
        <f t="shared" si="78"/>
        <v>1320</v>
      </c>
      <c r="O379" s="58">
        <f t="shared" si="79"/>
        <v>1320</v>
      </c>
      <c r="P379" s="58">
        <f t="shared" si="80"/>
        <v>1320</v>
      </c>
      <c r="Q379" s="58">
        <f t="shared" si="81"/>
        <v>1320</v>
      </c>
      <c r="R379" s="58">
        <f>SUM(Table1[[#This Row],[Oct]:[September]])</f>
        <v>15840</v>
      </c>
      <c r="S379" s="68">
        <f>Table1[[#This Row],[DEMAND for the whole year]]/365</f>
        <v>43.397260273972606</v>
      </c>
      <c r="T379" s="68">
        <f>Table1[[#This Row],[Lead Time (days)]]*S379</f>
        <v>564.16438356164383</v>
      </c>
      <c r="U379" s="68">
        <f>SQRT(2*Table1[[#This Row],[DEMAND for the whole year]]*$H$1/(Table1[[#This Row],[Std. Price ($)]]*$K$1))</f>
        <v>2565.5124621889254</v>
      </c>
      <c r="V379" s="68">
        <f>Table1[[#This Row],[DEMAND for the whole year]]/U379</f>
        <v>6.1742050500449048</v>
      </c>
      <c r="W379" s="68">
        <f>Table1[[#This Row],[Demand variability (COV)]]*S379</f>
        <v>38.189589041095893</v>
      </c>
      <c r="X379" s="68">
        <f t="shared" si="82"/>
        <v>137.69452147656887</v>
      </c>
      <c r="Y379" s="68">
        <f t="shared" si="83"/>
        <v>282.78997348247333</v>
      </c>
      <c r="Z379" s="58">
        <f>(Table1[[#This Row],[Eoq]]/2)*(Table1[[#This Row],[Std. Price ($)]]*$K$1)</f>
        <v>1852.2615150134716</v>
      </c>
      <c r="AA379" s="58">
        <f>Table1[[#This Row],[number of times I order]]*$H$1</f>
        <v>1852.2615150134714</v>
      </c>
      <c r="AB379" s="58">
        <f>Table1[[#This Row],[Holding cost]]+AA379</f>
        <v>3704.5230300269432</v>
      </c>
      <c r="AC379" s="34">
        <v>-0.4</v>
      </c>
      <c r="AD379" s="29">
        <v>1</v>
      </c>
      <c r="AE379" s="29">
        <v>0.88</v>
      </c>
      <c r="AF379" s="29">
        <v>13</v>
      </c>
    </row>
    <row r="380" spans="1:32" x14ac:dyDescent="0.15">
      <c r="A380" s="32">
        <v>49940.170798373198</v>
      </c>
      <c r="B380" s="33">
        <v>36.231580000000008</v>
      </c>
      <c r="C380" s="33">
        <v>74957.117192314516</v>
      </c>
      <c r="D380" s="33">
        <f>C380/Table1[[#This Row],[Std. Price ($)]]</f>
        <v>2068.8337961610978</v>
      </c>
      <c r="E380" s="29">
        <v>1950</v>
      </c>
      <c r="F380" s="29">
        <f t="shared" si="70"/>
        <v>3510</v>
      </c>
      <c r="G380" s="29">
        <f t="shared" si="71"/>
        <v>3510</v>
      </c>
      <c r="H380" s="29">
        <f t="shared" si="72"/>
        <v>3510</v>
      </c>
      <c r="I380" s="58">
        <f t="shared" si="73"/>
        <v>3510</v>
      </c>
      <c r="J380" s="58">
        <f t="shared" si="74"/>
        <v>3510</v>
      </c>
      <c r="K380" s="58">
        <f t="shared" si="75"/>
        <v>3510</v>
      </c>
      <c r="L380" s="58">
        <f t="shared" si="76"/>
        <v>3510</v>
      </c>
      <c r="M380" s="58">
        <f t="shared" si="77"/>
        <v>3510</v>
      </c>
      <c r="N380" s="58">
        <f t="shared" si="78"/>
        <v>3510</v>
      </c>
      <c r="O380" s="58">
        <f t="shared" si="79"/>
        <v>3510</v>
      </c>
      <c r="P380" s="58">
        <f t="shared" si="80"/>
        <v>3510</v>
      </c>
      <c r="Q380" s="58">
        <f t="shared" si="81"/>
        <v>3510</v>
      </c>
      <c r="R380" s="58">
        <f>SUM(Table1[[#This Row],[Oct]:[September]])</f>
        <v>42120</v>
      </c>
      <c r="S380" s="68">
        <f>Table1[[#This Row],[DEMAND for the whole year]]/365</f>
        <v>115.39726027397261</v>
      </c>
      <c r="T380" s="68">
        <f>Table1[[#This Row],[Lead Time (days)]]*S380</f>
        <v>3808.1095890410961</v>
      </c>
      <c r="U380" s="68">
        <f>SQRT(2*Table1[[#This Row],[DEMAND for the whole year]]*$H$1/(Table1[[#This Row],[Std. Price ($)]]*$K$1))</f>
        <v>1867.5024143619535</v>
      </c>
      <c r="V380" s="68">
        <f>Table1[[#This Row],[DEMAND for the whole year]]/U380</f>
        <v>22.554187708716093</v>
      </c>
      <c r="W380" s="68">
        <f>Table1[[#This Row],[Demand variability (COV)]]*S380</f>
        <v>93.471780821917818</v>
      </c>
      <c r="X380" s="68">
        <f t="shared" si="82"/>
        <v>536.95450061497877</v>
      </c>
      <c r="Y380" s="68">
        <f t="shared" si="83"/>
        <v>1102.7697206968667</v>
      </c>
      <c r="Z380" s="58">
        <f>(Table1[[#This Row],[Eoq]]/2)*(Table1[[#This Row],[Std. Price ($)]]*$K$1)</f>
        <v>6766.2563126148289</v>
      </c>
      <c r="AA380" s="58">
        <f>Table1[[#This Row],[number of times I order]]*$H$1</f>
        <v>6766.2563126148279</v>
      </c>
      <c r="AB380" s="58">
        <f>Table1[[#This Row],[Holding cost]]+AA380</f>
        <v>13532.512625229658</v>
      </c>
      <c r="AC380" s="34">
        <v>0.8</v>
      </c>
      <c r="AD380" s="29">
        <v>1</v>
      </c>
      <c r="AE380" s="29">
        <v>0.81</v>
      </c>
      <c r="AF380" s="29">
        <v>33</v>
      </c>
    </row>
    <row r="381" spans="1:32" x14ac:dyDescent="0.15">
      <c r="A381" s="32">
        <v>59279.796371916069</v>
      </c>
      <c r="B381" s="33">
        <v>6.9962200000000001</v>
      </c>
      <c r="C381" s="33">
        <v>3540.3801527736296</v>
      </c>
      <c r="D381" s="33">
        <f>C381/Table1[[#This Row],[Std. Price ($)]]</f>
        <v>506.04185585553762</v>
      </c>
      <c r="E381" s="29">
        <v>1424</v>
      </c>
      <c r="F381" s="29">
        <f t="shared" si="70"/>
        <v>1993.6</v>
      </c>
      <c r="G381" s="29">
        <f t="shared" si="71"/>
        <v>1993.6</v>
      </c>
      <c r="H381" s="29">
        <f t="shared" si="72"/>
        <v>1993.6</v>
      </c>
      <c r="I381" s="58">
        <f t="shared" si="73"/>
        <v>1993.6</v>
      </c>
      <c r="J381" s="58">
        <f t="shared" si="74"/>
        <v>1993.6</v>
      </c>
      <c r="K381" s="58">
        <f t="shared" si="75"/>
        <v>1993.6</v>
      </c>
      <c r="L381" s="58">
        <f t="shared" si="76"/>
        <v>1993.6</v>
      </c>
      <c r="M381" s="58">
        <f t="shared" si="77"/>
        <v>1993.6</v>
      </c>
      <c r="N381" s="58">
        <f t="shared" si="78"/>
        <v>1993.6</v>
      </c>
      <c r="O381" s="58">
        <f t="shared" si="79"/>
        <v>1993.6</v>
      </c>
      <c r="P381" s="58">
        <f t="shared" si="80"/>
        <v>1993.6</v>
      </c>
      <c r="Q381" s="58">
        <f t="shared" si="81"/>
        <v>1993.6</v>
      </c>
      <c r="R381" s="58">
        <f>SUM(Table1[[#This Row],[Oct]:[September]])</f>
        <v>23923.199999999997</v>
      </c>
      <c r="S381" s="68">
        <f>Table1[[#This Row],[DEMAND for the whole year]]/365</f>
        <v>65.543013698630133</v>
      </c>
      <c r="T381" s="68">
        <f>Table1[[#This Row],[Lead Time (days)]]*S381</f>
        <v>786.51616438356155</v>
      </c>
      <c r="U381" s="68">
        <f>SQRT(2*Table1[[#This Row],[DEMAND for the whole year]]*$H$1/(Table1[[#This Row],[Std. Price ($)]]*$K$1))</f>
        <v>3202.8642655179437</v>
      </c>
      <c r="V381" s="68">
        <f>Table1[[#This Row],[DEMAND for the whole year]]/U381</f>
        <v>7.46931434390065</v>
      </c>
      <c r="W381" s="68">
        <f>Table1[[#This Row],[Demand variability (COV)]]*S381</f>
        <v>37.359517808219174</v>
      </c>
      <c r="X381" s="68">
        <f t="shared" si="82"/>
        <v>129.41716598021975</v>
      </c>
      <c r="Y381" s="68">
        <f t="shared" si="83"/>
        <v>265.79036364893403</v>
      </c>
      <c r="Z381" s="58">
        <f>(Table1[[#This Row],[Eoq]]/2)*(Table1[[#This Row],[Std. Price ($)]]*$K$1)</f>
        <v>2240.7943031701952</v>
      </c>
      <c r="AA381" s="58">
        <f>Table1[[#This Row],[number of times I order]]*$H$1</f>
        <v>2240.7943031701948</v>
      </c>
      <c r="AB381" s="58">
        <f>Table1[[#This Row],[Holding cost]]+AA381</f>
        <v>4481.5886063403905</v>
      </c>
      <c r="AC381" s="34">
        <v>0.4</v>
      </c>
      <c r="AD381" s="29">
        <v>0.75</v>
      </c>
      <c r="AE381" s="29">
        <v>0.56999999999999995</v>
      </c>
      <c r="AF381" s="29">
        <v>12</v>
      </c>
    </row>
    <row r="382" spans="1:32" x14ac:dyDescent="0.15">
      <c r="A382" s="32">
        <v>42518.779556630041</v>
      </c>
      <c r="B382" s="33">
        <v>8.624880000000001</v>
      </c>
      <c r="C382" s="33">
        <v>5762.7890158484806</v>
      </c>
      <c r="D382" s="33">
        <f>C382/Table1[[#This Row],[Std. Price ($)]]</f>
        <v>668.15874723456795</v>
      </c>
      <c r="E382" s="29">
        <v>1958</v>
      </c>
      <c r="F382" s="29">
        <f t="shared" si="70"/>
        <v>4895</v>
      </c>
      <c r="G382" s="29">
        <f t="shared" si="71"/>
        <v>4895</v>
      </c>
      <c r="H382" s="29">
        <f t="shared" si="72"/>
        <v>4895</v>
      </c>
      <c r="I382" s="58">
        <f t="shared" si="73"/>
        <v>4895</v>
      </c>
      <c r="J382" s="58">
        <f t="shared" si="74"/>
        <v>4895</v>
      </c>
      <c r="K382" s="58">
        <f t="shared" si="75"/>
        <v>4895</v>
      </c>
      <c r="L382" s="58">
        <f t="shared" si="76"/>
        <v>4895</v>
      </c>
      <c r="M382" s="58">
        <f t="shared" si="77"/>
        <v>4895</v>
      </c>
      <c r="N382" s="58">
        <f t="shared" si="78"/>
        <v>4895</v>
      </c>
      <c r="O382" s="58">
        <f t="shared" si="79"/>
        <v>4895</v>
      </c>
      <c r="P382" s="58">
        <f t="shared" si="80"/>
        <v>4895</v>
      </c>
      <c r="Q382" s="58">
        <f t="shared" si="81"/>
        <v>4895</v>
      </c>
      <c r="R382" s="58">
        <f>SUM(Table1[[#This Row],[Oct]:[September]])</f>
        <v>58740</v>
      </c>
      <c r="S382" s="68">
        <f>Table1[[#This Row],[DEMAND for the whole year]]/365</f>
        <v>160.93150684931507</v>
      </c>
      <c r="T382" s="68">
        <f>Table1[[#This Row],[Lead Time (days)]]*S382</f>
        <v>6759.1232876712329</v>
      </c>
      <c r="U382" s="68">
        <f>SQRT(2*Table1[[#This Row],[DEMAND for the whole year]]*$H$1/(Table1[[#This Row],[Std. Price ($)]]*$K$1))</f>
        <v>4520.1314818716055</v>
      </c>
      <c r="V382" s="68">
        <f>Table1[[#This Row],[DEMAND for the whole year]]/U382</f>
        <v>12.99519720512159</v>
      </c>
      <c r="W382" s="68">
        <f>Table1[[#This Row],[Demand variability (COV)]]*S382</f>
        <v>14.483835616438355</v>
      </c>
      <c r="X382" s="68">
        <f t="shared" si="82"/>
        <v>93.865982948501355</v>
      </c>
      <c r="Y382" s="68">
        <f t="shared" si="83"/>
        <v>192.77716022586984</v>
      </c>
      <c r="Z382" s="58">
        <f>(Table1[[#This Row],[Eoq]]/2)*(Table1[[#This Row],[Std. Price ($)]]*$K$1)</f>
        <v>3898.5591615364779</v>
      </c>
      <c r="AA382" s="58">
        <f>Table1[[#This Row],[number of times I order]]*$H$1</f>
        <v>3898.5591615364769</v>
      </c>
      <c r="AB382" s="58">
        <f>Table1[[#This Row],[Holding cost]]+AA382</f>
        <v>7797.1183230729548</v>
      </c>
      <c r="AC382" s="34">
        <v>1.5</v>
      </c>
      <c r="AD382" s="29">
        <v>1</v>
      </c>
      <c r="AE382" s="29">
        <v>0.09</v>
      </c>
      <c r="AF382" s="29">
        <v>42</v>
      </c>
    </row>
    <row r="383" spans="1:32" x14ac:dyDescent="0.15">
      <c r="A383" s="32">
        <v>60161.156344175179</v>
      </c>
      <c r="B383" s="33">
        <v>8.2437300000000011</v>
      </c>
      <c r="C383" s="33">
        <v>7147.7971344384023</v>
      </c>
      <c r="D383" s="33">
        <f>C383/Table1[[#This Row],[Std. Price ($)]]</f>
        <v>867.05861720827841</v>
      </c>
      <c r="E383" s="29">
        <v>1536</v>
      </c>
      <c r="F383" s="29">
        <f t="shared" si="70"/>
        <v>2764.8</v>
      </c>
      <c r="G383" s="29">
        <f t="shared" si="71"/>
        <v>2764.8</v>
      </c>
      <c r="H383" s="29">
        <f t="shared" si="72"/>
        <v>2764.8</v>
      </c>
      <c r="I383" s="58">
        <f t="shared" si="73"/>
        <v>2764.8</v>
      </c>
      <c r="J383" s="58">
        <f t="shared" si="74"/>
        <v>2764.8</v>
      </c>
      <c r="K383" s="58">
        <f t="shared" si="75"/>
        <v>2764.8</v>
      </c>
      <c r="L383" s="58">
        <f t="shared" si="76"/>
        <v>2764.8</v>
      </c>
      <c r="M383" s="58">
        <f t="shared" si="77"/>
        <v>2764.8</v>
      </c>
      <c r="N383" s="58">
        <f t="shared" si="78"/>
        <v>2764.8</v>
      </c>
      <c r="O383" s="58">
        <f t="shared" si="79"/>
        <v>2764.8</v>
      </c>
      <c r="P383" s="58">
        <f t="shared" si="80"/>
        <v>2764.8</v>
      </c>
      <c r="Q383" s="58">
        <f t="shared" si="81"/>
        <v>2764.8</v>
      </c>
      <c r="R383" s="58">
        <f>SUM(Table1[[#This Row],[Oct]:[September]])</f>
        <v>33177.599999999999</v>
      </c>
      <c r="S383" s="68">
        <f>Table1[[#This Row],[DEMAND for the whole year]]/365</f>
        <v>90.897534246575333</v>
      </c>
      <c r="T383" s="68">
        <f>Table1[[#This Row],[Lead Time (days)]]*S383</f>
        <v>1090.770410958904</v>
      </c>
      <c r="U383" s="68">
        <f>SQRT(2*Table1[[#This Row],[DEMAND for the whole year]]*$H$1/(Table1[[#This Row],[Std. Price ($)]]*$K$1))</f>
        <v>3474.7313384154154</v>
      </c>
      <c r="V383" s="68">
        <f>Table1[[#This Row],[DEMAND for the whole year]]/U383</f>
        <v>9.5482489921451048</v>
      </c>
      <c r="W383" s="68">
        <f>Table1[[#This Row],[Demand variability (COV)]]*S383</f>
        <v>99.987287671232878</v>
      </c>
      <c r="X383" s="68">
        <f t="shared" si="82"/>
        <v>346.36612471516111</v>
      </c>
      <c r="Y383" s="68">
        <f t="shared" si="83"/>
        <v>711.34905131352798</v>
      </c>
      <c r="Z383" s="58">
        <f>(Table1[[#This Row],[Eoq]]/2)*(Table1[[#This Row],[Std. Price ($)]]*$K$1)</f>
        <v>2864.4746976435317</v>
      </c>
      <c r="AA383" s="58">
        <f>Table1[[#This Row],[number of times I order]]*$H$1</f>
        <v>2864.4746976435313</v>
      </c>
      <c r="AB383" s="58">
        <f>Table1[[#This Row],[Holding cost]]+AA383</f>
        <v>5728.9493952870635</v>
      </c>
      <c r="AC383" s="34">
        <v>0.8</v>
      </c>
      <c r="AD383" s="29">
        <v>1</v>
      </c>
      <c r="AE383" s="29">
        <v>1.1000000000000001</v>
      </c>
      <c r="AF383" s="29">
        <v>12</v>
      </c>
    </row>
    <row r="384" spans="1:32" x14ac:dyDescent="0.15">
      <c r="A384" s="32">
        <v>66491.665439278804</v>
      </c>
      <c r="B384" s="33">
        <v>7.1830000000000007</v>
      </c>
      <c r="C384" s="33">
        <v>9989.463446916654</v>
      </c>
      <c r="D384" s="33">
        <f>C384/Table1[[#This Row],[Std. Price ($)]]</f>
        <v>1390.7090974407147</v>
      </c>
      <c r="E384" s="29">
        <v>1318</v>
      </c>
      <c r="F384" s="29">
        <f t="shared" si="70"/>
        <v>1054.4000000000001</v>
      </c>
      <c r="G384" s="29">
        <f t="shared" si="71"/>
        <v>1054.4000000000001</v>
      </c>
      <c r="H384" s="29">
        <f t="shared" si="72"/>
        <v>1054.4000000000001</v>
      </c>
      <c r="I384" s="58">
        <f t="shared" si="73"/>
        <v>1054.4000000000001</v>
      </c>
      <c r="J384" s="58">
        <f t="shared" si="74"/>
        <v>1054.4000000000001</v>
      </c>
      <c r="K384" s="58">
        <f t="shared" si="75"/>
        <v>1054.4000000000001</v>
      </c>
      <c r="L384" s="58">
        <f t="shared" si="76"/>
        <v>1054.4000000000001</v>
      </c>
      <c r="M384" s="58">
        <f t="shared" si="77"/>
        <v>1054.4000000000001</v>
      </c>
      <c r="N384" s="58">
        <f t="shared" si="78"/>
        <v>1054.4000000000001</v>
      </c>
      <c r="O384" s="58">
        <f t="shared" si="79"/>
        <v>1054.4000000000001</v>
      </c>
      <c r="P384" s="58">
        <f t="shared" si="80"/>
        <v>1054.4000000000001</v>
      </c>
      <c r="Q384" s="58">
        <f t="shared" si="81"/>
        <v>1054.4000000000001</v>
      </c>
      <c r="R384" s="58">
        <f>SUM(Table1[[#This Row],[Oct]:[September]])</f>
        <v>12652.799999999997</v>
      </c>
      <c r="S384" s="68">
        <f>Table1[[#This Row],[DEMAND for the whole year]]/365</f>
        <v>34.665205479452048</v>
      </c>
      <c r="T384" s="68">
        <f>Table1[[#This Row],[Lead Time (days)]]*S384</f>
        <v>797.29972602739713</v>
      </c>
      <c r="U384" s="68">
        <f>SQRT(2*Table1[[#This Row],[DEMAND for the whole year]]*$H$1/(Table1[[#This Row],[Std. Price ($)]]*$K$1))</f>
        <v>2298.7990860279351</v>
      </c>
      <c r="V384" s="68">
        <f>Table1[[#This Row],[DEMAND for the whole year]]/U384</f>
        <v>5.504091278312889</v>
      </c>
      <c r="W384" s="68">
        <f>Table1[[#This Row],[Demand variability (COV)]]*S384</f>
        <v>36.051813698630134</v>
      </c>
      <c r="X384" s="68">
        <f t="shared" si="82"/>
        <v>172.89842460848772</v>
      </c>
      <c r="Y384" s="68">
        <f t="shared" si="83"/>
        <v>355.08995118963986</v>
      </c>
      <c r="Z384" s="58">
        <f>(Table1[[#This Row],[Eoq]]/2)*(Table1[[#This Row],[Std. Price ($)]]*$K$1)</f>
        <v>1651.2273834938662</v>
      </c>
      <c r="AA384" s="58">
        <f>Table1[[#This Row],[number of times I order]]*$H$1</f>
        <v>1651.2273834938667</v>
      </c>
      <c r="AB384" s="58">
        <f>Table1[[#This Row],[Holding cost]]+AA384</f>
        <v>3302.4547669877329</v>
      </c>
      <c r="AC384" s="34">
        <v>-0.2</v>
      </c>
      <c r="AD384" s="29">
        <v>0.85</v>
      </c>
      <c r="AE384" s="29">
        <v>1.04</v>
      </c>
      <c r="AF384" s="29">
        <v>23</v>
      </c>
    </row>
    <row r="385" spans="1:32" x14ac:dyDescent="0.15">
      <c r="A385" s="32">
        <v>46174.197040383369</v>
      </c>
      <c r="B385" s="33">
        <v>634.15000000000009</v>
      </c>
      <c r="C385" s="33">
        <v>160463.20136000004</v>
      </c>
      <c r="D385" s="33">
        <f>C385/Table1[[#This Row],[Std. Price ($)]]</f>
        <v>253.03666539462273</v>
      </c>
      <c r="E385" s="29">
        <v>2240</v>
      </c>
      <c r="F385" s="29">
        <f t="shared" si="70"/>
        <v>4032</v>
      </c>
      <c r="G385" s="29">
        <f t="shared" si="71"/>
        <v>4032</v>
      </c>
      <c r="H385" s="29">
        <f t="shared" si="72"/>
        <v>4032</v>
      </c>
      <c r="I385" s="58">
        <f t="shared" si="73"/>
        <v>4032</v>
      </c>
      <c r="J385" s="58">
        <f t="shared" si="74"/>
        <v>4032</v>
      </c>
      <c r="K385" s="58">
        <f t="shared" si="75"/>
        <v>4032</v>
      </c>
      <c r="L385" s="58">
        <f t="shared" si="76"/>
        <v>4032</v>
      </c>
      <c r="M385" s="58">
        <f t="shared" si="77"/>
        <v>4032</v>
      </c>
      <c r="N385" s="58">
        <f t="shared" si="78"/>
        <v>4032</v>
      </c>
      <c r="O385" s="58">
        <f t="shared" si="79"/>
        <v>4032</v>
      </c>
      <c r="P385" s="58">
        <f t="shared" si="80"/>
        <v>4032</v>
      </c>
      <c r="Q385" s="58">
        <f t="shared" si="81"/>
        <v>4032</v>
      </c>
      <c r="R385" s="58">
        <f>SUM(Table1[[#This Row],[Oct]:[September]])</f>
        <v>48384</v>
      </c>
      <c r="S385" s="68">
        <f>Table1[[#This Row],[DEMAND for the whole year]]/365</f>
        <v>132.55890410958904</v>
      </c>
      <c r="T385" s="68">
        <f>Table1[[#This Row],[Lead Time (days)]]*S385</f>
        <v>3844.2082191780819</v>
      </c>
      <c r="U385" s="68">
        <f>SQRT(2*Table1[[#This Row],[DEMAND for the whole year]]*$H$1/(Table1[[#This Row],[Std. Price ($)]]*$K$1))</f>
        <v>478.42681564635558</v>
      </c>
      <c r="V385" s="68">
        <f>Table1[[#This Row],[DEMAND for the whole year]]/U385</f>
        <v>101.13145504737881</v>
      </c>
      <c r="W385" s="68">
        <f>Table1[[#This Row],[Demand variability (COV)]]*S385</f>
        <v>13.255890410958905</v>
      </c>
      <c r="X385" s="68">
        <f t="shared" si="82"/>
        <v>71.385154528327632</v>
      </c>
      <c r="Y385" s="68">
        <f t="shared" si="83"/>
        <v>146.60718334783715</v>
      </c>
      <c r="Z385" s="58">
        <f>(Table1[[#This Row],[Eoq]]/2)*(Table1[[#This Row],[Std. Price ($)]]*$K$1)</f>
        <v>30339.436514213645</v>
      </c>
      <c r="AA385" s="58">
        <f>Table1[[#This Row],[number of times I order]]*$H$1</f>
        <v>30339.436514213641</v>
      </c>
      <c r="AB385" s="58">
        <f>Table1[[#This Row],[Holding cost]]+AA385</f>
        <v>60678.87302842729</v>
      </c>
      <c r="AC385" s="34">
        <v>0.8</v>
      </c>
      <c r="AD385" s="29">
        <v>1</v>
      </c>
      <c r="AE385" s="29">
        <v>0.1</v>
      </c>
      <c r="AF385" s="29">
        <v>29</v>
      </c>
    </row>
    <row r="386" spans="1:32" x14ac:dyDescent="0.15">
      <c r="A386" s="32">
        <v>28074.484010202294</v>
      </c>
      <c r="B386" s="33">
        <v>7.1662800000000004</v>
      </c>
      <c r="C386" s="33">
        <v>9764.257993679199</v>
      </c>
      <c r="D386" s="33">
        <f>C386/Table1[[#This Row],[Std. Price ($)]]</f>
        <v>1362.5281169141031</v>
      </c>
      <c r="E386" s="29">
        <v>2094</v>
      </c>
      <c r="F386" s="29">
        <f t="shared" si="70"/>
        <v>1675.2</v>
      </c>
      <c r="G386" s="29">
        <f t="shared" si="71"/>
        <v>1675.2</v>
      </c>
      <c r="H386" s="29">
        <f t="shared" si="72"/>
        <v>1675.2</v>
      </c>
      <c r="I386" s="58">
        <f t="shared" si="73"/>
        <v>1675.2</v>
      </c>
      <c r="J386" s="58">
        <f t="shared" si="74"/>
        <v>1675.2</v>
      </c>
      <c r="K386" s="58">
        <f t="shared" si="75"/>
        <v>1675.2</v>
      </c>
      <c r="L386" s="58">
        <f t="shared" si="76"/>
        <v>1675.2</v>
      </c>
      <c r="M386" s="58">
        <f t="shared" si="77"/>
        <v>1675.2</v>
      </c>
      <c r="N386" s="58">
        <f t="shared" si="78"/>
        <v>1675.2</v>
      </c>
      <c r="O386" s="58">
        <f t="shared" si="79"/>
        <v>1675.2</v>
      </c>
      <c r="P386" s="58">
        <f t="shared" si="80"/>
        <v>1675.2</v>
      </c>
      <c r="Q386" s="58">
        <f t="shared" si="81"/>
        <v>1675.2</v>
      </c>
      <c r="R386" s="58">
        <f>SUM(Table1[[#This Row],[Oct]:[September]])</f>
        <v>20102.400000000005</v>
      </c>
      <c r="S386" s="68">
        <f>Table1[[#This Row],[DEMAND for the whole year]]/365</f>
        <v>55.075068493150702</v>
      </c>
      <c r="T386" s="68">
        <f>Table1[[#This Row],[Lead Time (days)]]*S386</f>
        <v>2092.8526027397265</v>
      </c>
      <c r="U386" s="68">
        <f>SQRT(2*Table1[[#This Row],[DEMAND for the whole year]]*$H$1/(Table1[[#This Row],[Std. Price ($)]]*$K$1))</f>
        <v>2900.9329844686358</v>
      </c>
      <c r="V386" s="68">
        <f>Table1[[#This Row],[DEMAND for the whole year]]/U386</f>
        <v>6.9296326759792981</v>
      </c>
      <c r="W386" s="68">
        <f>Table1[[#This Row],[Demand variability (COV)]]*S386</f>
        <v>16.522520547945209</v>
      </c>
      <c r="X386" s="68">
        <f t="shared" si="82"/>
        <v>101.85165703009609</v>
      </c>
      <c r="Y386" s="68">
        <f t="shared" si="83"/>
        <v>209.17772967160582</v>
      </c>
      <c r="Z386" s="58">
        <f>(Table1[[#This Row],[Eoq]]/2)*(Table1[[#This Row],[Std. Price ($)]]*$K$1)</f>
        <v>2078.8898027937898</v>
      </c>
      <c r="AA386" s="58">
        <f>Table1[[#This Row],[number of times I order]]*$H$1</f>
        <v>2078.8898027937894</v>
      </c>
      <c r="AB386" s="58">
        <f>Table1[[#This Row],[Holding cost]]+AA386</f>
        <v>4157.7796055875788</v>
      </c>
      <c r="AC386" s="34">
        <v>-0.2</v>
      </c>
      <c r="AD386" s="29">
        <v>1</v>
      </c>
      <c r="AE386" s="29">
        <v>0.3</v>
      </c>
      <c r="AF386" s="29">
        <v>38</v>
      </c>
    </row>
    <row r="387" spans="1:32" x14ac:dyDescent="0.15">
      <c r="A387" s="32">
        <v>41023.898209479514</v>
      </c>
      <c r="B387" s="33">
        <v>5.0439400000000001</v>
      </c>
      <c r="C387" s="33">
        <v>10804.47642562906</v>
      </c>
      <c r="D387" s="33">
        <f>C387/Table1[[#This Row],[Std. Price ($)]]</f>
        <v>2142.0707672234521</v>
      </c>
      <c r="E387" s="29">
        <v>2604</v>
      </c>
      <c r="F387" s="29">
        <f t="shared" ref="F387:F450" si="84">E387+$AC387*E387</f>
        <v>3124.8</v>
      </c>
      <c r="G387" s="29">
        <f t="shared" ref="G387:G450" si="85">$F387</f>
        <v>3124.8</v>
      </c>
      <c r="H387" s="29">
        <f t="shared" ref="H387:H450" si="86">$F387</f>
        <v>3124.8</v>
      </c>
      <c r="I387" s="58">
        <f t="shared" ref="I387:I450" si="87">$F387</f>
        <v>3124.8</v>
      </c>
      <c r="J387" s="58">
        <f t="shared" ref="J387:J450" si="88">$F387</f>
        <v>3124.8</v>
      </c>
      <c r="K387" s="58">
        <f t="shared" ref="K387:K450" si="89">$F387</f>
        <v>3124.8</v>
      </c>
      <c r="L387" s="58">
        <f t="shared" ref="L387:L450" si="90">$F387</f>
        <v>3124.8</v>
      </c>
      <c r="M387" s="58">
        <f t="shared" ref="M387:M450" si="91">$F387</f>
        <v>3124.8</v>
      </c>
      <c r="N387" s="58">
        <f t="shared" ref="N387:N450" si="92">$F387</f>
        <v>3124.8</v>
      </c>
      <c r="O387" s="58">
        <f t="shared" ref="O387:O450" si="93">$F387</f>
        <v>3124.8</v>
      </c>
      <c r="P387" s="58">
        <f t="shared" ref="P387:P450" si="94">$F387</f>
        <v>3124.8</v>
      </c>
      <c r="Q387" s="58">
        <f t="shared" ref="Q387:Q450" si="95">$F387</f>
        <v>3124.8</v>
      </c>
      <c r="R387" s="58">
        <f>SUM(Table1[[#This Row],[Oct]:[September]])</f>
        <v>37497.599999999999</v>
      </c>
      <c r="S387" s="68">
        <f>Table1[[#This Row],[DEMAND for the whole year]]/365</f>
        <v>102.7331506849315</v>
      </c>
      <c r="T387" s="68">
        <f>Table1[[#This Row],[Lead Time (days)]]*S387</f>
        <v>4109.3260273972601</v>
      </c>
      <c r="U387" s="68">
        <f>SQRT(2*Table1[[#This Row],[DEMAND for the whole year]]*$H$1/(Table1[[#This Row],[Std. Price ($)]]*$K$1))</f>
        <v>4722.5591640833827</v>
      </c>
      <c r="V387" s="68">
        <f>Table1[[#This Row],[DEMAND for the whole year]]/U387</f>
        <v>7.9401016900289134</v>
      </c>
      <c r="W387" s="68">
        <f>Table1[[#This Row],[Demand variability (COV)]]*S387</f>
        <v>26.71061917808219</v>
      </c>
      <c r="X387" s="68">
        <f t="shared" si="82"/>
        <v>168.93278863222878</v>
      </c>
      <c r="Y387" s="68">
        <f t="shared" si="83"/>
        <v>346.94553062343573</v>
      </c>
      <c r="Z387" s="58">
        <f>(Table1[[#This Row],[Eoq]]/2)*(Table1[[#This Row],[Std. Price ($)]]*$K$1)</f>
        <v>2382.0305070086738</v>
      </c>
      <c r="AA387" s="58">
        <f>Table1[[#This Row],[number of times I order]]*$H$1</f>
        <v>2382.0305070086742</v>
      </c>
      <c r="AB387" s="58">
        <f>Table1[[#This Row],[Holding cost]]+AA387</f>
        <v>4764.0610140173485</v>
      </c>
      <c r="AC387" s="34">
        <v>0.2</v>
      </c>
      <c r="AD387" s="29">
        <v>0.8</v>
      </c>
      <c r="AE387" s="29">
        <v>0.26</v>
      </c>
      <c r="AF387" s="29">
        <v>40</v>
      </c>
    </row>
    <row r="388" spans="1:32" x14ac:dyDescent="0.15">
      <c r="A388" s="32">
        <v>18966.897720067987</v>
      </c>
      <c r="B388" s="33">
        <v>7.5922000000000009</v>
      </c>
      <c r="C388" s="33">
        <v>10185.893223974595</v>
      </c>
      <c r="D388" s="33">
        <f>C388/Table1[[#This Row],[Std. Price ($)]]</f>
        <v>1341.6260404065481</v>
      </c>
      <c r="E388" s="29">
        <v>1230</v>
      </c>
      <c r="F388" s="29">
        <f t="shared" si="84"/>
        <v>1845</v>
      </c>
      <c r="G388" s="29">
        <f t="shared" si="85"/>
        <v>1845</v>
      </c>
      <c r="H388" s="29">
        <f t="shared" si="86"/>
        <v>1845</v>
      </c>
      <c r="I388" s="58">
        <f t="shared" si="87"/>
        <v>1845</v>
      </c>
      <c r="J388" s="58">
        <f t="shared" si="88"/>
        <v>1845</v>
      </c>
      <c r="K388" s="58">
        <f t="shared" si="89"/>
        <v>1845</v>
      </c>
      <c r="L388" s="58">
        <f t="shared" si="90"/>
        <v>1845</v>
      </c>
      <c r="M388" s="58">
        <f t="shared" si="91"/>
        <v>1845</v>
      </c>
      <c r="N388" s="58">
        <f t="shared" si="92"/>
        <v>1845</v>
      </c>
      <c r="O388" s="58">
        <f t="shared" si="93"/>
        <v>1845</v>
      </c>
      <c r="P388" s="58">
        <f t="shared" si="94"/>
        <v>1845</v>
      </c>
      <c r="Q388" s="58">
        <f t="shared" si="95"/>
        <v>1845</v>
      </c>
      <c r="R388" s="58">
        <f>SUM(Table1[[#This Row],[Oct]:[September]])</f>
        <v>22140</v>
      </c>
      <c r="S388" s="68">
        <f>Table1[[#This Row],[DEMAND for the whole year]]/365</f>
        <v>60.657534246575345</v>
      </c>
      <c r="T388" s="68">
        <f>Table1[[#This Row],[Lead Time (days)]]*S388</f>
        <v>1819.7260273972604</v>
      </c>
      <c r="U388" s="68">
        <f>SQRT(2*Table1[[#This Row],[DEMAND for the whole year]]*$H$1/(Table1[[#This Row],[Std. Price ($)]]*$K$1))</f>
        <v>2957.7782809061305</v>
      </c>
      <c r="V388" s="68">
        <f>Table1[[#This Row],[DEMAND for the whole year]]/U388</f>
        <v>7.4853480880985099</v>
      </c>
      <c r="W388" s="68">
        <f>Table1[[#This Row],[Demand variability (COV)]]*S388</f>
        <v>47.919452054794526</v>
      </c>
      <c r="X388" s="68">
        <f t="shared" ref="X388:X451" si="96">SQRT(AF388)*W388</f>
        <v>262.46564833698244</v>
      </c>
      <c r="Y388" s="68">
        <f t="shared" ref="Y388:Y451" si="97">NORMSINV($Y$1)*X388</f>
        <v>539.03853935035261</v>
      </c>
      <c r="Z388" s="58">
        <f>(Table1[[#This Row],[Eoq]]/2)*(Table1[[#This Row],[Std. Price ($)]]*$K$1)</f>
        <v>2245.6044264295529</v>
      </c>
      <c r="AA388" s="58">
        <f>Table1[[#This Row],[number of times I order]]*$H$1</f>
        <v>2245.6044264295529</v>
      </c>
      <c r="AB388" s="58">
        <f>Table1[[#This Row],[Holding cost]]+AA388</f>
        <v>4491.2088528591057</v>
      </c>
      <c r="AC388" s="34">
        <v>0.5</v>
      </c>
      <c r="AD388" s="29">
        <v>0.82</v>
      </c>
      <c r="AE388" s="29">
        <v>0.79</v>
      </c>
      <c r="AF388" s="29">
        <v>30</v>
      </c>
    </row>
    <row r="389" spans="1:32" x14ac:dyDescent="0.15">
      <c r="A389" s="32">
        <v>64934.324115119423</v>
      </c>
      <c r="B389" s="33">
        <v>23.32</v>
      </c>
      <c r="C389" s="33">
        <v>77217.586773167845</v>
      </c>
      <c r="D389" s="33">
        <f>C389/Table1[[#This Row],[Std. Price ($)]]</f>
        <v>3311.2172715766656</v>
      </c>
      <c r="E389" s="29">
        <v>2394</v>
      </c>
      <c r="F389" s="29">
        <f t="shared" si="84"/>
        <v>2872.8</v>
      </c>
      <c r="G389" s="29">
        <f t="shared" si="85"/>
        <v>2872.8</v>
      </c>
      <c r="H389" s="29">
        <f t="shared" si="86"/>
        <v>2872.8</v>
      </c>
      <c r="I389" s="58">
        <f t="shared" si="87"/>
        <v>2872.8</v>
      </c>
      <c r="J389" s="58">
        <f t="shared" si="88"/>
        <v>2872.8</v>
      </c>
      <c r="K389" s="58">
        <f t="shared" si="89"/>
        <v>2872.8</v>
      </c>
      <c r="L389" s="58">
        <f t="shared" si="90"/>
        <v>2872.8</v>
      </c>
      <c r="M389" s="58">
        <f t="shared" si="91"/>
        <v>2872.8</v>
      </c>
      <c r="N389" s="58">
        <f t="shared" si="92"/>
        <v>2872.8</v>
      </c>
      <c r="O389" s="58">
        <f t="shared" si="93"/>
        <v>2872.8</v>
      </c>
      <c r="P389" s="58">
        <f t="shared" si="94"/>
        <v>2872.8</v>
      </c>
      <c r="Q389" s="58">
        <f t="shared" si="95"/>
        <v>2872.8</v>
      </c>
      <c r="R389" s="58">
        <f>SUM(Table1[[#This Row],[Oct]:[September]])</f>
        <v>34473.599999999999</v>
      </c>
      <c r="S389" s="68">
        <f>Table1[[#This Row],[DEMAND for the whole year]]/365</f>
        <v>94.448219178082184</v>
      </c>
      <c r="T389" s="68">
        <f>Table1[[#This Row],[Lead Time (days)]]*S389</f>
        <v>7555.8575342465747</v>
      </c>
      <c r="U389" s="68">
        <f>SQRT(2*Table1[[#This Row],[DEMAND for the whole year]]*$H$1/(Table1[[#This Row],[Std. Price ($)]]*$K$1))</f>
        <v>2105.9093528453145</v>
      </c>
      <c r="V389" s="68">
        <f>Table1[[#This Row],[DEMAND for the whole year]]/U389</f>
        <v>16.369935369450914</v>
      </c>
      <c r="W389" s="68">
        <f>Table1[[#This Row],[Demand variability (COV)]]*S389</f>
        <v>30.223430136986298</v>
      </c>
      <c r="X389" s="68">
        <f t="shared" si="96"/>
        <v>270.32657719806861</v>
      </c>
      <c r="Y389" s="68">
        <f t="shared" si="97"/>
        <v>555.18291343536259</v>
      </c>
      <c r="Z389" s="58">
        <f>(Table1[[#This Row],[Eoq]]/2)*(Table1[[#This Row],[Std. Price ($)]]*$K$1)</f>
        <v>4910.9806108352741</v>
      </c>
      <c r="AA389" s="58">
        <f>Table1[[#This Row],[number of times I order]]*$H$1</f>
        <v>4910.9806108352741</v>
      </c>
      <c r="AB389" s="58">
        <f>Table1[[#This Row],[Holding cost]]+AA389</f>
        <v>9821.9612216705482</v>
      </c>
      <c r="AC389" s="34">
        <v>0.2</v>
      </c>
      <c r="AD389" s="29">
        <v>0.75</v>
      </c>
      <c r="AE389" s="29">
        <v>0.32</v>
      </c>
      <c r="AF389" s="29">
        <v>80</v>
      </c>
    </row>
    <row r="390" spans="1:32" x14ac:dyDescent="0.15">
      <c r="A390" s="32">
        <v>65657.654027499593</v>
      </c>
      <c r="B390" s="33">
        <v>5.2175200000000004</v>
      </c>
      <c r="C390" s="33">
        <v>5435.5585294876819</v>
      </c>
      <c r="D390" s="33">
        <f>C390/Table1[[#This Row],[Std. Price ($)]]</f>
        <v>1041.789687339518</v>
      </c>
      <c r="E390" s="29">
        <v>2038</v>
      </c>
      <c r="F390" s="29">
        <f t="shared" si="84"/>
        <v>4483.6000000000004</v>
      </c>
      <c r="G390" s="29">
        <f t="shared" si="85"/>
        <v>4483.6000000000004</v>
      </c>
      <c r="H390" s="29">
        <f t="shared" si="86"/>
        <v>4483.6000000000004</v>
      </c>
      <c r="I390" s="58">
        <f t="shared" si="87"/>
        <v>4483.6000000000004</v>
      </c>
      <c r="J390" s="58">
        <f t="shared" si="88"/>
        <v>4483.6000000000004</v>
      </c>
      <c r="K390" s="58">
        <f t="shared" si="89"/>
        <v>4483.6000000000004</v>
      </c>
      <c r="L390" s="58">
        <f t="shared" si="90"/>
        <v>4483.6000000000004</v>
      </c>
      <c r="M390" s="58">
        <f t="shared" si="91"/>
        <v>4483.6000000000004</v>
      </c>
      <c r="N390" s="58">
        <f t="shared" si="92"/>
        <v>4483.6000000000004</v>
      </c>
      <c r="O390" s="58">
        <f t="shared" si="93"/>
        <v>4483.6000000000004</v>
      </c>
      <c r="P390" s="58">
        <f t="shared" si="94"/>
        <v>4483.6000000000004</v>
      </c>
      <c r="Q390" s="58">
        <f t="shared" si="95"/>
        <v>4483.6000000000004</v>
      </c>
      <c r="R390" s="58">
        <f>SUM(Table1[[#This Row],[Oct]:[September]])</f>
        <v>53803.19999999999</v>
      </c>
      <c r="S390" s="68">
        <f>Table1[[#This Row],[DEMAND for the whole year]]/365</f>
        <v>147.40602739726026</v>
      </c>
      <c r="T390" s="68">
        <f>Table1[[#This Row],[Lead Time (days)]]*S390</f>
        <v>1768.8723287671232</v>
      </c>
      <c r="U390" s="68">
        <f>SQRT(2*Table1[[#This Row],[DEMAND for the whole year]]*$H$1/(Table1[[#This Row],[Std. Price ($)]]*$K$1))</f>
        <v>5562.0209375822087</v>
      </c>
      <c r="V390" s="68">
        <f>Table1[[#This Row],[DEMAND for the whole year]]/U390</f>
        <v>9.6733184940846435</v>
      </c>
      <c r="W390" s="68">
        <f>Table1[[#This Row],[Demand variability (COV)]]*S390</f>
        <v>134.13948493150684</v>
      </c>
      <c r="X390" s="68">
        <f t="shared" si="96"/>
        <v>464.67280640497933</v>
      </c>
      <c r="Y390" s="68">
        <f t="shared" si="97"/>
        <v>954.32126995445788</v>
      </c>
      <c r="Z390" s="58">
        <f>(Table1[[#This Row],[Eoq]]/2)*(Table1[[#This Row],[Std. Price ($)]]*$K$1)</f>
        <v>2901.9955482253931</v>
      </c>
      <c r="AA390" s="58">
        <f>Table1[[#This Row],[number of times I order]]*$H$1</f>
        <v>2901.9955482253931</v>
      </c>
      <c r="AB390" s="58">
        <f>Table1[[#This Row],[Holding cost]]+AA390</f>
        <v>5803.9910964507862</v>
      </c>
      <c r="AC390" s="34">
        <v>1.2</v>
      </c>
      <c r="AD390" s="29">
        <v>1</v>
      </c>
      <c r="AE390" s="29">
        <v>0.91</v>
      </c>
      <c r="AF390" s="29">
        <v>12</v>
      </c>
    </row>
    <row r="391" spans="1:32" x14ac:dyDescent="0.15">
      <c r="A391" s="32">
        <v>3242.2029691093203</v>
      </c>
      <c r="B391" s="33">
        <v>14.839000000000002</v>
      </c>
      <c r="C391" s="33">
        <v>83210.497117493738</v>
      </c>
      <c r="D391" s="33">
        <f>C391/Table1[[#This Row],[Std. Price ($)]]</f>
        <v>5607.5542231615154</v>
      </c>
      <c r="E391" s="29">
        <v>2758</v>
      </c>
      <c r="F391" s="29">
        <f t="shared" si="84"/>
        <v>4964.3999999999996</v>
      </c>
      <c r="G391" s="29">
        <f t="shared" si="85"/>
        <v>4964.3999999999996</v>
      </c>
      <c r="H391" s="29">
        <f t="shared" si="86"/>
        <v>4964.3999999999996</v>
      </c>
      <c r="I391" s="58">
        <f t="shared" si="87"/>
        <v>4964.3999999999996</v>
      </c>
      <c r="J391" s="58">
        <f t="shared" si="88"/>
        <v>4964.3999999999996</v>
      </c>
      <c r="K391" s="58">
        <f t="shared" si="89"/>
        <v>4964.3999999999996</v>
      </c>
      <c r="L391" s="58">
        <f t="shared" si="90"/>
        <v>4964.3999999999996</v>
      </c>
      <c r="M391" s="58">
        <f t="shared" si="91"/>
        <v>4964.3999999999996</v>
      </c>
      <c r="N391" s="58">
        <f t="shared" si="92"/>
        <v>4964.3999999999996</v>
      </c>
      <c r="O391" s="58">
        <f t="shared" si="93"/>
        <v>4964.3999999999996</v>
      </c>
      <c r="P391" s="58">
        <f t="shared" si="94"/>
        <v>4964.3999999999996</v>
      </c>
      <c r="Q391" s="58">
        <f t="shared" si="95"/>
        <v>4964.3999999999996</v>
      </c>
      <c r="R391" s="58">
        <f>SUM(Table1[[#This Row],[Oct]:[September]])</f>
        <v>59572.80000000001</v>
      </c>
      <c r="S391" s="68">
        <f>Table1[[#This Row],[DEMAND for the whole year]]/365</f>
        <v>163.21315068493155</v>
      </c>
      <c r="T391" s="68">
        <f>Table1[[#This Row],[Lead Time (days)]]*S391</f>
        <v>19912.004383561649</v>
      </c>
      <c r="U391" s="68">
        <f>SQRT(2*Table1[[#This Row],[DEMAND for the whole year]]*$H$1/(Table1[[#This Row],[Std. Price ($)]]*$K$1))</f>
        <v>3470.4222288931369</v>
      </c>
      <c r="V391" s="68">
        <f>Table1[[#This Row],[DEMAND for the whole year]]/U391</f>
        <v>17.165865151515085</v>
      </c>
      <c r="W391" s="68">
        <f>Table1[[#This Row],[Demand variability (COV)]]*S391</f>
        <v>55.492471232876731</v>
      </c>
      <c r="X391" s="68">
        <f t="shared" si="96"/>
        <v>612.93437850300211</v>
      </c>
      <c r="Y391" s="68">
        <f t="shared" si="97"/>
        <v>1258.8133121393334</v>
      </c>
      <c r="Z391" s="58">
        <f>(Table1[[#This Row],[Eoq]]/2)*(Table1[[#This Row],[Std. Price ($)]]*$K$1)</f>
        <v>5149.7595454545262</v>
      </c>
      <c r="AA391" s="58">
        <f>Table1[[#This Row],[number of times I order]]*$H$1</f>
        <v>5149.7595454545253</v>
      </c>
      <c r="AB391" s="58">
        <f>Table1[[#This Row],[Holding cost]]+AA391</f>
        <v>10299.519090909052</v>
      </c>
      <c r="AC391" s="34">
        <v>0.8</v>
      </c>
      <c r="AD391" s="29">
        <v>0.87</v>
      </c>
      <c r="AE391" s="29">
        <v>0.34</v>
      </c>
      <c r="AF391" s="29">
        <v>122</v>
      </c>
    </row>
    <row r="392" spans="1:32" x14ac:dyDescent="0.15">
      <c r="A392" s="32">
        <v>16032.971604336122</v>
      </c>
      <c r="B392" s="33">
        <v>8.5085000000000015</v>
      </c>
      <c r="C392" s="33">
        <v>32398.814330520006</v>
      </c>
      <c r="D392" s="33">
        <f>C392/Table1[[#This Row],[Std. Price ($)]]</f>
        <v>3807.8173979573367</v>
      </c>
      <c r="E392" s="29">
        <v>2790</v>
      </c>
      <c r="F392" s="29">
        <f t="shared" si="84"/>
        <v>4185</v>
      </c>
      <c r="G392" s="29">
        <f t="shared" si="85"/>
        <v>4185</v>
      </c>
      <c r="H392" s="29">
        <f t="shared" si="86"/>
        <v>4185</v>
      </c>
      <c r="I392" s="58">
        <f t="shared" si="87"/>
        <v>4185</v>
      </c>
      <c r="J392" s="58">
        <f t="shared" si="88"/>
        <v>4185</v>
      </c>
      <c r="K392" s="58">
        <f t="shared" si="89"/>
        <v>4185</v>
      </c>
      <c r="L392" s="58">
        <f t="shared" si="90"/>
        <v>4185</v>
      </c>
      <c r="M392" s="58">
        <f t="shared" si="91"/>
        <v>4185</v>
      </c>
      <c r="N392" s="58">
        <f t="shared" si="92"/>
        <v>4185</v>
      </c>
      <c r="O392" s="58">
        <f t="shared" si="93"/>
        <v>4185</v>
      </c>
      <c r="P392" s="58">
        <f t="shared" si="94"/>
        <v>4185</v>
      </c>
      <c r="Q392" s="58">
        <f t="shared" si="95"/>
        <v>4185</v>
      </c>
      <c r="R392" s="58">
        <f>SUM(Table1[[#This Row],[Oct]:[September]])</f>
        <v>50220</v>
      </c>
      <c r="S392" s="68">
        <f>Table1[[#This Row],[DEMAND for the whole year]]/365</f>
        <v>137.58904109589042</v>
      </c>
      <c r="T392" s="68">
        <f>Table1[[#This Row],[Lead Time (days)]]*S392</f>
        <v>8117.7534246575351</v>
      </c>
      <c r="U392" s="68">
        <f>SQRT(2*Table1[[#This Row],[DEMAND for the whole year]]*$H$1/(Table1[[#This Row],[Std. Price ($)]]*$K$1))</f>
        <v>4207.9684983931929</v>
      </c>
      <c r="V392" s="68">
        <f>Table1[[#This Row],[DEMAND for the whole year]]/U392</f>
        <v>11.934499989526167</v>
      </c>
      <c r="W392" s="68">
        <f>Table1[[#This Row],[Demand variability (COV)]]*S392</f>
        <v>66.042739726027406</v>
      </c>
      <c r="X392" s="68">
        <f t="shared" si="96"/>
        <v>507.2839094241686</v>
      </c>
      <c r="Y392" s="68">
        <f t="shared" si="97"/>
        <v>1041.8337763609381</v>
      </c>
      <c r="Z392" s="58">
        <f>(Table1[[#This Row],[Eoq]]/2)*(Table1[[#This Row],[Std. Price ($)]]*$K$1)</f>
        <v>3580.349996857849</v>
      </c>
      <c r="AA392" s="58">
        <f>Table1[[#This Row],[number of times I order]]*$H$1</f>
        <v>3580.3499968578499</v>
      </c>
      <c r="AB392" s="58">
        <f>Table1[[#This Row],[Holding cost]]+AA392</f>
        <v>7160.6999937156988</v>
      </c>
      <c r="AC392" s="34">
        <v>0.5</v>
      </c>
      <c r="AD392" s="29">
        <v>1</v>
      </c>
      <c r="AE392" s="29">
        <v>0.48</v>
      </c>
      <c r="AF392" s="29">
        <v>59</v>
      </c>
    </row>
    <row r="393" spans="1:32" x14ac:dyDescent="0.15">
      <c r="A393" s="32">
        <v>65391.119992860535</v>
      </c>
      <c r="B393" s="33">
        <v>5.7026200000000005</v>
      </c>
      <c r="C393" s="33">
        <v>2485.9989780032006</v>
      </c>
      <c r="D393" s="33">
        <f>C393/Table1[[#This Row],[Std. Price ($)]]</f>
        <v>435.93979223641071</v>
      </c>
      <c r="E393" s="29">
        <v>1408</v>
      </c>
      <c r="F393" s="29">
        <f t="shared" si="84"/>
        <v>2112</v>
      </c>
      <c r="G393" s="29">
        <f t="shared" si="85"/>
        <v>2112</v>
      </c>
      <c r="H393" s="29">
        <f t="shared" si="86"/>
        <v>2112</v>
      </c>
      <c r="I393" s="58">
        <f t="shared" si="87"/>
        <v>2112</v>
      </c>
      <c r="J393" s="58">
        <f t="shared" si="88"/>
        <v>2112</v>
      </c>
      <c r="K393" s="58">
        <f t="shared" si="89"/>
        <v>2112</v>
      </c>
      <c r="L393" s="58">
        <f t="shared" si="90"/>
        <v>2112</v>
      </c>
      <c r="M393" s="58">
        <f t="shared" si="91"/>
        <v>2112</v>
      </c>
      <c r="N393" s="58">
        <f t="shared" si="92"/>
        <v>2112</v>
      </c>
      <c r="O393" s="58">
        <f t="shared" si="93"/>
        <v>2112</v>
      </c>
      <c r="P393" s="58">
        <f t="shared" si="94"/>
        <v>2112</v>
      </c>
      <c r="Q393" s="58">
        <f t="shared" si="95"/>
        <v>2112</v>
      </c>
      <c r="R393" s="58">
        <f>SUM(Table1[[#This Row],[Oct]:[September]])</f>
        <v>25344</v>
      </c>
      <c r="S393" s="68">
        <f>Table1[[#This Row],[DEMAND for the whole year]]/365</f>
        <v>69.435616438356163</v>
      </c>
      <c r="T393" s="68">
        <f>Table1[[#This Row],[Lead Time (days)]]*S393</f>
        <v>763.79178082191777</v>
      </c>
      <c r="U393" s="68">
        <f>SQRT(2*Table1[[#This Row],[DEMAND for the whole year]]*$H$1/(Table1[[#This Row],[Std. Price ($)]]*$K$1))</f>
        <v>3651.4132811674704</v>
      </c>
      <c r="V393" s="68">
        <f>Table1[[#This Row],[DEMAND for the whole year]]/U393</f>
        <v>6.9408741351504135</v>
      </c>
      <c r="W393" s="68">
        <f>Table1[[#This Row],[Demand variability (COV)]]*S393</f>
        <v>38.189589041095893</v>
      </c>
      <c r="X393" s="68">
        <f t="shared" si="96"/>
        <v>126.66053774718354</v>
      </c>
      <c r="Y393" s="68">
        <f t="shared" si="97"/>
        <v>260.12894141831896</v>
      </c>
      <c r="Z393" s="58">
        <f>(Table1[[#This Row],[Eoq]]/2)*(Table1[[#This Row],[Std. Price ($)]]*$K$1)</f>
        <v>2082.2622405451243</v>
      </c>
      <c r="AA393" s="58">
        <f>Table1[[#This Row],[number of times I order]]*$H$1</f>
        <v>2082.2622405451239</v>
      </c>
      <c r="AB393" s="58">
        <f>Table1[[#This Row],[Holding cost]]+AA393</f>
        <v>4164.5244810902477</v>
      </c>
      <c r="AC393" s="34">
        <v>0.5</v>
      </c>
      <c r="AD393" s="29">
        <v>1</v>
      </c>
      <c r="AE393" s="29">
        <v>0.55000000000000004</v>
      </c>
      <c r="AF393" s="29">
        <v>11</v>
      </c>
    </row>
    <row r="394" spans="1:32" x14ac:dyDescent="0.15">
      <c r="A394" s="32">
        <v>915.17444818410843</v>
      </c>
      <c r="B394" s="33">
        <v>16.302000000000003</v>
      </c>
      <c r="C394" s="33">
        <v>7028.5389291509709</v>
      </c>
      <c r="D394" s="33">
        <f>C394/Table1[[#This Row],[Std. Price ($)]]</f>
        <v>431.14580598398783</v>
      </c>
      <c r="E394" s="29">
        <v>2362</v>
      </c>
      <c r="F394" s="29">
        <f t="shared" si="84"/>
        <v>4251.6000000000004</v>
      </c>
      <c r="G394" s="29">
        <f t="shared" si="85"/>
        <v>4251.6000000000004</v>
      </c>
      <c r="H394" s="29">
        <f t="shared" si="86"/>
        <v>4251.6000000000004</v>
      </c>
      <c r="I394" s="58">
        <f t="shared" si="87"/>
        <v>4251.6000000000004</v>
      </c>
      <c r="J394" s="58">
        <f t="shared" si="88"/>
        <v>4251.6000000000004</v>
      </c>
      <c r="K394" s="58">
        <f t="shared" si="89"/>
        <v>4251.6000000000004</v>
      </c>
      <c r="L394" s="58">
        <f t="shared" si="90"/>
        <v>4251.6000000000004</v>
      </c>
      <c r="M394" s="58">
        <f t="shared" si="91"/>
        <v>4251.6000000000004</v>
      </c>
      <c r="N394" s="58">
        <f t="shared" si="92"/>
        <v>4251.6000000000004</v>
      </c>
      <c r="O394" s="58">
        <f t="shared" si="93"/>
        <v>4251.6000000000004</v>
      </c>
      <c r="P394" s="58">
        <f t="shared" si="94"/>
        <v>4251.6000000000004</v>
      </c>
      <c r="Q394" s="58">
        <f t="shared" si="95"/>
        <v>4251.6000000000004</v>
      </c>
      <c r="R394" s="58">
        <f>SUM(Table1[[#This Row],[Oct]:[September]])</f>
        <v>51019.19999999999</v>
      </c>
      <c r="S394" s="68">
        <f>Table1[[#This Row],[DEMAND for the whole year]]/365</f>
        <v>139.77863013698627</v>
      </c>
      <c r="T394" s="68">
        <f>Table1[[#This Row],[Lead Time (days)]]*S394</f>
        <v>1677.3435616438351</v>
      </c>
      <c r="U394" s="68">
        <f>SQRT(2*Table1[[#This Row],[DEMAND for the whole year]]*$H$1/(Table1[[#This Row],[Std. Price ($)]]*$K$1))</f>
        <v>3064.1287178268331</v>
      </c>
      <c r="V394" s="68">
        <f>Table1[[#This Row],[DEMAND for the whole year]]/U394</f>
        <v>16.650475452671014</v>
      </c>
      <c r="W394" s="68">
        <f>Table1[[#This Row],[Demand variability (COV)]]*S394</f>
        <v>32.149084931506842</v>
      </c>
      <c r="X394" s="68">
        <f t="shared" si="96"/>
        <v>111.3676970364337</v>
      </c>
      <c r="Y394" s="68">
        <f t="shared" si="97"/>
        <v>228.72128646815051</v>
      </c>
      <c r="Z394" s="58">
        <f>(Table1[[#This Row],[Eoq]]/2)*(Table1[[#This Row],[Std. Price ($)]]*$K$1)</f>
        <v>4995.1426358013041</v>
      </c>
      <c r="AA394" s="58">
        <f>Table1[[#This Row],[number of times I order]]*$H$1</f>
        <v>4995.1426358013041</v>
      </c>
      <c r="AB394" s="58">
        <f>Table1[[#This Row],[Holding cost]]+AA394</f>
        <v>9990.2852716026082</v>
      </c>
      <c r="AC394" s="34">
        <v>0.8</v>
      </c>
      <c r="AD394" s="29">
        <v>0.76</v>
      </c>
      <c r="AE394" s="29">
        <v>0.23</v>
      </c>
      <c r="AF394" s="29">
        <v>12</v>
      </c>
    </row>
    <row r="395" spans="1:32" x14ac:dyDescent="0.15">
      <c r="A395" s="32">
        <v>95063.501702796406</v>
      </c>
      <c r="B395" s="33">
        <v>16.661700000000003</v>
      </c>
      <c r="C395" s="33">
        <v>34018.638248917297</v>
      </c>
      <c r="D395" s="33">
        <f>C395/Table1[[#This Row],[Std. Price ($)]]</f>
        <v>2041.7267295004285</v>
      </c>
      <c r="E395" s="29">
        <v>3688</v>
      </c>
      <c r="F395" s="29">
        <f t="shared" si="84"/>
        <v>1475.2000000000003</v>
      </c>
      <c r="G395" s="29">
        <f t="shared" si="85"/>
        <v>1475.2000000000003</v>
      </c>
      <c r="H395" s="29">
        <f t="shared" si="86"/>
        <v>1475.2000000000003</v>
      </c>
      <c r="I395" s="58">
        <f t="shared" si="87"/>
        <v>1475.2000000000003</v>
      </c>
      <c r="J395" s="58">
        <f t="shared" si="88"/>
        <v>1475.2000000000003</v>
      </c>
      <c r="K395" s="58">
        <f t="shared" si="89"/>
        <v>1475.2000000000003</v>
      </c>
      <c r="L395" s="58">
        <f t="shared" si="90"/>
        <v>1475.2000000000003</v>
      </c>
      <c r="M395" s="58">
        <f t="shared" si="91"/>
        <v>1475.2000000000003</v>
      </c>
      <c r="N395" s="58">
        <f t="shared" si="92"/>
        <v>1475.2000000000003</v>
      </c>
      <c r="O395" s="58">
        <f t="shared" si="93"/>
        <v>1475.2000000000003</v>
      </c>
      <c r="P395" s="58">
        <f t="shared" si="94"/>
        <v>1475.2000000000003</v>
      </c>
      <c r="Q395" s="58">
        <f t="shared" si="95"/>
        <v>1475.2000000000003</v>
      </c>
      <c r="R395" s="58">
        <f>SUM(Table1[[#This Row],[Oct]:[September]])</f>
        <v>17702.400000000005</v>
      </c>
      <c r="S395" s="68">
        <f>Table1[[#This Row],[DEMAND for the whole year]]/365</f>
        <v>48.499726027397273</v>
      </c>
      <c r="T395" s="68">
        <f>Table1[[#This Row],[Lead Time (days)]]*S395</f>
        <v>969.99452054794551</v>
      </c>
      <c r="U395" s="68">
        <f>SQRT(2*Table1[[#This Row],[DEMAND for the whole year]]*$H$1/(Table1[[#This Row],[Std. Price ($)]]*$K$1))</f>
        <v>1785.324015350787</v>
      </c>
      <c r="V395" s="68">
        <f>Table1[[#This Row],[DEMAND for the whole year]]/U395</f>
        <v>9.9155110488567377</v>
      </c>
      <c r="W395" s="68">
        <f>Table1[[#This Row],[Demand variability (COV)]]*S395</f>
        <v>29.584832876712337</v>
      </c>
      <c r="X395" s="68">
        <f t="shared" si="96"/>
        <v>132.30739483059889</v>
      </c>
      <c r="Y395" s="68">
        <f t="shared" si="97"/>
        <v>271.72616800187683</v>
      </c>
      <c r="Z395" s="58">
        <f>(Table1[[#This Row],[Eoq]]/2)*(Table1[[#This Row],[Std. Price ($)]]*$K$1)</f>
        <v>2974.6533146570214</v>
      </c>
      <c r="AA395" s="58">
        <f>Table1[[#This Row],[number of times I order]]*$H$1</f>
        <v>2974.6533146570214</v>
      </c>
      <c r="AB395" s="58">
        <f>Table1[[#This Row],[Holding cost]]+AA395</f>
        <v>5949.3066293140428</v>
      </c>
      <c r="AC395" s="34">
        <v>-0.6</v>
      </c>
      <c r="AD395" s="29">
        <v>0.75</v>
      </c>
      <c r="AE395" s="29">
        <v>0.61</v>
      </c>
      <c r="AF395" s="29">
        <v>20</v>
      </c>
    </row>
    <row r="396" spans="1:32" x14ac:dyDescent="0.15">
      <c r="A396" s="32">
        <v>43454.370145273417</v>
      </c>
      <c r="B396" s="33">
        <v>5.8327500000000008</v>
      </c>
      <c r="C396" s="33">
        <v>17354.314973956054</v>
      </c>
      <c r="D396" s="33">
        <f>C396/Table1[[#This Row],[Std. Price ($)]]</f>
        <v>2975.3229564023918</v>
      </c>
      <c r="E396" s="29">
        <v>2790</v>
      </c>
      <c r="F396" s="29">
        <f t="shared" si="84"/>
        <v>1674</v>
      </c>
      <c r="G396" s="29">
        <f t="shared" si="85"/>
        <v>1674</v>
      </c>
      <c r="H396" s="29">
        <f t="shared" si="86"/>
        <v>1674</v>
      </c>
      <c r="I396" s="58">
        <f t="shared" si="87"/>
        <v>1674</v>
      </c>
      <c r="J396" s="58">
        <f t="shared" si="88"/>
        <v>1674</v>
      </c>
      <c r="K396" s="58">
        <f t="shared" si="89"/>
        <v>1674</v>
      </c>
      <c r="L396" s="58">
        <f t="shared" si="90"/>
        <v>1674</v>
      </c>
      <c r="M396" s="58">
        <f t="shared" si="91"/>
        <v>1674</v>
      </c>
      <c r="N396" s="58">
        <f t="shared" si="92"/>
        <v>1674</v>
      </c>
      <c r="O396" s="58">
        <f t="shared" si="93"/>
        <v>1674</v>
      </c>
      <c r="P396" s="58">
        <f t="shared" si="94"/>
        <v>1674</v>
      </c>
      <c r="Q396" s="58">
        <f t="shared" si="95"/>
        <v>1674</v>
      </c>
      <c r="R396" s="58">
        <f>SUM(Table1[[#This Row],[Oct]:[September]])</f>
        <v>20088</v>
      </c>
      <c r="S396" s="68">
        <f>Table1[[#This Row],[DEMAND for the whole year]]/365</f>
        <v>55.035616438356165</v>
      </c>
      <c r="T396" s="68">
        <f>Table1[[#This Row],[Lead Time (days)]]*S396</f>
        <v>1265.8191780821917</v>
      </c>
      <c r="U396" s="68">
        <f>SQRT(2*Table1[[#This Row],[DEMAND for the whole year]]*$H$1/(Table1[[#This Row],[Std. Price ($)]]*$K$1))</f>
        <v>3214.3435766940552</v>
      </c>
      <c r="V396" s="68">
        <f>Table1[[#This Row],[DEMAND for the whole year]]/U396</f>
        <v>6.249487498987417</v>
      </c>
      <c r="W396" s="68">
        <f>Table1[[#This Row],[Demand variability (COV)]]*S396</f>
        <v>55.58597260273973</v>
      </c>
      <c r="X396" s="68">
        <f t="shared" si="96"/>
        <v>266.58095966221634</v>
      </c>
      <c r="Y396" s="68">
        <f t="shared" si="97"/>
        <v>547.49035550146255</v>
      </c>
      <c r="Z396" s="58">
        <f>(Table1[[#This Row],[Eoq]]/2)*(Table1[[#This Row],[Std. Price ($)]]*$K$1)</f>
        <v>1874.8462496962254</v>
      </c>
      <c r="AA396" s="58">
        <f>Table1[[#This Row],[number of times I order]]*$H$1</f>
        <v>1874.8462496962252</v>
      </c>
      <c r="AB396" s="58">
        <f>Table1[[#This Row],[Holding cost]]+AA396</f>
        <v>3749.6924993924504</v>
      </c>
      <c r="AC396" s="34">
        <v>-0.4</v>
      </c>
      <c r="AD396" s="29">
        <v>0.8</v>
      </c>
      <c r="AE396" s="29">
        <v>1.01</v>
      </c>
      <c r="AF396" s="29">
        <v>23</v>
      </c>
    </row>
    <row r="397" spans="1:32" x14ac:dyDescent="0.15">
      <c r="A397" s="32">
        <v>11682.122040713739</v>
      </c>
      <c r="B397" s="33">
        <v>8.0878600000000009</v>
      </c>
      <c r="C397" s="33">
        <v>195467.88090878361</v>
      </c>
      <c r="D397" s="33">
        <f>C397/Table1[[#This Row],[Std. Price ($)]]</f>
        <v>24168.059401224007</v>
      </c>
      <c r="E397" s="29">
        <v>2660</v>
      </c>
      <c r="F397" s="29">
        <f t="shared" si="84"/>
        <v>1064</v>
      </c>
      <c r="G397" s="29">
        <f t="shared" si="85"/>
        <v>1064</v>
      </c>
      <c r="H397" s="29">
        <f t="shared" si="86"/>
        <v>1064</v>
      </c>
      <c r="I397" s="58">
        <f t="shared" si="87"/>
        <v>1064</v>
      </c>
      <c r="J397" s="58">
        <f t="shared" si="88"/>
        <v>1064</v>
      </c>
      <c r="K397" s="58">
        <f t="shared" si="89"/>
        <v>1064</v>
      </c>
      <c r="L397" s="58">
        <f t="shared" si="90"/>
        <v>1064</v>
      </c>
      <c r="M397" s="58">
        <f t="shared" si="91"/>
        <v>1064</v>
      </c>
      <c r="N397" s="58">
        <f t="shared" si="92"/>
        <v>1064</v>
      </c>
      <c r="O397" s="58">
        <f t="shared" si="93"/>
        <v>1064</v>
      </c>
      <c r="P397" s="58">
        <f t="shared" si="94"/>
        <v>1064</v>
      </c>
      <c r="Q397" s="58">
        <f t="shared" si="95"/>
        <v>1064</v>
      </c>
      <c r="R397" s="58">
        <f>SUM(Table1[[#This Row],[Oct]:[September]])</f>
        <v>12768</v>
      </c>
      <c r="S397" s="68">
        <f>Table1[[#This Row],[DEMAND for the whole year]]/365</f>
        <v>34.980821917808221</v>
      </c>
      <c r="T397" s="68">
        <f>Table1[[#This Row],[Lead Time (days)]]*S397</f>
        <v>6996.1643835616442</v>
      </c>
      <c r="U397" s="68">
        <f>SQRT(2*Table1[[#This Row],[DEMAND for the whole year]]*$H$1/(Table1[[#This Row],[Std. Price ($)]]*$K$1))</f>
        <v>2176.2322997614747</v>
      </c>
      <c r="V397" s="68">
        <f>Table1[[#This Row],[DEMAND for the whole year]]/U397</f>
        <v>5.8670207226496149</v>
      </c>
      <c r="W397" s="68">
        <f>Table1[[#This Row],[Demand variability (COV)]]*S397</f>
        <v>36.380054794520554</v>
      </c>
      <c r="X397" s="68">
        <f t="shared" si="96"/>
        <v>514.49166890287313</v>
      </c>
      <c r="Y397" s="68">
        <f t="shared" si="97"/>
        <v>1056.6367045384238</v>
      </c>
      <c r="Z397" s="58">
        <f>(Table1[[#This Row],[Eoq]]/2)*(Table1[[#This Row],[Std. Price ($)]]*$K$1)</f>
        <v>1760.1062167948844</v>
      </c>
      <c r="AA397" s="58">
        <f>Table1[[#This Row],[number of times I order]]*$H$1</f>
        <v>1760.1062167948844</v>
      </c>
      <c r="AB397" s="58">
        <f>Table1[[#This Row],[Holding cost]]+AA397</f>
        <v>3520.2124335897688</v>
      </c>
      <c r="AC397" s="34">
        <v>-0.6</v>
      </c>
      <c r="AD397" s="29">
        <v>0.82</v>
      </c>
      <c r="AE397" s="29">
        <v>1.04</v>
      </c>
      <c r="AF397" s="29">
        <v>200</v>
      </c>
    </row>
    <row r="398" spans="1:32" x14ac:dyDescent="0.15">
      <c r="A398" s="32">
        <v>93594.208053612077</v>
      </c>
      <c r="B398" s="33">
        <v>17.581421000000002</v>
      </c>
      <c r="C398" s="33">
        <v>23537.845921808504</v>
      </c>
      <c r="D398" s="33">
        <f>C398/Table1[[#This Row],[Std. Price ($)]]</f>
        <v>1338.7908703061319</v>
      </c>
      <c r="E398" s="29">
        <v>3106</v>
      </c>
      <c r="F398" s="29">
        <f t="shared" si="84"/>
        <v>4348.3999999999996</v>
      </c>
      <c r="G398" s="29">
        <f t="shared" si="85"/>
        <v>4348.3999999999996</v>
      </c>
      <c r="H398" s="29">
        <f t="shared" si="86"/>
        <v>4348.3999999999996</v>
      </c>
      <c r="I398" s="58">
        <f t="shared" si="87"/>
        <v>4348.3999999999996</v>
      </c>
      <c r="J398" s="58">
        <f t="shared" si="88"/>
        <v>4348.3999999999996</v>
      </c>
      <c r="K398" s="58">
        <f t="shared" si="89"/>
        <v>4348.3999999999996</v>
      </c>
      <c r="L398" s="58">
        <f t="shared" si="90"/>
        <v>4348.3999999999996</v>
      </c>
      <c r="M398" s="58">
        <f t="shared" si="91"/>
        <v>4348.3999999999996</v>
      </c>
      <c r="N398" s="58">
        <f t="shared" si="92"/>
        <v>4348.3999999999996</v>
      </c>
      <c r="O398" s="58">
        <f t="shared" si="93"/>
        <v>4348.3999999999996</v>
      </c>
      <c r="P398" s="58">
        <f t="shared" si="94"/>
        <v>4348.3999999999996</v>
      </c>
      <c r="Q398" s="58">
        <f t="shared" si="95"/>
        <v>4348.3999999999996</v>
      </c>
      <c r="R398" s="58">
        <f>SUM(Table1[[#This Row],[Oct]:[September]])</f>
        <v>52180.80000000001</v>
      </c>
      <c r="S398" s="68">
        <f>Table1[[#This Row],[DEMAND for the whole year]]/365</f>
        <v>142.96109589041097</v>
      </c>
      <c r="T398" s="68">
        <f>Table1[[#This Row],[Lead Time (days)]]*S398</f>
        <v>5718.4438356164392</v>
      </c>
      <c r="U398" s="68">
        <f>SQRT(2*Table1[[#This Row],[DEMAND for the whole year]]*$H$1/(Table1[[#This Row],[Std. Price ($)]]*$K$1))</f>
        <v>2983.9325856981527</v>
      </c>
      <c r="V398" s="68">
        <f>Table1[[#This Row],[DEMAND for the whole year]]/U398</f>
        <v>17.487258341592604</v>
      </c>
      <c r="W398" s="68">
        <f>Table1[[#This Row],[Demand variability (COV)]]*S398</f>
        <v>30.021830136986303</v>
      </c>
      <c r="X398" s="68">
        <f t="shared" si="96"/>
        <v>189.87472551912316</v>
      </c>
      <c r="Y398" s="68">
        <f t="shared" si="97"/>
        <v>389.9550106914154</v>
      </c>
      <c r="Z398" s="58">
        <f>(Table1[[#This Row],[Eoq]]/2)*(Table1[[#This Row],[Std. Price ($)]]*$K$1)</f>
        <v>5246.1775024777817</v>
      </c>
      <c r="AA398" s="58">
        <f>Table1[[#This Row],[number of times I order]]*$H$1</f>
        <v>5246.1775024777808</v>
      </c>
      <c r="AB398" s="58">
        <f>Table1[[#This Row],[Holding cost]]+AA398</f>
        <v>10492.355004955563</v>
      </c>
      <c r="AC398" s="34">
        <v>0.4</v>
      </c>
      <c r="AD398" s="29">
        <v>0.93</v>
      </c>
      <c r="AE398" s="29">
        <v>0.21</v>
      </c>
      <c r="AF398" s="29">
        <v>40</v>
      </c>
    </row>
    <row r="399" spans="1:32" x14ac:dyDescent="0.15">
      <c r="A399" s="32">
        <v>88579.597315855368</v>
      </c>
      <c r="B399" s="33">
        <v>7.1801400000000006</v>
      </c>
      <c r="C399" s="33">
        <v>4332.7477023965503</v>
      </c>
      <c r="D399" s="33">
        <f>C399/Table1[[#This Row],[Std. Price ($)]]</f>
        <v>603.43498906658499</v>
      </c>
      <c r="E399" s="29">
        <v>2944</v>
      </c>
      <c r="F399" s="29">
        <f t="shared" si="84"/>
        <v>4416</v>
      </c>
      <c r="G399" s="29">
        <f t="shared" si="85"/>
        <v>4416</v>
      </c>
      <c r="H399" s="29">
        <f t="shared" si="86"/>
        <v>4416</v>
      </c>
      <c r="I399" s="58">
        <f t="shared" si="87"/>
        <v>4416</v>
      </c>
      <c r="J399" s="58">
        <f t="shared" si="88"/>
        <v>4416</v>
      </c>
      <c r="K399" s="58">
        <f t="shared" si="89"/>
        <v>4416</v>
      </c>
      <c r="L399" s="58">
        <f t="shared" si="90"/>
        <v>4416</v>
      </c>
      <c r="M399" s="58">
        <f t="shared" si="91"/>
        <v>4416</v>
      </c>
      <c r="N399" s="58">
        <f t="shared" si="92"/>
        <v>4416</v>
      </c>
      <c r="O399" s="58">
        <f t="shared" si="93"/>
        <v>4416</v>
      </c>
      <c r="P399" s="58">
        <f t="shared" si="94"/>
        <v>4416</v>
      </c>
      <c r="Q399" s="58">
        <f t="shared" si="95"/>
        <v>4416</v>
      </c>
      <c r="R399" s="58">
        <f>SUM(Table1[[#This Row],[Oct]:[September]])</f>
        <v>52992</v>
      </c>
      <c r="S399" s="68">
        <f>Table1[[#This Row],[DEMAND for the whole year]]/365</f>
        <v>145.18356164383562</v>
      </c>
      <c r="T399" s="68">
        <f>Table1[[#This Row],[Lead Time (days)]]*S399</f>
        <v>1597.0191780821917</v>
      </c>
      <c r="U399" s="68">
        <f>SQRT(2*Table1[[#This Row],[DEMAND for the whole year]]*$H$1/(Table1[[#This Row],[Std. Price ($)]]*$K$1))</f>
        <v>4705.4301034227665</v>
      </c>
      <c r="V399" s="68">
        <f>Table1[[#This Row],[DEMAND for the whole year]]/U399</f>
        <v>11.261882300929985</v>
      </c>
      <c r="W399" s="68">
        <f>Table1[[#This Row],[Demand variability (COV)]]*S399</f>
        <v>36.295890410958904</v>
      </c>
      <c r="X399" s="68">
        <f t="shared" si="96"/>
        <v>120.37984992500914</v>
      </c>
      <c r="Y399" s="68">
        <f t="shared" si="97"/>
        <v>247.22998564550974</v>
      </c>
      <c r="Z399" s="58">
        <f>(Table1[[#This Row],[Eoq]]/2)*(Table1[[#This Row],[Std. Price ($)]]*$K$1)</f>
        <v>3378.5646902789949</v>
      </c>
      <c r="AA399" s="58">
        <f>Table1[[#This Row],[number of times I order]]*$H$1</f>
        <v>3378.5646902789954</v>
      </c>
      <c r="AB399" s="58">
        <f>Table1[[#This Row],[Holding cost]]+AA399</f>
        <v>6757.1293805579899</v>
      </c>
      <c r="AC399" s="34">
        <v>0.5</v>
      </c>
      <c r="AD399" s="29">
        <v>0.77</v>
      </c>
      <c r="AE399" s="29">
        <v>0.25</v>
      </c>
      <c r="AF399" s="29">
        <v>11</v>
      </c>
    </row>
    <row r="400" spans="1:32" x14ac:dyDescent="0.15">
      <c r="A400" s="32">
        <v>49937.31221924995</v>
      </c>
      <c r="B400" s="33">
        <v>7.6890000000000009</v>
      </c>
      <c r="C400" s="33">
        <v>12530.520687087337</v>
      </c>
      <c r="D400" s="33">
        <f>C400/Table1[[#This Row],[Std. Price ($)]]</f>
        <v>1629.6684467534576</v>
      </c>
      <c r="E400" s="29">
        <v>3098</v>
      </c>
      <c r="F400" s="29">
        <f t="shared" si="84"/>
        <v>3717.6</v>
      </c>
      <c r="G400" s="29">
        <f t="shared" si="85"/>
        <v>3717.6</v>
      </c>
      <c r="H400" s="29">
        <f t="shared" si="86"/>
        <v>3717.6</v>
      </c>
      <c r="I400" s="58">
        <f t="shared" si="87"/>
        <v>3717.6</v>
      </c>
      <c r="J400" s="58">
        <f t="shared" si="88"/>
        <v>3717.6</v>
      </c>
      <c r="K400" s="58">
        <f t="shared" si="89"/>
        <v>3717.6</v>
      </c>
      <c r="L400" s="58">
        <f t="shared" si="90"/>
        <v>3717.6</v>
      </c>
      <c r="M400" s="58">
        <f t="shared" si="91"/>
        <v>3717.6</v>
      </c>
      <c r="N400" s="58">
        <f t="shared" si="92"/>
        <v>3717.6</v>
      </c>
      <c r="O400" s="58">
        <f t="shared" si="93"/>
        <v>3717.6</v>
      </c>
      <c r="P400" s="58">
        <f t="shared" si="94"/>
        <v>3717.6</v>
      </c>
      <c r="Q400" s="58">
        <f t="shared" si="95"/>
        <v>3717.6</v>
      </c>
      <c r="R400" s="58">
        <f>SUM(Table1[[#This Row],[Oct]:[September]])</f>
        <v>44611.19999999999</v>
      </c>
      <c r="S400" s="68">
        <f>Table1[[#This Row],[DEMAND for the whole year]]/365</f>
        <v>122.22246575342463</v>
      </c>
      <c r="T400" s="68">
        <f>Table1[[#This Row],[Lead Time (days)]]*S400</f>
        <v>2811.1167123287664</v>
      </c>
      <c r="U400" s="68">
        <f>SQRT(2*Table1[[#This Row],[DEMAND for the whole year]]*$H$1/(Table1[[#This Row],[Std. Price ($)]]*$K$1))</f>
        <v>4172.0321806743204</v>
      </c>
      <c r="V400" s="68">
        <f>Table1[[#This Row],[DEMAND for the whole year]]/U400</f>
        <v>10.692918479068284</v>
      </c>
      <c r="W400" s="68">
        <f>Table1[[#This Row],[Demand variability (COV)]]*S400</f>
        <v>56.222334246575329</v>
      </c>
      <c r="X400" s="68">
        <f t="shared" si="96"/>
        <v>269.63284289395023</v>
      </c>
      <c r="Y400" s="68">
        <f t="shared" si="97"/>
        <v>553.75815736401148</v>
      </c>
      <c r="Z400" s="58">
        <f>(Table1[[#This Row],[Eoq]]/2)*(Table1[[#This Row],[Std. Price ($)]]*$K$1)</f>
        <v>3207.8755437204854</v>
      </c>
      <c r="AA400" s="58">
        <f>Table1[[#This Row],[number of times I order]]*$H$1</f>
        <v>3207.8755437204854</v>
      </c>
      <c r="AB400" s="58">
        <f>Table1[[#This Row],[Holding cost]]+AA400</f>
        <v>6415.7510874409709</v>
      </c>
      <c r="AC400" s="34">
        <v>0.2</v>
      </c>
      <c r="AD400" s="29">
        <v>1</v>
      </c>
      <c r="AE400" s="29">
        <v>0.46</v>
      </c>
      <c r="AF400" s="29">
        <v>23</v>
      </c>
    </row>
    <row r="401" spans="1:32" x14ac:dyDescent="0.15">
      <c r="A401" s="32">
        <v>70551.673920888585</v>
      </c>
      <c r="B401" s="33">
        <v>10.628640000000001</v>
      </c>
      <c r="C401" s="33">
        <v>3134.0870137538136</v>
      </c>
      <c r="D401" s="33">
        <f>C401/Table1[[#This Row],[Std. Price ($)]]</f>
        <v>294.87187577656346</v>
      </c>
      <c r="E401" s="29">
        <v>3194</v>
      </c>
      <c r="F401" s="29">
        <f t="shared" si="84"/>
        <v>4791</v>
      </c>
      <c r="G401" s="29">
        <f t="shared" si="85"/>
        <v>4791</v>
      </c>
      <c r="H401" s="29">
        <f t="shared" si="86"/>
        <v>4791</v>
      </c>
      <c r="I401" s="58">
        <f t="shared" si="87"/>
        <v>4791</v>
      </c>
      <c r="J401" s="58">
        <f t="shared" si="88"/>
        <v>4791</v>
      </c>
      <c r="K401" s="58">
        <f t="shared" si="89"/>
        <v>4791</v>
      </c>
      <c r="L401" s="58">
        <f t="shared" si="90"/>
        <v>4791</v>
      </c>
      <c r="M401" s="58">
        <f t="shared" si="91"/>
        <v>4791</v>
      </c>
      <c r="N401" s="58">
        <f t="shared" si="92"/>
        <v>4791</v>
      </c>
      <c r="O401" s="58">
        <f t="shared" si="93"/>
        <v>4791</v>
      </c>
      <c r="P401" s="58">
        <f t="shared" si="94"/>
        <v>4791</v>
      </c>
      <c r="Q401" s="58">
        <f t="shared" si="95"/>
        <v>4791</v>
      </c>
      <c r="R401" s="58">
        <f>SUM(Table1[[#This Row],[Oct]:[September]])</f>
        <v>57492</v>
      </c>
      <c r="S401" s="68">
        <f>Table1[[#This Row],[DEMAND for the whole year]]/365</f>
        <v>157.51232876712328</v>
      </c>
      <c r="T401" s="68">
        <f>Table1[[#This Row],[Lead Time (days)]]*S401</f>
        <v>1732.635616438356</v>
      </c>
      <c r="U401" s="68">
        <f>SQRT(2*Table1[[#This Row],[DEMAND for the whole year]]*$H$1/(Table1[[#This Row],[Std. Price ($)]]*$K$1))</f>
        <v>4028.3341410275352</v>
      </c>
      <c r="V401" s="68">
        <f>Table1[[#This Row],[DEMAND for the whole year]]/U401</f>
        <v>14.271904461563636</v>
      </c>
      <c r="W401" s="68">
        <f>Table1[[#This Row],[Demand variability (COV)]]*S401</f>
        <v>18.901479452054794</v>
      </c>
      <c r="X401" s="68">
        <f t="shared" si="96"/>
        <v>62.689115325078127</v>
      </c>
      <c r="Y401" s="68">
        <f t="shared" si="97"/>
        <v>128.74770230735186</v>
      </c>
      <c r="Z401" s="58">
        <f>(Table1[[#This Row],[Eoq]]/2)*(Table1[[#This Row],[Std. Price ($)]]*$K$1)</f>
        <v>4281.5713384690907</v>
      </c>
      <c r="AA401" s="58">
        <f>Table1[[#This Row],[number of times I order]]*$H$1</f>
        <v>4281.5713384690907</v>
      </c>
      <c r="AB401" s="58">
        <f>Table1[[#This Row],[Holding cost]]+AA401</f>
        <v>8563.1426769381815</v>
      </c>
      <c r="AC401" s="34">
        <v>0.5</v>
      </c>
      <c r="AD401" s="29">
        <v>1</v>
      </c>
      <c r="AE401" s="29">
        <v>0.12</v>
      </c>
      <c r="AF401" s="29">
        <v>11</v>
      </c>
    </row>
    <row r="402" spans="1:32" x14ac:dyDescent="0.15">
      <c r="A402" s="32">
        <v>16747.704988534428</v>
      </c>
      <c r="B402" s="33">
        <v>17.581421000000002</v>
      </c>
      <c r="C402" s="33">
        <v>37143.530379477852</v>
      </c>
      <c r="D402" s="33">
        <f>C402/Table1[[#This Row],[Std. Price ($)]]</f>
        <v>2112.658037110757</v>
      </c>
      <c r="E402" s="29">
        <v>4430</v>
      </c>
      <c r="F402" s="29">
        <f t="shared" si="84"/>
        <v>2658</v>
      </c>
      <c r="G402" s="29">
        <f t="shared" si="85"/>
        <v>2658</v>
      </c>
      <c r="H402" s="29">
        <f t="shared" si="86"/>
        <v>2658</v>
      </c>
      <c r="I402" s="58">
        <f t="shared" si="87"/>
        <v>2658</v>
      </c>
      <c r="J402" s="58">
        <f t="shared" si="88"/>
        <v>2658</v>
      </c>
      <c r="K402" s="58">
        <f t="shared" si="89"/>
        <v>2658</v>
      </c>
      <c r="L402" s="58">
        <f t="shared" si="90"/>
        <v>2658</v>
      </c>
      <c r="M402" s="58">
        <f t="shared" si="91"/>
        <v>2658</v>
      </c>
      <c r="N402" s="58">
        <f t="shared" si="92"/>
        <v>2658</v>
      </c>
      <c r="O402" s="58">
        <f t="shared" si="93"/>
        <v>2658</v>
      </c>
      <c r="P402" s="58">
        <f t="shared" si="94"/>
        <v>2658</v>
      </c>
      <c r="Q402" s="58">
        <f t="shared" si="95"/>
        <v>2658</v>
      </c>
      <c r="R402" s="58">
        <f>SUM(Table1[[#This Row],[Oct]:[September]])</f>
        <v>31896</v>
      </c>
      <c r="S402" s="68">
        <f>Table1[[#This Row],[DEMAND for the whole year]]/365</f>
        <v>87.38630136986302</v>
      </c>
      <c r="T402" s="68">
        <f>Table1[[#This Row],[Lead Time (days)]]*S402</f>
        <v>1572.9534246575345</v>
      </c>
      <c r="U402" s="68">
        <f>SQRT(2*Table1[[#This Row],[DEMAND for the whole year]]*$H$1/(Table1[[#This Row],[Std. Price ($)]]*$K$1))</f>
        <v>2332.9302363980141</v>
      </c>
      <c r="V402" s="68">
        <f>Table1[[#This Row],[DEMAND for the whole year]]/U402</f>
        <v>13.67207621658101</v>
      </c>
      <c r="W402" s="68">
        <f>Table1[[#This Row],[Demand variability (COV)]]*S402</f>
        <v>50.684054794520549</v>
      </c>
      <c r="X402" s="68">
        <f t="shared" si="96"/>
        <v>215.03423305941615</v>
      </c>
      <c r="Y402" s="68">
        <f t="shared" si="97"/>
        <v>441.62632189432526</v>
      </c>
      <c r="Z402" s="58">
        <f>(Table1[[#This Row],[Eoq]]/2)*(Table1[[#This Row],[Std. Price ($)]]*$K$1)</f>
        <v>4101.6228649743016</v>
      </c>
      <c r="AA402" s="58">
        <f>Table1[[#This Row],[number of times I order]]*$H$1</f>
        <v>4101.6228649743025</v>
      </c>
      <c r="AB402" s="58">
        <f>Table1[[#This Row],[Holding cost]]+AA402</f>
        <v>8203.245729948605</v>
      </c>
      <c r="AC402" s="34">
        <v>-0.4</v>
      </c>
      <c r="AD402" s="29">
        <v>0.75</v>
      </c>
      <c r="AE402" s="29">
        <v>0.57999999999999996</v>
      </c>
      <c r="AF402" s="29">
        <v>18</v>
      </c>
    </row>
    <row r="403" spans="1:32" x14ac:dyDescent="0.15">
      <c r="A403" s="32">
        <v>66606.752273268969</v>
      </c>
      <c r="B403" s="33">
        <v>6.1446000000000005</v>
      </c>
      <c r="C403" s="33">
        <v>110267.88366304594</v>
      </c>
      <c r="D403" s="33">
        <f>C403/Table1[[#This Row],[Std. Price ($)]]</f>
        <v>17945.494200280886</v>
      </c>
      <c r="E403" s="29">
        <v>2506</v>
      </c>
      <c r="F403" s="29">
        <f t="shared" si="84"/>
        <v>3007.2</v>
      </c>
      <c r="G403" s="29">
        <f t="shared" si="85"/>
        <v>3007.2</v>
      </c>
      <c r="H403" s="29">
        <f t="shared" si="86"/>
        <v>3007.2</v>
      </c>
      <c r="I403" s="58">
        <f t="shared" si="87"/>
        <v>3007.2</v>
      </c>
      <c r="J403" s="58">
        <f t="shared" si="88"/>
        <v>3007.2</v>
      </c>
      <c r="K403" s="58">
        <f t="shared" si="89"/>
        <v>3007.2</v>
      </c>
      <c r="L403" s="58">
        <f t="shared" si="90"/>
        <v>3007.2</v>
      </c>
      <c r="M403" s="58">
        <f t="shared" si="91"/>
        <v>3007.2</v>
      </c>
      <c r="N403" s="58">
        <f t="shared" si="92"/>
        <v>3007.2</v>
      </c>
      <c r="O403" s="58">
        <f t="shared" si="93"/>
        <v>3007.2</v>
      </c>
      <c r="P403" s="58">
        <f t="shared" si="94"/>
        <v>3007.2</v>
      </c>
      <c r="Q403" s="58">
        <f t="shared" si="95"/>
        <v>3007.2</v>
      </c>
      <c r="R403" s="58">
        <f>SUM(Table1[[#This Row],[Oct]:[September]])</f>
        <v>36086.400000000001</v>
      </c>
      <c r="S403" s="68">
        <f>Table1[[#This Row],[DEMAND for the whole year]]/365</f>
        <v>98.866849315068492</v>
      </c>
      <c r="T403" s="68">
        <f>Table1[[#This Row],[Lead Time (days)]]*S403</f>
        <v>11369.687671232876</v>
      </c>
      <c r="U403" s="68">
        <f>SQRT(2*Table1[[#This Row],[DEMAND for the whole year]]*$H$1/(Table1[[#This Row],[Std. Price ($)]]*$K$1))</f>
        <v>4197.4506470453471</v>
      </c>
      <c r="V403" s="68">
        <f>Table1[[#This Row],[DEMAND for the whole year]]/U403</f>
        <v>8.5972184152782827</v>
      </c>
      <c r="W403" s="68">
        <f>Table1[[#This Row],[Demand variability (COV)]]*S403</f>
        <v>142.36826301369862</v>
      </c>
      <c r="X403" s="68">
        <f t="shared" si="96"/>
        <v>1526.7295327125992</v>
      </c>
      <c r="Y403" s="68">
        <f t="shared" si="97"/>
        <v>3135.5191146379311</v>
      </c>
      <c r="Z403" s="58">
        <f>(Table1[[#This Row],[Eoq]]/2)*(Table1[[#This Row],[Std. Price ($)]]*$K$1)</f>
        <v>2579.1655245834845</v>
      </c>
      <c r="AA403" s="58">
        <f>Table1[[#This Row],[number of times I order]]*$H$1</f>
        <v>2579.165524583485</v>
      </c>
      <c r="AB403" s="58">
        <f>Table1[[#This Row],[Holding cost]]+AA403</f>
        <v>5158.331049166969</v>
      </c>
      <c r="AC403" s="34">
        <v>0.2</v>
      </c>
      <c r="AD403" s="29">
        <v>0.8</v>
      </c>
      <c r="AE403" s="29">
        <v>1.44</v>
      </c>
      <c r="AF403" s="29">
        <v>115</v>
      </c>
    </row>
    <row r="404" spans="1:32" x14ac:dyDescent="0.15">
      <c r="A404" s="32">
        <v>88245.078823963355</v>
      </c>
      <c r="B404" s="33">
        <v>7.219850000000001</v>
      </c>
      <c r="C404" s="33">
        <v>7557.1072604518722</v>
      </c>
      <c r="D404" s="33">
        <f>C404/Table1[[#This Row],[Std. Price ($)]]</f>
        <v>1046.7125023998935</v>
      </c>
      <c r="E404" s="29">
        <v>2886</v>
      </c>
      <c r="F404" s="29">
        <f t="shared" si="84"/>
        <v>1731.6</v>
      </c>
      <c r="G404" s="29">
        <f t="shared" si="85"/>
        <v>1731.6</v>
      </c>
      <c r="H404" s="29">
        <f t="shared" si="86"/>
        <v>1731.6</v>
      </c>
      <c r="I404" s="58">
        <f t="shared" si="87"/>
        <v>1731.6</v>
      </c>
      <c r="J404" s="58">
        <f t="shared" si="88"/>
        <v>1731.6</v>
      </c>
      <c r="K404" s="58">
        <f t="shared" si="89"/>
        <v>1731.6</v>
      </c>
      <c r="L404" s="58">
        <f t="shared" si="90"/>
        <v>1731.6</v>
      </c>
      <c r="M404" s="58">
        <f t="shared" si="91"/>
        <v>1731.6</v>
      </c>
      <c r="N404" s="58">
        <f t="shared" si="92"/>
        <v>1731.6</v>
      </c>
      <c r="O404" s="58">
        <f t="shared" si="93"/>
        <v>1731.6</v>
      </c>
      <c r="P404" s="58">
        <f t="shared" si="94"/>
        <v>1731.6</v>
      </c>
      <c r="Q404" s="58">
        <f t="shared" si="95"/>
        <v>1731.6</v>
      </c>
      <c r="R404" s="58">
        <f>SUM(Table1[[#This Row],[Oct]:[September]])</f>
        <v>20779.199999999997</v>
      </c>
      <c r="S404" s="68">
        <f>Table1[[#This Row],[DEMAND for the whole year]]/365</f>
        <v>56.929315068493146</v>
      </c>
      <c r="T404" s="68">
        <f>Table1[[#This Row],[Lead Time (days)]]*S404</f>
        <v>626.22246575342456</v>
      </c>
      <c r="U404" s="68">
        <f>SQRT(2*Table1[[#This Row],[DEMAND for the whole year]]*$H$1/(Table1[[#This Row],[Std. Price ($)]]*$K$1))</f>
        <v>2938.4002452528421</v>
      </c>
      <c r="V404" s="68">
        <f>Table1[[#This Row],[DEMAND for the whole year]]/U404</f>
        <v>7.0716030035629123</v>
      </c>
      <c r="W404" s="68">
        <f>Table1[[#This Row],[Demand variability (COV)]]*S404</f>
        <v>38.711934246575339</v>
      </c>
      <c r="X404" s="68">
        <f t="shared" si="96"/>
        <v>128.39296080479997</v>
      </c>
      <c r="Y404" s="68">
        <f t="shared" si="97"/>
        <v>263.68690338565216</v>
      </c>
      <c r="Z404" s="58">
        <f>(Table1[[#This Row],[Eoq]]/2)*(Table1[[#This Row],[Std. Price ($)]]*$K$1)</f>
        <v>2121.4809010688737</v>
      </c>
      <c r="AA404" s="58">
        <f>Table1[[#This Row],[number of times I order]]*$H$1</f>
        <v>2121.4809010688737</v>
      </c>
      <c r="AB404" s="58">
        <f>Table1[[#This Row],[Holding cost]]+AA404</f>
        <v>4242.9618021377473</v>
      </c>
      <c r="AC404" s="34">
        <v>-0.4</v>
      </c>
      <c r="AD404" s="29">
        <v>0.78</v>
      </c>
      <c r="AE404" s="29">
        <v>0.68</v>
      </c>
      <c r="AF404" s="29">
        <v>11</v>
      </c>
    </row>
    <row r="405" spans="1:32" x14ac:dyDescent="0.15">
      <c r="A405" s="32">
        <v>90403.388096964001</v>
      </c>
      <c r="B405" s="33">
        <v>7.1830000000000007</v>
      </c>
      <c r="C405" s="33">
        <v>29609.532593523956</v>
      </c>
      <c r="D405" s="33">
        <f>C405/Table1[[#This Row],[Std. Price ($)]]</f>
        <v>4122.1679790510861</v>
      </c>
      <c r="E405" s="29">
        <v>3436</v>
      </c>
      <c r="F405" s="29">
        <f t="shared" si="84"/>
        <v>7559.2</v>
      </c>
      <c r="G405" s="29">
        <f t="shared" si="85"/>
        <v>7559.2</v>
      </c>
      <c r="H405" s="29">
        <f t="shared" si="86"/>
        <v>7559.2</v>
      </c>
      <c r="I405" s="58">
        <f t="shared" si="87"/>
        <v>7559.2</v>
      </c>
      <c r="J405" s="58">
        <f t="shared" si="88"/>
        <v>7559.2</v>
      </c>
      <c r="K405" s="58">
        <f t="shared" si="89"/>
        <v>7559.2</v>
      </c>
      <c r="L405" s="58">
        <f t="shared" si="90"/>
        <v>7559.2</v>
      </c>
      <c r="M405" s="58">
        <f t="shared" si="91"/>
        <v>7559.2</v>
      </c>
      <c r="N405" s="58">
        <f t="shared" si="92"/>
        <v>7559.2</v>
      </c>
      <c r="O405" s="58">
        <f t="shared" si="93"/>
        <v>7559.2</v>
      </c>
      <c r="P405" s="58">
        <f t="shared" si="94"/>
        <v>7559.2</v>
      </c>
      <c r="Q405" s="58">
        <f t="shared" si="95"/>
        <v>7559.2</v>
      </c>
      <c r="R405" s="58">
        <f>SUM(Table1[[#This Row],[Oct]:[September]])</f>
        <v>90710.39999999998</v>
      </c>
      <c r="S405" s="68">
        <f>Table1[[#This Row],[DEMAND for the whole year]]/365</f>
        <v>248.52164383561637</v>
      </c>
      <c r="T405" s="68">
        <f>Table1[[#This Row],[Lead Time (days)]]*S405</f>
        <v>8201.2142465753404</v>
      </c>
      <c r="U405" s="68">
        <f>SQRT(2*Table1[[#This Row],[DEMAND for the whole year]]*$H$1/(Table1[[#This Row],[Std. Price ($)]]*$K$1))</f>
        <v>6155.1159015166068</v>
      </c>
      <c r="V405" s="68">
        <f>Table1[[#This Row],[DEMAND for the whole year]]/U405</f>
        <v>14.737399173531264</v>
      </c>
      <c r="W405" s="68">
        <f>Table1[[#This Row],[Demand variability (COV)]]*S405</f>
        <v>198.81731506849312</v>
      </c>
      <c r="X405" s="68">
        <f t="shared" si="96"/>
        <v>1142.118521627448</v>
      </c>
      <c r="Y405" s="68">
        <f t="shared" si="97"/>
        <v>2345.6246696047983</v>
      </c>
      <c r="Z405" s="58">
        <f>(Table1[[#This Row],[Eoq]]/2)*(Table1[[#This Row],[Std. Price ($)]]*$K$1)</f>
        <v>4421.21975205938</v>
      </c>
      <c r="AA405" s="58">
        <f>Table1[[#This Row],[number of times I order]]*$H$1</f>
        <v>4421.2197520593791</v>
      </c>
      <c r="AB405" s="58">
        <f>Table1[[#This Row],[Holding cost]]+AA405</f>
        <v>8842.4395041187599</v>
      </c>
      <c r="AC405" s="34">
        <v>1.2</v>
      </c>
      <c r="AD405" s="29">
        <v>0.94</v>
      </c>
      <c r="AE405" s="29">
        <v>0.8</v>
      </c>
      <c r="AF405" s="29">
        <v>33</v>
      </c>
    </row>
    <row r="406" spans="1:32" x14ac:dyDescent="0.15">
      <c r="A406" s="32">
        <v>38791.913126003034</v>
      </c>
      <c r="B406" s="33">
        <v>5.7134</v>
      </c>
      <c r="C406" s="33">
        <v>2856.4117751979334</v>
      </c>
      <c r="D406" s="33">
        <f>C406/Table1[[#This Row],[Std. Price ($)]]</f>
        <v>499.94955284032858</v>
      </c>
      <c r="E406" s="29">
        <v>3194</v>
      </c>
      <c r="F406" s="29">
        <f t="shared" si="84"/>
        <v>2555.1999999999998</v>
      </c>
      <c r="G406" s="29">
        <f t="shared" si="85"/>
        <v>2555.1999999999998</v>
      </c>
      <c r="H406" s="29">
        <f t="shared" si="86"/>
        <v>2555.1999999999998</v>
      </c>
      <c r="I406" s="58">
        <f t="shared" si="87"/>
        <v>2555.1999999999998</v>
      </c>
      <c r="J406" s="58">
        <f t="shared" si="88"/>
        <v>2555.1999999999998</v>
      </c>
      <c r="K406" s="58">
        <f t="shared" si="89"/>
        <v>2555.1999999999998</v>
      </c>
      <c r="L406" s="58">
        <f t="shared" si="90"/>
        <v>2555.1999999999998</v>
      </c>
      <c r="M406" s="58">
        <f t="shared" si="91"/>
        <v>2555.1999999999998</v>
      </c>
      <c r="N406" s="58">
        <f t="shared" si="92"/>
        <v>2555.1999999999998</v>
      </c>
      <c r="O406" s="58">
        <f t="shared" si="93"/>
        <v>2555.1999999999998</v>
      </c>
      <c r="P406" s="58">
        <f t="shared" si="94"/>
        <v>2555.1999999999998</v>
      </c>
      <c r="Q406" s="58">
        <f t="shared" si="95"/>
        <v>2555.1999999999998</v>
      </c>
      <c r="R406" s="58">
        <f>SUM(Table1[[#This Row],[Oct]:[September]])</f>
        <v>30662.400000000005</v>
      </c>
      <c r="S406" s="68">
        <f>Table1[[#This Row],[DEMAND for the whole year]]/365</f>
        <v>84.006575342465766</v>
      </c>
      <c r="T406" s="68">
        <f>Table1[[#This Row],[Lead Time (days)]]*S406</f>
        <v>1092.0854794520549</v>
      </c>
      <c r="U406" s="68">
        <f>SQRT(2*Table1[[#This Row],[DEMAND for the whole year]]*$H$1/(Table1[[#This Row],[Std. Price ($)]]*$K$1))</f>
        <v>4012.5123725178269</v>
      </c>
      <c r="V406" s="68">
        <f>Table1[[#This Row],[DEMAND for the whole year]]/U406</f>
        <v>7.6416960630477853</v>
      </c>
      <c r="W406" s="68">
        <f>Table1[[#This Row],[Demand variability (COV)]]*S406</f>
        <v>10.920854794520549</v>
      </c>
      <c r="X406" s="68">
        <f t="shared" si="96"/>
        <v>39.37570193354059</v>
      </c>
      <c r="Y406" s="68">
        <f t="shared" si="97"/>
        <v>80.867804951372321</v>
      </c>
      <c r="Z406" s="58">
        <f>(Table1[[#This Row],[Eoq]]/2)*(Table1[[#This Row],[Std. Price ($)]]*$K$1)</f>
        <v>2292.5088189143353</v>
      </c>
      <c r="AA406" s="58">
        <f>Table1[[#This Row],[number of times I order]]*$H$1</f>
        <v>2292.5088189143357</v>
      </c>
      <c r="AB406" s="58">
        <f>Table1[[#This Row],[Holding cost]]+AA406</f>
        <v>4585.0176378286706</v>
      </c>
      <c r="AC406" s="34">
        <v>-0.2</v>
      </c>
      <c r="AD406" s="29">
        <v>1</v>
      </c>
      <c r="AE406" s="29">
        <v>0.13</v>
      </c>
      <c r="AF406" s="29">
        <v>13</v>
      </c>
    </row>
    <row r="407" spans="1:32" x14ac:dyDescent="0.15">
      <c r="A407" s="32">
        <v>98453.012337015418</v>
      </c>
      <c r="B407" s="33">
        <v>7.2380000000000004</v>
      </c>
      <c r="C407" s="33">
        <v>23182.415210254072</v>
      </c>
      <c r="D407" s="33">
        <f>C407/Table1[[#This Row],[Std. Price ($)]]</f>
        <v>3202.8758234669895</v>
      </c>
      <c r="E407" s="29">
        <v>3792</v>
      </c>
      <c r="F407" s="29">
        <f t="shared" si="84"/>
        <v>9480</v>
      </c>
      <c r="G407" s="29">
        <f t="shared" si="85"/>
        <v>9480</v>
      </c>
      <c r="H407" s="29">
        <f t="shared" si="86"/>
        <v>9480</v>
      </c>
      <c r="I407" s="58">
        <f t="shared" si="87"/>
        <v>9480</v>
      </c>
      <c r="J407" s="58">
        <f t="shared" si="88"/>
        <v>9480</v>
      </c>
      <c r="K407" s="58">
        <f t="shared" si="89"/>
        <v>9480</v>
      </c>
      <c r="L407" s="58">
        <f t="shared" si="90"/>
        <v>9480</v>
      </c>
      <c r="M407" s="58">
        <f t="shared" si="91"/>
        <v>9480</v>
      </c>
      <c r="N407" s="58">
        <f t="shared" si="92"/>
        <v>9480</v>
      </c>
      <c r="O407" s="58">
        <f t="shared" si="93"/>
        <v>9480</v>
      </c>
      <c r="P407" s="58">
        <f t="shared" si="94"/>
        <v>9480</v>
      </c>
      <c r="Q407" s="58">
        <f t="shared" si="95"/>
        <v>9480</v>
      </c>
      <c r="R407" s="58">
        <f>SUM(Table1[[#This Row],[Oct]:[September]])</f>
        <v>113760</v>
      </c>
      <c r="S407" s="68">
        <f>Table1[[#This Row],[DEMAND for the whole year]]/365</f>
        <v>311.67123287671234</v>
      </c>
      <c r="T407" s="68">
        <f>Table1[[#This Row],[Lead Time (days)]]*S407</f>
        <v>6545.0958904109593</v>
      </c>
      <c r="U407" s="68">
        <f>SQRT(2*Table1[[#This Row],[DEMAND for the whole year]]*$H$1/(Table1[[#This Row],[Std. Price ($)]]*$K$1))</f>
        <v>6866.6692599552807</v>
      </c>
      <c r="V407" s="68">
        <f>Table1[[#This Row],[DEMAND for the whole year]]/U407</f>
        <v>16.566984034518775</v>
      </c>
      <c r="W407" s="68">
        <f>Table1[[#This Row],[Demand variability (COV)]]*S407</f>
        <v>277.38739726027399</v>
      </c>
      <c r="X407" s="68">
        <f t="shared" si="96"/>
        <v>1271.1487447719917</v>
      </c>
      <c r="Y407" s="68">
        <f t="shared" si="97"/>
        <v>2610.6203498264858</v>
      </c>
      <c r="Z407" s="58">
        <f>(Table1[[#This Row],[Eoq]]/2)*(Table1[[#This Row],[Std. Price ($)]]*$K$1)</f>
        <v>4970.0952103556328</v>
      </c>
      <c r="AA407" s="58">
        <f>Table1[[#This Row],[number of times I order]]*$H$1</f>
        <v>4970.0952103556328</v>
      </c>
      <c r="AB407" s="58">
        <f>Table1[[#This Row],[Holding cost]]+AA407</f>
        <v>9940.1904207112657</v>
      </c>
      <c r="AC407" s="34">
        <v>1.5</v>
      </c>
      <c r="AD407" s="29">
        <v>0.84</v>
      </c>
      <c r="AE407" s="29">
        <v>0.89</v>
      </c>
      <c r="AF407" s="29">
        <v>21</v>
      </c>
    </row>
    <row r="408" spans="1:32" x14ac:dyDescent="0.15">
      <c r="A408" s="32">
        <v>88657.843930262345</v>
      </c>
      <c r="B408" s="33">
        <v>7.3040000000000003</v>
      </c>
      <c r="C408" s="33">
        <v>25451.365350400003</v>
      </c>
      <c r="D408" s="33">
        <f>C408/Table1[[#This Row],[Std. Price ($)]]</f>
        <v>3484.5790457831326</v>
      </c>
      <c r="E408" s="29">
        <v>2960</v>
      </c>
      <c r="F408" s="29">
        <f t="shared" si="84"/>
        <v>6512</v>
      </c>
      <c r="G408" s="29">
        <f t="shared" si="85"/>
        <v>6512</v>
      </c>
      <c r="H408" s="29">
        <f t="shared" si="86"/>
        <v>6512</v>
      </c>
      <c r="I408" s="58">
        <f t="shared" si="87"/>
        <v>6512</v>
      </c>
      <c r="J408" s="58">
        <f t="shared" si="88"/>
        <v>6512</v>
      </c>
      <c r="K408" s="58">
        <f t="shared" si="89"/>
        <v>6512</v>
      </c>
      <c r="L408" s="58">
        <f t="shared" si="90"/>
        <v>6512</v>
      </c>
      <c r="M408" s="58">
        <f t="shared" si="91"/>
        <v>6512</v>
      </c>
      <c r="N408" s="58">
        <f t="shared" si="92"/>
        <v>6512</v>
      </c>
      <c r="O408" s="58">
        <f t="shared" si="93"/>
        <v>6512</v>
      </c>
      <c r="P408" s="58">
        <f t="shared" si="94"/>
        <v>6512</v>
      </c>
      <c r="Q408" s="58">
        <f t="shared" si="95"/>
        <v>6512</v>
      </c>
      <c r="R408" s="58">
        <f>SUM(Table1[[#This Row],[Oct]:[September]])</f>
        <v>78144</v>
      </c>
      <c r="S408" s="68">
        <f>Table1[[#This Row],[DEMAND for the whole year]]/365</f>
        <v>214.09315068493152</v>
      </c>
      <c r="T408" s="68">
        <f>Table1[[#This Row],[Lead Time (days)]]*S408</f>
        <v>6422.7945205479455</v>
      </c>
      <c r="U408" s="68">
        <f>SQRT(2*Table1[[#This Row],[DEMAND for the whole year]]*$H$1/(Table1[[#This Row],[Std. Price ($)]]*$K$1))</f>
        <v>5665.3672027652956</v>
      </c>
      <c r="V408" s="68">
        <f>Table1[[#This Row],[DEMAND for the whole year]]/U408</f>
        <v>13.793280682999242</v>
      </c>
      <c r="W408" s="68">
        <f>Table1[[#This Row],[Demand variability (COV)]]*S408</f>
        <v>188.40197260273973</v>
      </c>
      <c r="X408" s="68">
        <f t="shared" si="96"/>
        <v>1031.9201027299084</v>
      </c>
      <c r="Y408" s="68">
        <f t="shared" si="97"/>
        <v>2119.3047868406275</v>
      </c>
      <c r="Z408" s="58">
        <f>(Table1[[#This Row],[Eoq]]/2)*(Table1[[#This Row],[Std. Price ($)]]*$K$1)</f>
        <v>4137.9842048997725</v>
      </c>
      <c r="AA408" s="58">
        <f>Table1[[#This Row],[number of times I order]]*$H$1</f>
        <v>4137.9842048997725</v>
      </c>
      <c r="AB408" s="58">
        <f>Table1[[#This Row],[Holding cost]]+AA408</f>
        <v>8275.968409799545</v>
      </c>
      <c r="AC408" s="34">
        <v>1.2</v>
      </c>
      <c r="AD408" s="29">
        <v>1</v>
      </c>
      <c r="AE408" s="29">
        <v>0.88</v>
      </c>
      <c r="AF408" s="29">
        <v>30</v>
      </c>
    </row>
    <row r="409" spans="1:32" x14ac:dyDescent="0.15">
      <c r="A409" s="32">
        <v>77443.78208130585</v>
      </c>
      <c r="B409" s="33">
        <v>10.318000000000001</v>
      </c>
      <c r="C409" s="33">
        <v>14037.469811200002</v>
      </c>
      <c r="D409" s="33">
        <f>C409/Table1[[#This Row],[Std. Price ($)]]</f>
        <v>1360.4836025586355</v>
      </c>
      <c r="E409" s="29">
        <v>3840</v>
      </c>
      <c r="F409" s="29">
        <f t="shared" si="84"/>
        <v>3072</v>
      </c>
      <c r="G409" s="29">
        <f t="shared" si="85"/>
        <v>3072</v>
      </c>
      <c r="H409" s="29">
        <f t="shared" si="86"/>
        <v>3072</v>
      </c>
      <c r="I409" s="58">
        <f t="shared" si="87"/>
        <v>3072</v>
      </c>
      <c r="J409" s="58">
        <f t="shared" si="88"/>
        <v>3072</v>
      </c>
      <c r="K409" s="58">
        <f t="shared" si="89"/>
        <v>3072</v>
      </c>
      <c r="L409" s="58">
        <f t="shared" si="90"/>
        <v>3072</v>
      </c>
      <c r="M409" s="58">
        <f t="shared" si="91"/>
        <v>3072</v>
      </c>
      <c r="N409" s="58">
        <f t="shared" si="92"/>
        <v>3072</v>
      </c>
      <c r="O409" s="58">
        <f t="shared" si="93"/>
        <v>3072</v>
      </c>
      <c r="P409" s="58">
        <f t="shared" si="94"/>
        <v>3072</v>
      </c>
      <c r="Q409" s="58">
        <f t="shared" si="95"/>
        <v>3072</v>
      </c>
      <c r="R409" s="58">
        <f>SUM(Table1[[#This Row],[Oct]:[September]])</f>
        <v>36864</v>
      </c>
      <c r="S409" s="68">
        <f>Table1[[#This Row],[DEMAND for the whole year]]/365</f>
        <v>100.9972602739726</v>
      </c>
      <c r="T409" s="68">
        <f>Table1[[#This Row],[Lead Time (days)]]*S409</f>
        <v>2322.9369863013699</v>
      </c>
      <c r="U409" s="68">
        <f>SQRT(2*Table1[[#This Row],[DEMAND for the whole year]]*$H$1/(Table1[[#This Row],[Std. Price ($)]]*$K$1))</f>
        <v>3273.8900822408614</v>
      </c>
      <c r="V409" s="68">
        <f>Table1[[#This Row],[DEMAND for the whole year]]/U409</f>
        <v>11.259999289520405</v>
      </c>
      <c r="W409" s="68">
        <f>Table1[[#This Row],[Demand variability (COV)]]*S409</f>
        <v>30.29917808219178</v>
      </c>
      <c r="X409" s="68">
        <f t="shared" si="96"/>
        <v>145.30975337704115</v>
      </c>
      <c r="Y409" s="68">
        <f t="shared" si="97"/>
        <v>298.42974770227698</v>
      </c>
      <c r="Z409" s="58">
        <f>(Table1[[#This Row],[Eoq]]/2)*(Table1[[#This Row],[Std. Price ($)]]*$K$1)</f>
        <v>3377.9997868561218</v>
      </c>
      <c r="AA409" s="58">
        <f>Table1[[#This Row],[number of times I order]]*$H$1</f>
        <v>3377.9997868561213</v>
      </c>
      <c r="AB409" s="58">
        <f>Table1[[#This Row],[Holding cost]]+AA409</f>
        <v>6755.9995737122426</v>
      </c>
      <c r="AC409" s="34">
        <v>-0.2</v>
      </c>
      <c r="AD409" s="29">
        <v>1</v>
      </c>
      <c r="AE409" s="29">
        <v>0.3</v>
      </c>
      <c r="AF409" s="29">
        <v>23</v>
      </c>
    </row>
    <row r="410" spans="1:32" x14ac:dyDescent="0.15">
      <c r="A410" s="32">
        <v>99408.719905353297</v>
      </c>
      <c r="B410" s="33">
        <v>7.0950000000000006</v>
      </c>
      <c r="C410" s="33">
        <v>21605.245592700008</v>
      </c>
      <c r="D410" s="33">
        <f>C410/Table1[[#This Row],[Std. Price ($)]]</f>
        <v>3045.1367995348846</v>
      </c>
      <c r="E410" s="29">
        <v>2556</v>
      </c>
      <c r="F410" s="29">
        <f t="shared" si="84"/>
        <v>3834</v>
      </c>
      <c r="G410" s="29">
        <f t="shared" si="85"/>
        <v>3834</v>
      </c>
      <c r="H410" s="29">
        <f t="shared" si="86"/>
        <v>3834</v>
      </c>
      <c r="I410" s="58">
        <f t="shared" si="87"/>
        <v>3834</v>
      </c>
      <c r="J410" s="58">
        <f t="shared" si="88"/>
        <v>3834</v>
      </c>
      <c r="K410" s="58">
        <f t="shared" si="89"/>
        <v>3834</v>
      </c>
      <c r="L410" s="58">
        <f t="shared" si="90"/>
        <v>3834</v>
      </c>
      <c r="M410" s="58">
        <f t="shared" si="91"/>
        <v>3834</v>
      </c>
      <c r="N410" s="58">
        <f t="shared" si="92"/>
        <v>3834</v>
      </c>
      <c r="O410" s="58">
        <f t="shared" si="93"/>
        <v>3834</v>
      </c>
      <c r="P410" s="58">
        <f t="shared" si="94"/>
        <v>3834</v>
      </c>
      <c r="Q410" s="58">
        <f t="shared" si="95"/>
        <v>3834</v>
      </c>
      <c r="R410" s="58">
        <f>SUM(Table1[[#This Row],[Oct]:[September]])</f>
        <v>46008</v>
      </c>
      <c r="S410" s="68">
        <f>Table1[[#This Row],[DEMAND for the whole year]]/365</f>
        <v>126.04931506849314</v>
      </c>
      <c r="T410" s="68">
        <f>Table1[[#This Row],[Lead Time (days)]]*S410</f>
        <v>4411.7260273972597</v>
      </c>
      <c r="U410" s="68">
        <f>SQRT(2*Table1[[#This Row],[DEMAND for the whole year]]*$H$1/(Table1[[#This Row],[Std. Price ($)]]*$K$1))</f>
        <v>4410.6348509691334</v>
      </c>
      <c r="V410" s="68">
        <f>Table1[[#This Row],[DEMAND for the whole year]]/U410</f>
        <v>10.431151422542001</v>
      </c>
      <c r="W410" s="68">
        <f>Table1[[#This Row],[Demand variability (COV)]]*S410</f>
        <v>93.276493150684928</v>
      </c>
      <c r="X410" s="68">
        <f t="shared" si="96"/>
        <v>551.83117536719692</v>
      </c>
      <c r="Y410" s="68">
        <f t="shared" si="97"/>
        <v>1133.3226752630587</v>
      </c>
      <c r="Z410" s="58">
        <f>(Table1[[#This Row],[Eoq]]/2)*(Table1[[#This Row],[Std. Price ($)]]*$K$1)</f>
        <v>3129.3454267626007</v>
      </c>
      <c r="AA410" s="58">
        <f>Table1[[#This Row],[number of times I order]]*$H$1</f>
        <v>3129.3454267626003</v>
      </c>
      <c r="AB410" s="58">
        <f>Table1[[#This Row],[Holding cost]]+AA410</f>
        <v>6258.6908535252005</v>
      </c>
      <c r="AC410" s="34">
        <v>0.5</v>
      </c>
      <c r="AD410" s="29">
        <v>1</v>
      </c>
      <c r="AE410" s="29">
        <v>0.74</v>
      </c>
      <c r="AF410" s="29">
        <v>35</v>
      </c>
    </row>
    <row r="411" spans="1:32" x14ac:dyDescent="0.15">
      <c r="A411" s="32">
        <v>90839.044353464851</v>
      </c>
      <c r="B411" s="33">
        <v>6.4660200000000003</v>
      </c>
      <c r="C411" s="33">
        <v>6315.0319658330682</v>
      </c>
      <c r="D411" s="33">
        <f>C411/Table1[[#This Row],[Std. Price ($)]]</f>
        <v>976.64899982262159</v>
      </c>
      <c r="E411" s="29">
        <v>3680</v>
      </c>
      <c r="F411" s="29">
        <f t="shared" si="84"/>
        <v>1104</v>
      </c>
      <c r="G411" s="29">
        <f t="shared" si="85"/>
        <v>1104</v>
      </c>
      <c r="H411" s="29">
        <f t="shared" si="86"/>
        <v>1104</v>
      </c>
      <c r="I411" s="58">
        <f t="shared" si="87"/>
        <v>1104</v>
      </c>
      <c r="J411" s="58">
        <f t="shared" si="88"/>
        <v>1104</v>
      </c>
      <c r="K411" s="58">
        <f t="shared" si="89"/>
        <v>1104</v>
      </c>
      <c r="L411" s="58">
        <f t="shared" si="90"/>
        <v>1104</v>
      </c>
      <c r="M411" s="58">
        <f t="shared" si="91"/>
        <v>1104</v>
      </c>
      <c r="N411" s="58">
        <f t="shared" si="92"/>
        <v>1104</v>
      </c>
      <c r="O411" s="58">
        <f t="shared" si="93"/>
        <v>1104</v>
      </c>
      <c r="P411" s="58">
        <f t="shared" si="94"/>
        <v>1104</v>
      </c>
      <c r="Q411" s="58">
        <f t="shared" si="95"/>
        <v>1104</v>
      </c>
      <c r="R411" s="58">
        <f>SUM(Table1[[#This Row],[Oct]:[September]])</f>
        <v>13248</v>
      </c>
      <c r="S411" s="68">
        <f>Table1[[#This Row],[DEMAND for the whole year]]/365</f>
        <v>36.295890410958904</v>
      </c>
      <c r="T411" s="68">
        <f>Table1[[#This Row],[Lead Time (days)]]*S411</f>
        <v>471.84657534246577</v>
      </c>
      <c r="U411" s="68">
        <f>SQRT(2*Table1[[#This Row],[DEMAND for the whole year]]*$H$1/(Table1[[#This Row],[Std. Price ($)]]*$K$1))</f>
        <v>2479.232550780056</v>
      </c>
      <c r="V411" s="68">
        <f>Table1[[#This Row],[DEMAND for the whole year]]/U411</f>
        <v>5.3435890859982864</v>
      </c>
      <c r="W411" s="68">
        <f>Table1[[#This Row],[Demand variability (COV)]]*S411</f>
        <v>13.429479452054794</v>
      </c>
      <c r="X411" s="68">
        <f t="shared" si="96"/>
        <v>48.420676767173596</v>
      </c>
      <c r="Y411" s="68">
        <f t="shared" si="97"/>
        <v>99.443912162638355</v>
      </c>
      <c r="Z411" s="58">
        <f>(Table1[[#This Row],[Eoq]]/2)*(Table1[[#This Row],[Std. Price ($)]]*$K$1)</f>
        <v>1603.0767257994862</v>
      </c>
      <c r="AA411" s="58">
        <f>Table1[[#This Row],[number of times I order]]*$H$1</f>
        <v>1603.076725799486</v>
      </c>
      <c r="AB411" s="58">
        <f>Table1[[#This Row],[Holding cost]]+AA411</f>
        <v>3206.1534515989724</v>
      </c>
      <c r="AC411" s="34">
        <v>-0.7</v>
      </c>
      <c r="AD411" s="29">
        <v>1</v>
      </c>
      <c r="AE411" s="29">
        <v>0.37</v>
      </c>
      <c r="AF411" s="29">
        <v>13</v>
      </c>
    </row>
    <row r="412" spans="1:32" x14ac:dyDescent="0.15">
      <c r="A412" s="32">
        <v>46611.833050027271</v>
      </c>
      <c r="B412" s="33">
        <v>8.134500000000001</v>
      </c>
      <c r="C412" s="33">
        <v>14068.147460048003</v>
      </c>
      <c r="D412" s="33">
        <f>C412/Table1[[#This Row],[Std. Price ($)]]</f>
        <v>1729.4421857579448</v>
      </c>
      <c r="E412" s="29">
        <v>4512</v>
      </c>
      <c r="F412" s="29">
        <f t="shared" si="84"/>
        <v>3609.6</v>
      </c>
      <c r="G412" s="29">
        <f t="shared" si="85"/>
        <v>3609.6</v>
      </c>
      <c r="H412" s="29">
        <f t="shared" si="86"/>
        <v>3609.6</v>
      </c>
      <c r="I412" s="58">
        <f t="shared" si="87"/>
        <v>3609.6</v>
      </c>
      <c r="J412" s="58">
        <f t="shared" si="88"/>
        <v>3609.6</v>
      </c>
      <c r="K412" s="58">
        <f t="shared" si="89"/>
        <v>3609.6</v>
      </c>
      <c r="L412" s="58">
        <f t="shared" si="90"/>
        <v>3609.6</v>
      </c>
      <c r="M412" s="58">
        <f t="shared" si="91"/>
        <v>3609.6</v>
      </c>
      <c r="N412" s="58">
        <f t="shared" si="92"/>
        <v>3609.6</v>
      </c>
      <c r="O412" s="58">
        <f t="shared" si="93"/>
        <v>3609.6</v>
      </c>
      <c r="P412" s="58">
        <f t="shared" si="94"/>
        <v>3609.6</v>
      </c>
      <c r="Q412" s="58">
        <f t="shared" si="95"/>
        <v>3609.6</v>
      </c>
      <c r="R412" s="58">
        <f>SUM(Table1[[#This Row],[Oct]:[September]])</f>
        <v>43315.19999999999</v>
      </c>
      <c r="S412" s="68">
        <f>Table1[[#This Row],[DEMAND for the whole year]]/365</f>
        <v>118.67178082191778</v>
      </c>
      <c r="T412" s="68">
        <f>Table1[[#This Row],[Lead Time (days)]]*S412</f>
        <v>1305.3895890410956</v>
      </c>
      <c r="U412" s="68">
        <f>SQRT(2*Table1[[#This Row],[DEMAND for the whole year]]*$H$1/(Table1[[#This Row],[Std. Price ($)]]*$K$1))</f>
        <v>3996.8270653667373</v>
      </c>
      <c r="V412" s="68">
        <f>Table1[[#This Row],[DEMAND for the whole year]]/U412</f>
        <v>10.83739658774191</v>
      </c>
      <c r="W412" s="68">
        <f>Table1[[#This Row],[Demand variability (COV)]]*S412</f>
        <v>92.563989041095866</v>
      </c>
      <c r="X412" s="68">
        <f t="shared" si="96"/>
        <v>307.00002074788409</v>
      </c>
      <c r="Y412" s="68">
        <f t="shared" si="97"/>
        <v>630.50095817491376</v>
      </c>
      <c r="Z412" s="58">
        <f>(Table1[[#This Row],[Eoq]]/2)*(Table1[[#This Row],[Std. Price ($)]]*$K$1)</f>
        <v>3251.2189763225729</v>
      </c>
      <c r="AA412" s="58">
        <f>Table1[[#This Row],[number of times I order]]*$H$1</f>
        <v>3251.2189763225729</v>
      </c>
      <c r="AB412" s="58">
        <f>Table1[[#This Row],[Holding cost]]+AA412</f>
        <v>6502.4379526451457</v>
      </c>
      <c r="AC412" s="34">
        <v>-0.2</v>
      </c>
      <c r="AD412" s="29">
        <v>1</v>
      </c>
      <c r="AE412" s="29">
        <v>0.78</v>
      </c>
      <c r="AF412" s="29">
        <v>11</v>
      </c>
    </row>
    <row r="413" spans="1:32" x14ac:dyDescent="0.15">
      <c r="A413" s="32">
        <v>9568.7906917610981</v>
      </c>
      <c r="B413" s="33">
        <v>7.3040000000000003</v>
      </c>
      <c r="C413" s="33">
        <v>1310.5794511333336</v>
      </c>
      <c r="D413" s="33">
        <f>C413/Table1[[#This Row],[Std. Price ($)]]</f>
        <v>179.4331121485944</v>
      </c>
      <c r="E413" s="29">
        <v>914</v>
      </c>
      <c r="F413" s="29">
        <f t="shared" si="84"/>
        <v>1096.8</v>
      </c>
      <c r="G413" s="29">
        <f t="shared" si="85"/>
        <v>1096.8</v>
      </c>
      <c r="H413" s="29">
        <f t="shared" si="86"/>
        <v>1096.8</v>
      </c>
      <c r="I413" s="58">
        <f t="shared" si="87"/>
        <v>1096.8</v>
      </c>
      <c r="J413" s="58">
        <f t="shared" si="88"/>
        <v>1096.8</v>
      </c>
      <c r="K413" s="58">
        <f t="shared" si="89"/>
        <v>1096.8</v>
      </c>
      <c r="L413" s="58">
        <f t="shared" si="90"/>
        <v>1096.8</v>
      </c>
      <c r="M413" s="58">
        <f t="shared" si="91"/>
        <v>1096.8</v>
      </c>
      <c r="N413" s="58">
        <f t="shared" si="92"/>
        <v>1096.8</v>
      </c>
      <c r="O413" s="58">
        <f t="shared" si="93"/>
        <v>1096.8</v>
      </c>
      <c r="P413" s="58">
        <f t="shared" si="94"/>
        <v>1096.8</v>
      </c>
      <c r="Q413" s="58">
        <f t="shared" si="95"/>
        <v>1096.8</v>
      </c>
      <c r="R413" s="58">
        <f>SUM(Table1[[#This Row],[Oct]:[September]])</f>
        <v>13161.599999999997</v>
      </c>
      <c r="S413" s="68">
        <f>Table1[[#This Row],[DEMAND for the whole year]]/365</f>
        <v>36.059178082191771</v>
      </c>
      <c r="T413" s="68">
        <f>Table1[[#This Row],[Lead Time (days)]]*S413</f>
        <v>396.65095890410947</v>
      </c>
      <c r="U413" s="68">
        <f>SQRT(2*Table1[[#This Row],[DEMAND for the whole year]]*$H$1/(Table1[[#This Row],[Std. Price ($)]]*$K$1))</f>
        <v>2325.0622717166843</v>
      </c>
      <c r="V413" s="68">
        <f>Table1[[#This Row],[DEMAND for the whole year]]/U413</f>
        <v>5.6607516108728877</v>
      </c>
      <c r="W413" s="68">
        <f>Table1[[#This Row],[Demand variability (COV)]]*S413</f>
        <v>9.0147945205479427</v>
      </c>
      <c r="X413" s="68">
        <f t="shared" si="96"/>
        <v>29.898690986809328</v>
      </c>
      <c r="Y413" s="68">
        <f t="shared" si="97"/>
        <v>61.404404043477136</v>
      </c>
      <c r="Z413" s="58">
        <f>(Table1[[#This Row],[Eoq]]/2)*(Table1[[#This Row],[Std. Price ($)]]*$K$1)</f>
        <v>1698.2254832618664</v>
      </c>
      <c r="AA413" s="58">
        <f>Table1[[#This Row],[number of times I order]]*$H$1</f>
        <v>1698.2254832618662</v>
      </c>
      <c r="AB413" s="58">
        <f>Table1[[#This Row],[Holding cost]]+AA413</f>
        <v>3396.4509665237329</v>
      </c>
      <c r="AC413" s="34">
        <v>0.2</v>
      </c>
      <c r="AD413" s="29">
        <v>1</v>
      </c>
      <c r="AE413" s="29">
        <v>0.25</v>
      </c>
      <c r="AF413" s="29">
        <v>11</v>
      </c>
    </row>
    <row r="414" spans="1:32" x14ac:dyDescent="0.15">
      <c r="A414" s="32">
        <v>11902.973602872391</v>
      </c>
      <c r="B414" s="33">
        <v>7.219850000000001</v>
      </c>
      <c r="C414" s="33">
        <v>70479.532722910866</v>
      </c>
      <c r="D414" s="33">
        <f>C414/Table1[[#This Row],[Std. Price ($)]]</f>
        <v>9761.9109431512916</v>
      </c>
      <c r="E414" s="29">
        <v>4422</v>
      </c>
      <c r="F414" s="29">
        <f t="shared" si="84"/>
        <v>9728.4</v>
      </c>
      <c r="G414" s="29">
        <f t="shared" si="85"/>
        <v>9728.4</v>
      </c>
      <c r="H414" s="29">
        <f t="shared" si="86"/>
        <v>9728.4</v>
      </c>
      <c r="I414" s="58">
        <f t="shared" si="87"/>
        <v>9728.4</v>
      </c>
      <c r="J414" s="58">
        <f t="shared" si="88"/>
        <v>9728.4</v>
      </c>
      <c r="K414" s="58">
        <f t="shared" si="89"/>
        <v>9728.4</v>
      </c>
      <c r="L414" s="58">
        <f t="shared" si="90"/>
        <v>9728.4</v>
      </c>
      <c r="M414" s="58">
        <f t="shared" si="91"/>
        <v>9728.4</v>
      </c>
      <c r="N414" s="58">
        <f t="shared" si="92"/>
        <v>9728.4</v>
      </c>
      <c r="O414" s="58">
        <f t="shared" si="93"/>
        <v>9728.4</v>
      </c>
      <c r="P414" s="58">
        <f t="shared" si="94"/>
        <v>9728.4</v>
      </c>
      <c r="Q414" s="58">
        <f t="shared" si="95"/>
        <v>9728.4</v>
      </c>
      <c r="R414" s="58">
        <f>SUM(Table1[[#This Row],[Oct]:[September]])</f>
        <v>116740.79999999997</v>
      </c>
      <c r="S414" s="68">
        <f>Table1[[#This Row],[DEMAND for the whole year]]/365</f>
        <v>319.83780821917799</v>
      </c>
      <c r="T414" s="68">
        <f>Table1[[#This Row],[Lead Time (days)]]*S414</f>
        <v>15672.052602739721</v>
      </c>
      <c r="U414" s="68">
        <f>SQRT(2*Table1[[#This Row],[DEMAND for the whole year]]*$H$1/(Table1[[#This Row],[Std. Price ($)]]*$K$1))</f>
        <v>6964.787534963004</v>
      </c>
      <c r="V414" s="68">
        <f>Table1[[#This Row],[DEMAND for the whole year]]/U414</f>
        <v>16.761573761434214</v>
      </c>
      <c r="W414" s="68">
        <f>Table1[[#This Row],[Demand variability (COV)]]*S414</f>
        <v>329.43294246575334</v>
      </c>
      <c r="X414" s="68">
        <f t="shared" si="96"/>
        <v>2306.0305972602732</v>
      </c>
      <c r="Y414" s="68">
        <f t="shared" si="97"/>
        <v>4736.0078270069362</v>
      </c>
      <c r="Z414" s="58">
        <f>(Table1[[#This Row],[Eoq]]/2)*(Table1[[#This Row],[Std. Price ($)]]*$K$1)</f>
        <v>5028.472128430265</v>
      </c>
      <c r="AA414" s="58">
        <f>Table1[[#This Row],[number of times I order]]*$H$1</f>
        <v>5028.4721284302641</v>
      </c>
      <c r="AB414" s="58">
        <f>Table1[[#This Row],[Holding cost]]+AA414</f>
        <v>10056.94425686053</v>
      </c>
      <c r="AC414" s="34">
        <v>1.2</v>
      </c>
      <c r="AD414" s="29">
        <v>1</v>
      </c>
      <c r="AE414" s="29">
        <v>1.03</v>
      </c>
      <c r="AF414" s="29">
        <v>49</v>
      </c>
    </row>
    <row r="415" spans="1:32" x14ac:dyDescent="0.15">
      <c r="A415" s="32">
        <v>51627.959969394855</v>
      </c>
      <c r="B415" s="33">
        <v>7.1830000000000007</v>
      </c>
      <c r="C415" s="33">
        <v>13133.860670502003</v>
      </c>
      <c r="D415" s="33">
        <f>C415/Table1[[#This Row],[Std. Price ($)]]</f>
        <v>1828.4645232496173</v>
      </c>
      <c r="E415" s="29">
        <v>4852</v>
      </c>
      <c r="F415" s="29">
        <f t="shared" si="84"/>
        <v>6792.8</v>
      </c>
      <c r="G415" s="29">
        <f t="shared" si="85"/>
        <v>6792.8</v>
      </c>
      <c r="H415" s="29">
        <f t="shared" si="86"/>
        <v>6792.8</v>
      </c>
      <c r="I415" s="58">
        <f t="shared" si="87"/>
        <v>6792.8</v>
      </c>
      <c r="J415" s="58">
        <f t="shared" si="88"/>
        <v>6792.8</v>
      </c>
      <c r="K415" s="58">
        <f t="shared" si="89"/>
        <v>6792.8</v>
      </c>
      <c r="L415" s="58">
        <f t="shared" si="90"/>
        <v>6792.8</v>
      </c>
      <c r="M415" s="58">
        <f t="shared" si="91"/>
        <v>6792.8</v>
      </c>
      <c r="N415" s="58">
        <f t="shared" si="92"/>
        <v>6792.8</v>
      </c>
      <c r="O415" s="58">
        <f t="shared" si="93"/>
        <v>6792.8</v>
      </c>
      <c r="P415" s="58">
        <f t="shared" si="94"/>
        <v>6792.8</v>
      </c>
      <c r="Q415" s="58">
        <f t="shared" si="95"/>
        <v>6792.8</v>
      </c>
      <c r="R415" s="58">
        <f>SUM(Table1[[#This Row],[Oct]:[September]])</f>
        <v>81513.60000000002</v>
      </c>
      <c r="S415" s="68">
        <f>Table1[[#This Row],[DEMAND for the whole year]]/365</f>
        <v>223.32493150684937</v>
      </c>
      <c r="T415" s="68">
        <f>Table1[[#This Row],[Lead Time (days)]]*S415</f>
        <v>2903.2241095890417</v>
      </c>
      <c r="U415" s="68">
        <f>SQRT(2*Table1[[#This Row],[DEMAND for the whole year]]*$H$1/(Table1[[#This Row],[Std. Price ($)]]*$K$1))</f>
        <v>5834.7564276460462</v>
      </c>
      <c r="V415" s="68">
        <f>Table1[[#This Row],[DEMAND for the whole year]]/U415</f>
        <v>13.97035180659385</v>
      </c>
      <c r="W415" s="68">
        <f>Table1[[#This Row],[Demand variability (COV)]]*S415</f>
        <v>136.2282082191781</v>
      </c>
      <c r="X415" s="68">
        <f t="shared" si="96"/>
        <v>491.17778989883146</v>
      </c>
      <c r="Y415" s="68">
        <f t="shared" si="97"/>
        <v>1008.7558509312711</v>
      </c>
      <c r="Z415" s="58">
        <f>(Table1[[#This Row],[Eoq]]/2)*(Table1[[#This Row],[Std. Price ($)]]*$K$1)</f>
        <v>4191.105541978156</v>
      </c>
      <c r="AA415" s="58">
        <f>Table1[[#This Row],[number of times I order]]*$H$1</f>
        <v>4191.1055419781551</v>
      </c>
      <c r="AB415" s="58">
        <f>Table1[[#This Row],[Holding cost]]+AA415</f>
        <v>8382.2110839563102</v>
      </c>
      <c r="AC415" s="34">
        <v>0.4</v>
      </c>
      <c r="AD415" s="29">
        <v>1</v>
      </c>
      <c r="AE415" s="29">
        <v>0.61</v>
      </c>
      <c r="AF415" s="29">
        <v>13</v>
      </c>
    </row>
    <row r="416" spans="1:32" x14ac:dyDescent="0.15">
      <c r="A416" s="32">
        <v>3527.3940875111489</v>
      </c>
      <c r="B416" s="33">
        <v>7.1830000000000007</v>
      </c>
      <c r="C416" s="33">
        <v>70923.28775077335</v>
      </c>
      <c r="D416" s="33">
        <f>C416/Table1[[#This Row],[Std. Price ($)]]</f>
        <v>9873.7696993976533</v>
      </c>
      <c r="E416" s="29">
        <v>4148</v>
      </c>
      <c r="F416" s="29">
        <f t="shared" si="84"/>
        <v>10370</v>
      </c>
      <c r="G416" s="29">
        <f t="shared" si="85"/>
        <v>10370</v>
      </c>
      <c r="H416" s="29">
        <f t="shared" si="86"/>
        <v>10370</v>
      </c>
      <c r="I416" s="58">
        <f t="shared" si="87"/>
        <v>10370</v>
      </c>
      <c r="J416" s="58">
        <f t="shared" si="88"/>
        <v>10370</v>
      </c>
      <c r="K416" s="58">
        <f t="shared" si="89"/>
        <v>10370</v>
      </c>
      <c r="L416" s="58">
        <f t="shared" si="90"/>
        <v>10370</v>
      </c>
      <c r="M416" s="58">
        <f t="shared" si="91"/>
        <v>10370</v>
      </c>
      <c r="N416" s="58">
        <f t="shared" si="92"/>
        <v>10370</v>
      </c>
      <c r="O416" s="58">
        <f t="shared" si="93"/>
        <v>10370</v>
      </c>
      <c r="P416" s="58">
        <f t="shared" si="94"/>
        <v>10370</v>
      </c>
      <c r="Q416" s="58">
        <f t="shared" si="95"/>
        <v>10370</v>
      </c>
      <c r="R416" s="58">
        <f>SUM(Table1[[#This Row],[Oct]:[September]])</f>
        <v>124440</v>
      </c>
      <c r="S416" s="68">
        <f>Table1[[#This Row],[DEMAND for the whole year]]/365</f>
        <v>340.93150684931504</v>
      </c>
      <c r="T416" s="68">
        <f>Table1[[#This Row],[Lead Time (days)]]*S416</f>
        <v>27274.520547945205</v>
      </c>
      <c r="U416" s="68">
        <f>SQRT(2*Table1[[#This Row],[DEMAND for the whole year]]*$H$1/(Table1[[#This Row],[Std. Price ($)]]*$K$1))</f>
        <v>7209.2103139641822</v>
      </c>
      <c r="V416" s="68">
        <f>Table1[[#This Row],[DEMAND for the whole year]]/U416</f>
        <v>17.261252561734914</v>
      </c>
      <c r="W416" s="68">
        <f>Table1[[#This Row],[Demand variability (COV)]]*S416</f>
        <v>214.78684931506848</v>
      </c>
      <c r="X416" s="68">
        <f t="shared" si="96"/>
        <v>1921.1119829659892</v>
      </c>
      <c r="Y416" s="68">
        <f t="shared" si="97"/>
        <v>3945.4816422181398</v>
      </c>
      <c r="Z416" s="58">
        <f>(Table1[[#This Row],[Eoq]]/2)*(Table1[[#This Row],[Std. Price ($)]]*$K$1)</f>
        <v>5178.3757685204737</v>
      </c>
      <c r="AA416" s="58">
        <f>Table1[[#This Row],[number of times I order]]*$H$1</f>
        <v>5178.3757685204737</v>
      </c>
      <c r="AB416" s="58">
        <f>Table1[[#This Row],[Holding cost]]+AA416</f>
        <v>10356.751537040947</v>
      </c>
      <c r="AC416" s="34">
        <v>1.5</v>
      </c>
      <c r="AD416" s="29">
        <v>1</v>
      </c>
      <c r="AE416" s="29">
        <v>0.63</v>
      </c>
      <c r="AF416" s="29">
        <v>80</v>
      </c>
    </row>
    <row r="417" spans="1:32" x14ac:dyDescent="0.15">
      <c r="A417" s="32">
        <v>77635.184088541573</v>
      </c>
      <c r="B417" s="33">
        <v>9.0420000000000016</v>
      </c>
      <c r="C417" s="33">
        <v>25577.932780067746</v>
      </c>
      <c r="D417" s="33">
        <f>C417/Table1[[#This Row],[Std. Price ($)]]</f>
        <v>2828.7915040995067</v>
      </c>
      <c r="E417" s="29">
        <v>4956</v>
      </c>
      <c r="F417" s="29">
        <f t="shared" si="84"/>
        <v>5947.2</v>
      </c>
      <c r="G417" s="29">
        <f t="shared" si="85"/>
        <v>5947.2</v>
      </c>
      <c r="H417" s="29">
        <f t="shared" si="86"/>
        <v>5947.2</v>
      </c>
      <c r="I417" s="58">
        <f t="shared" si="87"/>
        <v>5947.2</v>
      </c>
      <c r="J417" s="58">
        <f t="shared" si="88"/>
        <v>5947.2</v>
      </c>
      <c r="K417" s="58">
        <f t="shared" si="89"/>
        <v>5947.2</v>
      </c>
      <c r="L417" s="58">
        <f t="shared" si="90"/>
        <v>5947.2</v>
      </c>
      <c r="M417" s="58">
        <f t="shared" si="91"/>
        <v>5947.2</v>
      </c>
      <c r="N417" s="58">
        <f t="shared" si="92"/>
        <v>5947.2</v>
      </c>
      <c r="O417" s="58">
        <f t="shared" si="93"/>
        <v>5947.2</v>
      </c>
      <c r="P417" s="58">
        <f t="shared" si="94"/>
        <v>5947.2</v>
      </c>
      <c r="Q417" s="58">
        <f t="shared" si="95"/>
        <v>5947.2</v>
      </c>
      <c r="R417" s="58">
        <f>SUM(Table1[[#This Row],[Oct]:[September]])</f>
        <v>71366.39999999998</v>
      </c>
      <c r="S417" s="68">
        <f>Table1[[#This Row],[DEMAND for the whole year]]/365</f>
        <v>195.52438356164379</v>
      </c>
      <c r="T417" s="68">
        <f>Table1[[#This Row],[Lead Time (days)]]*S417</f>
        <v>5865.7315068493135</v>
      </c>
      <c r="U417" s="68">
        <f>SQRT(2*Table1[[#This Row],[DEMAND for the whole year]]*$H$1/(Table1[[#This Row],[Std. Price ($)]]*$K$1))</f>
        <v>4866.0354767287708</v>
      </c>
      <c r="V417" s="68">
        <f>Table1[[#This Row],[DEMAND for the whole year]]/U417</f>
        <v>14.666230926860521</v>
      </c>
      <c r="W417" s="68">
        <f>Table1[[#This Row],[Demand variability (COV)]]*S417</f>
        <v>60.612558904109576</v>
      </c>
      <c r="X417" s="68">
        <f t="shared" si="96"/>
        <v>331.98865779891429</v>
      </c>
      <c r="Y417" s="68">
        <f t="shared" si="97"/>
        <v>681.82134429664097</v>
      </c>
      <c r="Z417" s="58">
        <f>(Table1[[#This Row],[Eoq]]/2)*(Table1[[#This Row],[Std. Price ($)]]*$K$1)</f>
        <v>4399.8692780581559</v>
      </c>
      <c r="AA417" s="58">
        <f>Table1[[#This Row],[number of times I order]]*$H$1</f>
        <v>4399.8692780581569</v>
      </c>
      <c r="AB417" s="58">
        <f>Table1[[#This Row],[Holding cost]]+AA417</f>
        <v>8799.7385561163137</v>
      </c>
      <c r="AC417" s="34">
        <v>0.2</v>
      </c>
      <c r="AD417" s="29">
        <v>0.78</v>
      </c>
      <c r="AE417" s="29">
        <v>0.31</v>
      </c>
      <c r="AF417" s="29">
        <v>30</v>
      </c>
    </row>
    <row r="418" spans="1:32" x14ac:dyDescent="0.15">
      <c r="A418" s="32">
        <v>88457.067407755647</v>
      </c>
      <c r="B418" s="33">
        <v>7.4766560000000011</v>
      </c>
      <c r="C418" s="33">
        <v>35930.280598164958</v>
      </c>
      <c r="D418" s="33">
        <f>C418/Table1[[#This Row],[Std. Price ($)]]</f>
        <v>4805.6618624910589</v>
      </c>
      <c r="E418" s="29">
        <v>4318</v>
      </c>
      <c r="F418" s="29">
        <f t="shared" si="84"/>
        <v>5181.6000000000004</v>
      </c>
      <c r="G418" s="29">
        <f t="shared" si="85"/>
        <v>5181.6000000000004</v>
      </c>
      <c r="H418" s="29">
        <f t="shared" si="86"/>
        <v>5181.6000000000004</v>
      </c>
      <c r="I418" s="58">
        <f t="shared" si="87"/>
        <v>5181.6000000000004</v>
      </c>
      <c r="J418" s="58">
        <f t="shared" si="88"/>
        <v>5181.6000000000004</v>
      </c>
      <c r="K418" s="58">
        <f t="shared" si="89"/>
        <v>5181.6000000000004</v>
      </c>
      <c r="L418" s="58">
        <f t="shared" si="90"/>
        <v>5181.6000000000004</v>
      </c>
      <c r="M418" s="58">
        <f t="shared" si="91"/>
        <v>5181.6000000000004</v>
      </c>
      <c r="N418" s="58">
        <f t="shared" si="92"/>
        <v>5181.6000000000004</v>
      </c>
      <c r="O418" s="58">
        <f t="shared" si="93"/>
        <v>5181.6000000000004</v>
      </c>
      <c r="P418" s="58">
        <f t="shared" si="94"/>
        <v>5181.6000000000004</v>
      </c>
      <c r="Q418" s="58">
        <f t="shared" si="95"/>
        <v>5181.6000000000004</v>
      </c>
      <c r="R418" s="58">
        <f>SUM(Table1[[#This Row],[Oct]:[September]])</f>
        <v>62179.19999999999</v>
      </c>
      <c r="S418" s="68">
        <f>Table1[[#This Row],[DEMAND for the whole year]]/365</f>
        <v>170.3539726027397</v>
      </c>
      <c r="T418" s="68">
        <f>Table1[[#This Row],[Lead Time (days)]]*S418</f>
        <v>9880.5304109589033</v>
      </c>
      <c r="U418" s="68">
        <f>SQRT(2*Table1[[#This Row],[DEMAND for the whole year]]*$H$1/(Table1[[#This Row],[Std. Price ($)]]*$K$1))</f>
        <v>4994.9309944002571</v>
      </c>
      <c r="V418" s="68">
        <f>Table1[[#This Row],[DEMAND for the whole year]]/U418</f>
        <v>12.448460262956218</v>
      </c>
      <c r="W418" s="68">
        <f>Table1[[#This Row],[Demand variability (COV)]]*S418</f>
        <v>61.327430136986294</v>
      </c>
      <c r="X418" s="68">
        <f t="shared" si="96"/>
        <v>467.05579308900798</v>
      </c>
      <c r="Y418" s="68">
        <f t="shared" si="97"/>
        <v>959.21532626083183</v>
      </c>
      <c r="Z418" s="58">
        <f>(Table1[[#This Row],[Eoq]]/2)*(Table1[[#This Row],[Std. Price ($)]]*$K$1)</f>
        <v>3734.5380788868656</v>
      </c>
      <c r="AA418" s="58">
        <f>Table1[[#This Row],[number of times I order]]*$H$1</f>
        <v>3734.5380788868652</v>
      </c>
      <c r="AB418" s="58">
        <f>Table1[[#This Row],[Holding cost]]+AA418</f>
        <v>7469.0761577737303</v>
      </c>
      <c r="AC418" s="34">
        <v>0.2</v>
      </c>
      <c r="AD418" s="29">
        <v>1</v>
      </c>
      <c r="AE418" s="29">
        <v>0.36</v>
      </c>
      <c r="AF418" s="29">
        <v>58</v>
      </c>
    </row>
    <row r="419" spans="1:32" x14ac:dyDescent="0.15">
      <c r="A419" s="32">
        <v>16052.878428875405</v>
      </c>
      <c r="B419" s="33">
        <v>5.5990000000000002</v>
      </c>
      <c r="C419" s="33">
        <v>18539.599110237341</v>
      </c>
      <c r="D419" s="33">
        <f>C419/Table1[[#This Row],[Std. Price ($)]]</f>
        <v>3311.2339900406037</v>
      </c>
      <c r="E419" s="29">
        <v>1844</v>
      </c>
      <c r="F419" s="29">
        <f t="shared" si="84"/>
        <v>553.20000000000005</v>
      </c>
      <c r="G419" s="29">
        <f t="shared" si="85"/>
        <v>553.20000000000005</v>
      </c>
      <c r="H419" s="29">
        <f t="shared" si="86"/>
        <v>553.20000000000005</v>
      </c>
      <c r="I419" s="58">
        <f t="shared" si="87"/>
        <v>553.20000000000005</v>
      </c>
      <c r="J419" s="58">
        <f t="shared" si="88"/>
        <v>553.20000000000005</v>
      </c>
      <c r="K419" s="58">
        <f t="shared" si="89"/>
        <v>553.20000000000005</v>
      </c>
      <c r="L419" s="58">
        <f t="shared" si="90"/>
        <v>553.20000000000005</v>
      </c>
      <c r="M419" s="58">
        <f t="shared" si="91"/>
        <v>553.20000000000005</v>
      </c>
      <c r="N419" s="58">
        <f t="shared" si="92"/>
        <v>553.20000000000005</v>
      </c>
      <c r="O419" s="58">
        <f t="shared" si="93"/>
        <v>553.20000000000005</v>
      </c>
      <c r="P419" s="58">
        <f t="shared" si="94"/>
        <v>553.20000000000005</v>
      </c>
      <c r="Q419" s="58">
        <f t="shared" si="95"/>
        <v>553.20000000000005</v>
      </c>
      <c r="R419" s="58">
        <f>SUM(Table1[[#This Row],[Oct]:[September]])</f>
        <v>6638.3999999999987</v>
      </c>
      <c r="S419" s="68">
        <f>Table1[[#This Row],[DEMAND for the whole year]]/365</f>
        <v>18.187397260273968</v>
      </c>
      <c r="T419" s="68">
        <f>Table1[[#This Row],[Lead Time (days)]]*S419</f>
        <v>1054.8690410958902</v>
      </c>
      <c r="U419" s="68">
        <f>SQRT(2*Table1[[#This Row],[DEMAND for the whole year]]*$H$1/(Table1[[#This Row],[Std. Price ($)]]*$K$1))</f>
        <v>1885.9800843933488</v>
      </c>
      <c r="V419" s="68">
        <f>Table1[[#This Row],[DEMAND for the whole year]]/U419</f>
        <v>3.5198674975061208</v>
      </c>
      <c r="W419" s="68">
        <f>Table1[[#This Row],[Demand variability (COV)]]*S419</f>
        <v>11.27618630136986</v>
      </c>
      <c r="X419" s="68">
        <f t="shared" si="96"/>
        <v>85.876876370683604</v>
      </c>
      <c r="Y419" s="68">
        <f t="shared" si="97"/>
        <v>176.36954129475512</v>
      </c>
      <c r="Z419" s="58">
        <f>(Table1[[#This Row],[Eoq]]/2)*(Table1[[#This Row],[Std. Price ($)]]*$K$1)</f>
        <v>1055.9602492518361</v>
      </c>
      <c r="AA419" s="58">
        <f>Table1[[#This Row],[number of times I order]]*$H$1</f>
        <v>1055.9602492518363</v>
      </c>
      <c r="AB419" s="58">
        <f>Table1[[#This Row],[Holding cost]]+AA419</f>
        <v>2111.9204985036722</v>
      </c>
      <c r="AC419" s="34">
        <v>-0.7</v>
      </c>
      <c r="AD419" s="29">
        <v>1</v>
      </c>
      <c r="AE419" s="29">
        <v>0.62</v>
      </c>
      <c r="AF419" s="29">
        <v>58</v>
      </c>
    </row>
    <row r="420" spans="1:32" x14ac:dyDescent="0.15">
      <c r="A420" s="32">
        <v>83385.075329696789</v>
      </c>
      <c r="B420" s="33">
        <v>10.443961000000002</v>
      </c>
      <c r="C420" s="33">
        <v>74072.655347466789</v>
      </c>
      <c r="D420" s="33">
        <f>C420/Table1[[#This Row],[Std. Price ($)]]</f>
        <v>7092.3910331977277</v>
      </c>
      <c r="E420" s="29">
        <v>5668</v>
      </c>
      <c r="F420" s="29">
        <f t="shared" si="84"/>
        <v>14170</v>
      </c>
      <c r="G420" s="29">
        <f t="shared" si="85"/>
        <v>14170</v>
      </c>
      <c r="H420" s="29">
        <f t="shared" si="86"/>
        <v>14170</v>
      </c>
      <c r="I420" s="58">
        <f t="shared" si="87"/>
        <v>14170</v>
      </c>
      <c r="J420" s="58">
        <f t="shared" si="88"/>
        <v>14170</v>
      </c>
      <c r="K420" s="58">
        <f t="shared" si="89"/>
        <v>14170</v>
      </c>
      <c r="L420" s="58">
        <f t="shared" si="90"/>
        <v>14170</v>
      </c>
      <c r="M420" s="58">
        <f t="shared" si="91"/>
        <v>14170</v>
      </c>
      <c r="N420" s="58">
        <f t="shared" si="92"/>
        <v>14170</v>
      </c>
      <c r="O420" s="58">
        <f t="shared" si="93"/>
        <v>14170</v>
      </c>
      <c r="P420" s="58">
        <f t="shared" si="94"/>
        <v>14170</v>
      </c>
      <c r="Q420" s="58">
        <f t="shared" si="95"/>
        <v>14170</v>
      </c>
      <c r="R420" s="58">
        <f>SUM(Table1[[#This Row],[Oct]:[September]])</f>
        <v>170040</v>
      </c>
      <c r="S420" s="68">
        <f>Table1[[#This Row],[DEMAND for the whole year]]/365</f>
        <v>465.86301369863014</v>
      </c>
      <c r="T420" s="68">
        <f>Table1[[#This Row],[Lead Time (days)]]*S420</f>
        <v>19566.246575342466</v>
      </c>
      <c r="U420" s="68">
        <f>SQRT(2*Table1[[#This Row],[DEMAND for the whole year]]*$H$1/(Table1[[#This Row],[Std. Price ($)]]*$K$1))</f>
        <v>6988.8151662490736</v>
      </c>
      <c r="V420" s="68">
        <f>Table1[[#This Row],[DEMAND for the whole year]]/U420</f>
        <v>24.330304344171285</v>
      </c>
      <c r="W420" s="68">
        <f>Table1[[#This Row],[Demand variability (COV)]]*S420</f>
        <v>298.15232876712332</v>
      </c>
      <c r="X420" s="68">
        <f t="shared" si="96"/>
        <v>1932.2479313661768</v>
      </c>
      <c r="Y420" s="68">
        <f t="shared" si="97"/>
        <v>3968.3520841138775</v>
      </c>
      <c r="Z420" s="58">
        <f>(Table1[[#This Row],[Eoq]]/2)*(Table1[[#This Row],[Std. Price ($)]]*$K$1)</f>
        <v>7299.0913032513854</v>
      </c>
      <c r="AA420" s="58">
        <f>Table1[[#This Row],[number of times I order]]*$H$1</f>
        <v>7299.0913032513854</v>
      </c>
      <c r="AB420" s="58">
        <f>Table1[[#This Row],[Holding cost]]+AA420</f>
        <v>14598.182606502771</v>
      </c>
      <c r="AC420" s="34">
        <v>1.5</v>
      </c>
      <c r="AD420" s="29">
        <v>0.78</v>
      </c>
      <c r="AE420" s="29">
        <v>0.64</v>
      </c>
      <c r="AF420" s="29">
        <v>42</v>
      </c>
    </row>
    <row r="421" spans="1:32" x14ac:dyDescent="0.15">
      <c r="A421" s="32">
        <v>44410.822508830759</v>
      </c>
      <c r="B421" s="33">
        <v>32.725000000000001</v>
      </c>
      <c r="C421" s="33">
        <v>37132.235437825009</v>
      </c>
      <c r="D421" s="33">
        <f>C421/Table1[[#This Row],[Std. Price ($)]]</f>
        <v>1134.6748796890759</v>
      </c>
      <c r="E421" s="29">
        <v>6694</v>
      </c>
      <c r="F421" s="29">
        <f t="shared" si="84"/>
        <v>8032.8</v>
      </c>
      <c r="G421" s="29">
        <f t="shared" si="85"/>
        <v>8032.8</v>
      </c>
      <c r="H421" s="29">
        <f t="shared" si="86"/>
        <v>8032.8</v>
      </c>
      <c r="I421" s="58">
        <f t="shared" si="87"/>
        <v>8032.8</v>
      </c>
      <c r="J421" s="58">
        <f t="shared" si="88"/>
        <v>8032.8</v>
      </c>
      <c r="K421" s="58">
        <f t="shared" si="89"/>
        <v>8032.8</v>
      </c>
      <c r="L421" s="58">
        <f t="shared" si="90"/>
        <v>8032.8</v>
      </c>
      <c r="M421" s="58">
        <f t="shared" si="91"/>
        <v>8032.8</v>
      </c>
      <c r="N421" s="58">
        <f t="shared" si="92"/>
        <v>8032.8</v>
      </c>
      <c r="O421" s="58">
        <f t="shared" si="93"/>
        <v>8032.8</v>
      </c>
      <c r="P421" s="58">
        <f t="shared" si="94"/>
        <v>8032.8</v>
      </c>
      <c r="Q421" s="58">
        <f t="shared" si="95"/>
        <v>8032.8</v>
      </c>
      <c r="R421" s="58">
        <f>SUM(Table1[[#This Row],[Oct]:[September]])</f>
        <v>96393.60000000002</v>
      </c>
      <c r="S421" s="68">
        <f>Table1[[#This Row],[DEMAND for the whole year]]/365</f>
        <v>264.09205479452061</v>
      </c>
      <c r="T421" s="68">
        <f>Table1[[#This Row],[Lead Time (days)]]*S421</f>
        <v>2905.0126027397268</v>
      </c>
      <c r="U421" s="68">
        <f>SQRT(2*Table1[[#This Row],[DEMAND for the whole year]]*$H$1/(Table1[[#This Row],[Std. Price ($)]]*$K$1))</f>
        <v>2972.6576761009492</v>
      </c>
      <c r="V421" s="68">
        <f>Table1[[#This Row],[DEMAND for the whole year]]/U421</f>
        <v>32.426740816801193</v>
      </c>
      <c r="W421" s="68">
        <f>Table1[[#This Row],[Demand variability (COV)]]*S421</f>
        <v>97.714060273972621</v>
      </c>
      <c r="X421" s="68">
        <f t="shared" si="96"/>
        <v>324.08087467093935</v>
      </c>
      <c r="Y421" s="68">
        <f t="shared" si="97"/>
        <v>665.58074331204978</v>
      </c>
      <c r="Z421" s="58">
        <f>(Table1[[#This Row],[Eoq]]/2)*(Table1[[#This Row],[Std. Price ($)]]*$K$1)</f>
        <v>9728.022245040358</v>
      </c>
      <c r="AA421" s="58">
        <f>Table1[[#This Row],[number of times I order]]*$H$1</f>
        <v>9728.022245040358</v>
      </c>
      <c r="AB421" s="58">
        <f>Table1[[#This Row],[Holding cost]]+AA421</f>
        <v>19456.044490080716</v>
      </c>
      <c r="AC421" s="34">
        <v>0.2</v>
      </c>
      <c r="AD421" s="29">
        <v>1</v>
      </c>
      <c r="AE421" s="29">
        <v>0.37</v>
      </c>
      <c r="AF421" s="29">
        <v>11</v>
      </c>
    </row>
    <row r="422" spans="1:32" x14ac:dyDescent="0.15">
      <c r="A422" s="32">
        <v>1365.0391036973851</v>
      </c>
      <c r="B422" s="33">
        <v>11.863390000000001</v>
      </c>
      <c r="C422" s="33">
        <v>31962.012112562406</v>
      </c>
      <c r="D422" s="33">
        <f>C422/Table1[[#This Row],[Std. Price ($)]]</f>
        <v>2694.1719114487851</v>
      </c>
      <c r="E422" s="29">
        <v>6282</v>
      </c>
      <c r="F422" s="29">
        <f t="shared" si="84"/>
        <v>7538.4</v>
      </c>
      <c r="G422" s="29">
        <f t="shared" si="85"/>
        <v>7538.4</v>
      </c>
      <c r="H422" s="29">
        <f t="shared" si="86"/>
        <v>7538.4</v>
      </c>
      <c r="I422" s="58">
        <f t="shared" si="87"/>
        <v>7538.4</v>
      </c>
      <c r="J422" s="58">
        <f t="shared" si="88"/>
        <v>7538.4</v>
      </c>
      <c r="K422" s="58">
        <f t="shared" si="89"/>
        <v>7538.4</v>
      </c>
      <c r="L422" s="58">
        <f t="shared" si="90"/>
        <v>7538.4</v>
      </c>
      <c r="M422" s="58">
        <f t="shared" si="91"/>
        <v>7538.4</v>
      </c>
      <c r="N422" s="58">
        <f t="shared" si="92"/>
        <v>7538.4</v>
      </c>
      <c r="O422" s="58">
        <f t="shared" si="93"/>
        <v>7538.4</v>
      </c>
      <c r="P422" s="58">
        <f t="shared" si="94"/>
        <v>7538.4</v>
      </c>
      <c r="Q422" s="58">
        <f t="shared" si="95"/>
        <v>7538.4</v>
      </c>
      <c r="R422" s="58">
        <f>SUM(Table1[[#This Row],[Oct]:[September]])</f>
        <v>90460.799999999988</v>
      </c>
      <c r="S422" s="68">
        <f>Table1[[#This Row],[DEMAND for the whole year]]/365</f>
        <v>247.83780821917804</v>
      </c>
      <c r="T422" s="68">
        <f>Table1[[#This Row],[Lead Time (days)]]*S422</f>
        <v>11152.701369863013</v>
      </c>
      <c r="U422" s="68">
        <f>SQRT(2*Table1[[#This Row],[DEMAND for the whole year]]*$H$1/(Table1[[#This Row],[Std. Price ($)]]*$K$1))</f>
        <v>4782.846419151906</v>
      </c>
      <c r="V422" s="68">
        <f>Table1[[#This Row],[DEMAND for the whole year]]/U422</f>
        <v>18.913590793500848</v>
      </c>
      <c r="W422" s="68">
        <f>Table1[[#This Row],[Demand variability (COV)]]*S422</f>
        <v>39.654049315068491</v>
      </c>
      <c r="X422" s="68">
        <f t="shared" si="96"/>
        <v>266.00744955486635</v>
      </c>
      <c r="Y422" s="68">
        <f t="shared" si="97"/>
        <v>546.3125097432561</v>
      </c>
      <c r="Z422" s="58">
        <f>(Table1[[#This Row],[Eoq]]/2)*(Table1[[#This Row],[Std. Price ($)]]*$K$1)</f>
        <v>5674.0772380502531</v>
      </c>
      <c r="AA422" s="58">
        <f>Table1[[#This Row],[number of times I order]]*$H$1</f>
        <v>5674.0772380502549</v>
      </c>
      <c r="AB422" s="58">
        <f>Table1[[#This Row],[Holding cost]]+AA422</f>
        <v>11348.154476100508</v>
      </c>
      <c r="AC422" s="34">
        <v>0.2</v>
      </c>
      <c r="AD422" s="29">
        <v>1</v>
      </c>
      <c r="AE422" s="29">
        <v>0.16</v>
      </c>
      <c r="AF422" s="29">
        <v>45</v>
      </c>
    </row>
    <row r="423" spans="1:32" x14ac:dyDescent="0.15">
      <c r="A423" s="32">
        <v>33414.021941189065</v>
      </c>
      <c r="B423" s="33">
        <v>8.7214600000000004</v>
      </c>
      <c r="C423" s="33">
        <v>22841.055243067603</v>
      </c>
      <c r="D423" s="33">
        <f>C423/Table1[[#This Row],[Std. Price ($)]]</f>
        <v>2618.9485754756201</v>
      </c>
      <c r="E423" s="29">
        <v>5732</v>
      </c>
      <c r="F423" s="29">
        <f t="shared" si="84"/>
        <v>3439.2</v>
      </c>
      <c r="G423" s="29">
        <f t="shared" si="85"/>
        <v>3439.2</v>
      </c>
      <c r="H423" s="29">
        <f t="shared" si="86"/>
        <v>3439.2</v>
      </c>
      <c r="I423" s="58">
        <f t="shared" si="87"/>
        <v>3439.2</v>
      </c>
      <c r="J423" s="58">
        <f t="shared" si="88"/>
        <v>3439.2</v>
      </c>
      <c r="K423" s="58">
        <f t="shared" si="89"/>
        <v>3439.2</v>
      </c>
      <c r="L423" s="58">
        <f t="shared" si="90"/>
        <v>3439.2</v>
      </c>
      <c r="M423" s="58">
        <f t="shared" si="91"/>
        <v>3439.2</v>
      </c>
      <c r="N423" s="58">
        <f t="shared" si="92"/>
        <v>3439.2</v>
      </c>
      <c r="O423" s="58">
        <f t="shared" si="93"/>
        <v>3439.2</v>
      </c>
      <c r="P423" s="58">
        <f t="shared" si="94"/>
        <v>3439.2</v>
      </c>
      <c r="Q423" s="58">
        <f t="shared" si="95"/>
        <v>3439.2</v>
      </c>
      <c r="R423" s="58">
        <f>SUM(Table1[[#This Row],[Oct]:[September]])</f>
        <v>41270.399999999994</v>
      </c>
      <c r="S423" s="68">
        <f>Table1[[#This Row],[DEMAND for the whole year]]/365</f>
        <v>113.06958904109588</v>
      </c>
      <c r="T423" s="68">
        <f>Table1[[#This Row],[Lead Time (days)]]*S423</f>
        <v>3957.4356164383557</v>
      </c>
      <c r="U423" s="68">
        <f>SQRT(2*Table1[[#This Row],[DEMAND for the whole year]]*$H$1/(Table1[[#This Row],[Std. Price ($)]]*$K$1))</f>
        <v>3767.7785538550747</v>
      </c>
      <c r="V423" s="68">
        <f>Table1[[#This Row],[DEMAND for the whole year]]/U423</f>
        <v>10.953509982101627</v>
      </c>
      <c r="W423" s="68">
        <f>Table1[[#This Row],[Demand variability (COV)]]*S423</f>
        <v>24.875309589041095</v>
      </c>
      <c r="X423" s="68">
        <f t="shared" si="96"/>
        <v>147.16431615807005</v>
      </c>
      <c r="Y423" s="68">
        <f t="shared" si="97"/>
        <v>302.23855399351339</v>
      </c>
      <c r="Z423" s="58">
        <f>(Table1[[#This Row],[Eoq]]/2)*(Table1[[#This Row],[Std. Price ($)]]*$K$1)</f>
        <v>3286.0529946304882</v>
      </c>
      <c r="AA423" s="58">
        <f>Table1[[#This Row],[number of times I order]]*$H$1</f>
        <v>3286.0529946304882</v>
      </c>
      <c r="AB423" s="58">
        <f>Table1[[#This Row],[Holding cost]]+AA423</f>
        <v>6572.1059892609765</v>
      </c>
      <c r="AC423" s="34">
        <v>-0.4</v>
      </c>
      <c r="AD423" s="29">
        <v>1</v>
      </c>
      <c r="AE423" s="29">
        <v>0.22</v>
      </c>
      <c r="AF423" s="29">
        <v>35</v>
      </c>
    </row>
    <row r="424" spans="1:32" x14ac:dyDescent="0.15">
      <c r="A424" s="32">
        <v>46788.206413316191</v>
      </c>
      <c r="B424" s="33">
        <v>7.219850000000001</v>
      </c>
      <c r="C424" s="33">
        <v>21457.442314459804</v>
      </c>
      <c r="D424" s="33">
        <f>C424/Table1[[#This Row],[Std. Price ($)]]</f>
        <v>2972.0066641910566</v>
      </c>
      <c r="E424" s="29">
        <v>7058</v>
      </c>
      <c r="F424" s="29">
        <f t="shared" si="84"/>
        <v>4234.7999999999993</v>
      </c>
      <c r="G424" s="29">
        <f t="shared" si="85"/>
        <v>4234.7999999999993</v>
      </c>
      <c r="H424" s="29">
        <f t="shared" si="86"/>
        <v>4234.7999999999993</v>
      </c>
      <c r="I424" s="58">
        <f t="shared" si="87"/>
        <v>4234.7999999999993</v>
      </c>
      <c r="J424" s="58">
        <f t="shared" si="88"/>
        <v>4234.7999999999993</v>
      </c>
      <c r="K424" s="58">
        <f t="shared" si="89"/>
        <v>4234.7999999999993</v>
      </c>
      <c r="L424" s="58">
        <f t="shared" si="90"/>
        <v>4234.7999999999993</v>
      </c>
      <c r="M424" s="58">
        <f t="shared" si="91"/>
        <v>4234.7999999999993</v>
      </c>
      <c r="N424" s="58">
        <f t="shared" si="92"/>
        <v>4234.7999999999993</v>
      </c>
      <c r="O424" s="58">
        <f t="shared" si="93"/>
        <v>4234.7999999999993</v>
      </c>
      <c r="P424" s="58">
        <f t="shared" si="94"/>
        <v>4234.7999999999993</v>
      </c>
      <c r="Q424" s="58">
        <f t="shared" si="95"/>
        <v>4234.7999999999993</v>
      </c>
      <c r="R424" s="58">
        <f>SUM(Table1[[#This Row],[Oct]:[September]])</f>
        <v>50817.600000000006</v>
      </c>
      <c r="S424" s="68">
        <f>Table1[[#This Row],[DEMAND for the whole year]]/365</f>
        <v>139.22630136986302</v>
      </c>
      <c r="T424" s="68">
        <f>Table1[[#This Row],[Lead Time (days)]]*S424</f>
        <v>1670.7156164383564</v>
      </c>
      <c r="U424" s="68">
        <f>SQRT(2*Table1[[#This Row],[DEMAND for the whole year]]*$H$1/(Table1[[#This Row],[Std. Price ($)]]*$K$1))</f>
        <v>4595.1915035154998</v>
      </c>
      <c r="V424" s="68">
        <f>Table1[[#This Row],[DEMAND for the whole year]]/U424</f>
        <v>11.058864458885461</v>
      </c>
      <c r="W424" s="68">
        <f>Table1[[#This Row],[Demand variability (COV)]]*S424</f>
        <v>107.20425205479454</v>
      </c>
      <c r="X424" s="68">
        <f t="shared" si="96"/>
        <v>371.36642269264865</v>
      </c>
      <c r="Y424" s="68">
        <f t="shared" si="97"/>
        <v>762.69338605026394</v>
      </c>
      <c r="Z424" s="58">
        <f>(Table1[[#This Row],[Eoq]]/2)*(Table1[[#This Row],[Std. Price ($)]]*$K$1)</f>
        <v>3317.6593376656388</v>
      </c>
      <c r="AA424" s="58">
        <f>Table1[[#This Row],[number of times I order]]*$H$1</f>
        <v>3317.6593376656383</v>
      </c>
      <c r="AB424" s="58">
        <f>Table1[[#This Row],[Holding cost]]+AA424</f>
        <v>6635.3186753312766</v>
      </c>
      <c r="AC424" s="34">
        <v>-0.4</v>
      </c>
      <c r="AD424" s="29">
        <v>1</v>
      </c>
      <c r="AE424" s="29">
        <v>0.77</v>
      </c>
      <c r="AF424" s="29">
        <v>12</v>
      </c>
    </row>
    <row r="425" spans="1:32" x14ac:dyDescent="0.15">
      <c r="A425" s="32">
        <v>87706.612210427411</v>
      </c>
      <c r="B425" s="33">
        <v>7.1830000000000007</v>
      </c>
      <c r="C425" s="33">
        <v>14235.726150624003</v>
      </c>
      <c r="D425" s="33">
        <f>C425/Table1[[#This Row],[Std. Price ($)]]</f>
        <v>1981.8635877243494</v>
      </c>
      <c r="E425" s="29">
        <v>7608</v>
      </c>
      <c r="F425" s="29">
        <f t="shared" si="84"/>
        <v>6086.4</v>
      </c>
      <c r="G425" s="29">
        <f t="shared" si="85"/>
        <v>6086.4</v>
      </c>
      <c r="H425" s="29">
        <f t="shared" si="86"/>
        <v>6086.4</v>
      </c>
      <c r="I425" s="58">
        <f t="shared" si="87"/>
        <v>6086.4</v>
      </c>
      <c r="J425" s="58">
        <f t="shared" si="88"/>
        <v>6086.4</v>
      </c>
      <c r="K425" s="58">
        <f t="shared" si="89"/>
        <v>6086.4</v>
      </c>
      <c r="L425" s="58">
        <f t="shared" si="90"/>
        <v>6086.4</v>
      </c>
      <c r="M425" s="58">
        <f t="shared" si="91"/>
        <v>6086.4</v>
      </c>
      <c r="N425" s="58">
        <f t="shared" si="92"/>
        <v>6086.4</v>
      </c>
      <c r="O425" s="58">
        <f t="shared" si="93"/>
        <v>6086.4</v>
      </c>
      <c r="P425" s="58">
        <f t="shared" si="94"/>
        <v>6086.4</v>
      </c>
      <c r="Q425" s="58">
        <f t="shared" si="95"/>
        <v>6086.4</v>
      </c>
      <c r="R425" s="58">
        <f>SUM(Table1[[#This Row],[Oct]:[September]])</f>
        <v>73036.800000000003</v>
      </c>
      <c r="S425" s="68">
        <f>Table1[[#This Row],[DEMAND for the whole year]]/365</f>
        <v>200.10082191780822</v>
      </c>
      <c r="T425" s="68">
        <f>Table1[[#This Row],[Lead Time (days)]]*S425</f>
        <v>2401.2098630136989</v>
      </c>
      <c r="U425" s="68">
        <f>SQRT(2*Table1[[#This Row],[DEMAND for the whole year]]*$H$1/(Table1[[#This Row],[Std. Price ($)]]*$K$1))</f>
        <v>5523.0447570661881</v>
      </c>
      <c r="V425" s="68">
        <f>Table1[[#This Row],[DEMAND for the whole year]]/U425</f>
        <v>13.224010163335478</v>
      </c>
      <c r="W425" s="68">
        <f>Table1[[#This Row],[Demand variability (COV)]]*S425</f>
        <v>84.04234520547945</v>
      </c>
      <c r="X425" s="68">
        <f t="shared" si="96"/>
        <v>291.13122376626609</v>
      </c>
      <c r="Y425" s="68">
        <f t="shared" si="97"/>
        <v>597.9104336608782</v>
      </c>
      <c r="Z425" s="58">
        <f>(Table1[[#This Row],[Eoq]]/2)*(Table1[[#This Row],[Std. Price ($)]]*$K$1)</f>
        <v>3967.2030490006437</v>
      </c>
      <c r="AA425" s="58">
        <f>Table1[[#This Row],[number of times I order]]*$H$1</f>
        <v>3967.2030490006437</v>
      </c>
      <c r="AB425" s="58">
        <f>Table1[[#This Row],[Holding cost]]+AA425</f>
        <v>7934.4060980012873</v>
      </c>
      <c r="AC425" s="34">
        <v>-0.2</v>
      </c>
      <c r="AD425" s="29">
        <v>1</v>
      </c>
      <c r="AE425" s="29">
        <v>0.42</v>
      </c>
      <c r="AF425" s="29">
        <v>12</v>
      </c>
    </row>
    <row r="426" spans="1:32" x14ac:dyDescent="0.15">
      <c r="A426" s="32">
        <v>3557.7864128415017</v>
      </c>
      <c r="B426" s="33">
        <v>22.702680000000001</v>
      </c>
      <c r="C426" s="33">
        <v>13541.0041643976</v>
      </c>
      <c r="D426" s="33">
        <f>C426/Table1[[#This Row],[Std. Price ($)]]</f>
        <v>596.44958940519791</v>
      </c>
      <c r="E426" s="29">
        <v>6606</v>
      </c>
      <c r="F426" s="29">
        <f t="shared" si="84"/>
        <v>2642.4</v>
      </c>
      <c r="G426" s="29">
        <f t="shared" si="85"/>
        <v>2642.4</v>
      </c>
      <c r="H426" s="29">
        <f t="shared" si="86"/>
        <v>2642.4</v>
      </c>
      <c r="I426" s="58">
        <f t="shared" si="87"/>
        <v>2642.4</v>
      </c>
      <c r="J426" s="58">
        <f t="shared" si="88"/>
        <v>2642.4</v>
      </c>
      <c r="K426" s="58">
        <f t="shared" si="89"/>
        <v>2642.4</v>
      </c>
      <c r="L426" s="58">
        <f t="shared" si="90"/>
        <v>2642.4</v>
      </c>
      <c r="M426" s="58">
        <f t="shared" si="91"/>
        <v>2642.4</v>
      </c>
      <c r="N426" s="58">
        <f t="shared" si="92"/>
        <v>2642.4</v>
      </c>
      <c r="O426" s="58">
        <f t="shared" si="93"/>
        <v>2642.4</v>
      </c>
      <c r="P426" s="58">
        <f t="shared" si="94"/>
        <v>2642.4</v>
      </c>
      <c r="Q426" s="58">
        <f t="shared" si="95"/>
        <v>2642.4</v>
      </c>
      <c r="R426" s="58">
        <f>SUM(Table1[[#This Row],[Oct]:[September]])</f>
        <v>31708.800000000007</v>
      </c>
      <c r="S426" s="68">
        <f>Table1[[#This Row],[DEMAND for the whole year]]/365</f>
        <v>86.873424657534258</v>
      </c>
      <c r="T426" s="68">
        <f>Table1[[#This Row],[Lead Time (days)]]*S426</f>
        <v>1042.4810958904111</v>
      </c>
      <c r="U426" s="68">
        <f>SQRT(2*Table1[[#This Row],[DEMAND for the whole year]]*$H$1/(Table1[[#This Row],[Std. Price ($)]]*$K$1))</f>
        <v>2046.9723053004523</v>
      </c>
      <c r="V426" s="68">
        <f>Table1[[#This Row],[DEMAND for the whole year]]/U426</f>
        <v>15.49058573869949</v>
      </c>
      <c r="W426" s="68">
        <f>Table1[[#This Row],[Demand variability (COV)]]*S426</f>
        <v>13.031013698630138</v>
      </c>
      <c r="X426" s="68">
        <f t="shared" si="96"/>
        <v>45.140755600306868</v>
      </c>
      <c r="Y426" s="68">
        <f t="shared" si="97"/>
        <v>92.707777639227558</v>
      </c>
      <c r="Z426" s="58">
        <f>(Table1[[#This Row],[Eoq]]/2)*(Table1[[#This Row],[Std. Price ($)]]*$K$1)</f>
        <v>4647.1757216098476</v>
      </c>
      <c r="AA426" s="58">
        <f>Table1[[#This Row],[number of times I order]]*$H$1</f>
        <v>4647.1757216098467</v>
      </c>
      <c r="AB426" s="58">
        <f>Table1[[#This Row],[Holding cost]]+AA426</f>
        <v>9294.3514432196935</v>
      </c>
      <c r="AC426" s="34">
        <v>-0.6</v>
      </c>
      <c r="AD426" s="29">
        <v>1</v>
      </c>
      <c r="AE426" s="29">
        <v>0.15</v>
      </c>
      <c r="AF426" s="29">
        <v>12</v>
      </c>
    </row>
    <row r="427" spans="1:32" x14ac:dyDescent="0.15">
      <c r="A427" s="32">
        <v>22916.563863783325</v>
      </c>
      <c r="B427" s="33">
        <v>25.421000000000003</v>
      </c>
      <c r="C427" s="33">
        <v>47239.845505930018</v>
      </c>
      <c r="D427" s="33">
        <f>C427/Table1[[#This Row],[Std. Price ($)]]</f>
        <v>1858.3000474383389</v>
      </c>
      <c r="E427" s="29">
        <v>6986</v>
      </c>
      <c r="F427" s="29">
        <f t="shared" si="84"/>
        <v>10479</v>
      </c>
      <c r="G427" s="29">
        <f t="shared" si="85"/>
        <v>10479</v>
      </c>
      <c r="H427" s="29">
        <f t="shared" si="86"/>
        <v>10479</v>
      </c>
      <c r="I427" s="58">
        <f t="shared" si="87"/>
        <v>10479</v>
      </c>
      <c r="J427" s="58">
        <f t="shared" si="88"/>
        <v>10479</v>
      </c>
      <c r="K427" s="58">
        <f t="shared" si="89"/>
        <v>10479</v>
      </c>
      <c r="L427" s="58">
        <f t="shared" si="90"/>
        <v>10479</v>
      </c>
      <c r="M427" s="58">
        <f t="shared" si="91"/>
        <v>10479</v>
      </c>
      <c r="N427" s="58">
        <f t="shared" si="92"/>
        <v>10479</v>
      </c>
      <c r="O427" s="58">
        <f t="shared" si="93"/>
        <v>10479</v>
      </c>
      <c r="P427" s="58">
        <f t="shared" si="94"/>
        <v>10479</v>
      </c>
      <c r="Q427" s="58">
        <f t="shared" si="95"/>
        <v>10479</v>
      </c>
      <c r="R427" s="58">
        <f>SUM(Table1[[#This Row],[Oct]:[September]])</f>
        <v>125748</v>
      </c>
      <c r="S427" s="68">
        <f>Table1[[#This Row],[DEMAND for the whole year]]/365</f>
        <v>344.51506849315069</v>
      </c>
      <c r="T427" s="68">
        <f>Table1[[#This Row],[Lead Time (days)]]*S427</f>
        <v>10335.452054794521</v>
      </c>
      <c r="U427" s="68">
        <f>SQRT(2*Table1[[#This Row],[DEMAND for the whole year]]*$H$1/(Table1[[#This Row],[Std. Price ($)]]*$K$1))</f>
        <v>3852.2534718392744</v>
      </c>
      <c r="V427" s="68">
        <f>Table1[[#This Row],[DEMAND for the whole year]]/U427</f>
        <v>32.642711835875403</v>
      </c>
      <c r="W427" s="68">
        <f>Table1[[#This Row],[Demand variability (COV)]]*S427</f>
        <v>65.457863013698628</v>
      </c>
      <c r="X427" s="68">
        <f t="shared" si="96"/>
        <v>358.52748138685831</v>
      </c>
      <c r="Y427" s="68">
        <f t="shared" si="97"/>
        <v>736.32542432983109</v>
      </c>
      <c r="Z427" s="58">
        <f>(Table1[[#This Row],[Eoq]]/2)*(Table1[[#This Row],[Std. Price ($)]]*$K$1)</f>
        <v>9792.8135507626212</v>
      </c>
      <c r="AA427" s="58">
        <f>Table1[[#This Row],[number of times I order]]*$H$1</f>
        <v>9792.8135507626212</v>
      </c>
      <c r="AB427" s="58">
        <f>Table1[[#This Row],[Holding cost]]+AA427</f>
        <v>19585.627101525242</v>
      </c>
      <c r="AC427" s="34">
        <v>0.5</v>
      </c>
      <c r="AD427" s="29">
        <v>1</v>
      </c>
      <c r="AE427" s="29">
        <v>0.19</v>
      </c>
      <c r="AF427" s="29">
        <v>30</v>
      </c>
    </row>
    <row r="428" spans="1:32" x14ac:dyDescent="0.15">
      <c r="A428" s="32">
        <v>84762.585383461919</v>
      </c>
      <c r="B428" s="33">
        <v>5.65191</v>
      </c>
      <c r="C428" s="33">
        <v>43361.777825685887</v>
      </c>
      <c r="D428" s="33">
        <f>C428/Table1[[#This Row],[Std. Price ($)]]</f>
        <v>7672.0573798390078</v>
      </c>
      <c r="E428" s="29">
        <v>6476</v>
      </c>
      <c r="F428" s="29">
        <f t="shared" si="84"/>
        <v>1942.8000000000002</v>
      </c>
      <c r="G428" s="29">
        <f t="shared" si="85"/>
        <v>1942.8000000000002</v>
      </c>
      <c r="H428" s="29">
        <f t="shared" si="86"/>
        <v>1942.8000000000002</v>
      </c>
      <c r="I428" s="58">
        <f t="shared" si="87"/>
        <v>1942.8000000000002</v>
      </c>
      <c r="J428" s="58">
        <f t="shared" si="88"/>
        <v>1942.8000000000002</v>
      </c>
      <c r="K428" s="58">
        <f t="shared" si="89"/>
        <v>1942.8000000000002</v>
      </c>
      <c r="L428" s="58">
        <f t="shared" si="90"/>
        <v>1942.8000000000002</v>
      </c>
      <c r="M428" s="58">
        <f t="shared" si="91"/>
        <v>1942.8000000000002</v>
      </c>
      <c r="N428" s="58">
        <f t="shared" si="92"/>
        <v>1942.8000000000002</v>
      </c>
      <c r="O428" s="58">
        <f t="shared" si="93"/>
        <v>1942.8000000000002</v>
      </c>
      <c r="P428" s="58">
        <f t="shared" si="94"/>
        <v>1942.8000000000002</v>
      </c>
      <c r="Q428" s="58">
        <f t="shared" si="95"/>
        <v>1942.8000000000002</v>
      </c>
      <c r="R428" s="58">
        <f>SUM(Table1[[#This Row],[Oct]:[September]])</f>
        <v>23313.599999999995</v>
      </c>
      <c r="S428" s="68">
        <f>Table1[[#This Row],[DEMAND for the whole year]]/365</f>
        <v>63.872876712328754</v>
      </c>
      <c r="T428" s="68">
        <f>Table1[[#This Row],[Lead Time (days)]]*S428</f>
        <v>3257.5167123287665</v>
      </c>
      <c r="U428" s="68">
        <f>SQRT(2*Table1[[#This Row],[DEMAND for the whole year]]*$H$1/(Table1[[#This Row],[Std. Price ($)]]*$K$1))</f>
        <v>3517.7719287447685</v>
      </c>
      <c r="V428" s="68">
        <f>Table1[[#This Row],[DEMAND for the whole year]]/U428</f>
        <v>6.6273767805972819</v>
      </c>
      <c r="W428" s="68">
        <f>Table1[[#This Row],[Demand variability (COV)]]*S428</f>
        <v>26.826608219178077</v>
      </c>
      <c r="X428" s="68">
        <f t="shared" si="96"/>
        <v>191.58030257781959</v>
      </c>
      <c r="Y428" s="68">
        <f t="shared" si="97"/>
        <v>393.45783771771187</v>
      </c>
      <c r="Z428" s="58">
        <f>(Table1[[#This Row],[Eoq]]/2)*(Table1[[#This Row],[Std. Price ($)]]*$K$1)</f>
        <v>1988.2130341791844</v>
      </c>
      <c r="AA428" s="58">
        <f>Table1[[#This Row],[number of times I order]]*$H$1</f>
        <v>1988.2130341791847</v>
      </c>
      <c r="AB428" s="58">
        <f>Table1[[#This Row],[Holding cost]]+AA428</f>
        <v>3976.4260683583689</v>
      </c>
      <c r="AC428" s="34">
        <v>-0.7</v>
      </c>
      <c r="AD428" s="29">
        <v>1</v>
      </c>
      <c r="AE428" s="29">
        <v>0.42</v>
      </c>
      <c r="AF428" s="29">
        <v>51</v>
      </c>
    </row>
    <row r="429" spans="1:32" x14ac:dyDescent="0.15">
      <c r="A429" s="32">
        <v>69878.710858911843</v>
      </c>
      <c r="B429" s="33">
        <v>7.1830000000000007</v>
      </c>
      <c r="C429" s="33">
        <v>81314.606125144375</v>
      </c>
      <c r="D429" s="33">
        <f>C429/Table1[[#This Row],[Std. Price ($)]]</f>
        <v>11320.424074223078</v>
      </c>
      <c r="E429" s="29">
        <v>6338</v>
      </c>
      <c r="F429" s="29">
        <f t="shared" si="84"/>
        <v>7605.6</v>
      </c>
      <c r="G429" s="29">
        <f t="shared" si="85"/>
        <v>7605.6</v>
      </c>
      <c r="H429" s="29">
        <f t="shared" si="86"/>
        <v>7605.6</v>
      </c>
      <c r="I429" s="58">
        <f t="shared" si="87"/>
        <v>7605.6</v>
      </c>
      <c r="J429" s="58">
        <f t="shared" si="88"/>
        <v>7605.6</v>
      </c>
      <c r="K429" s="58">
        <f t="shared" si="89"/>
        <v>7605.6</v>
      </c>
      <c r="L429" s="58">
        <f t="shared" si="90"/>
        <v>7605.6</v>
      </c>
      <c r="M429" s="58">
        <f t="shared" si="91"/>
        <v>7605.6</v>
      </c>
      <c r="N429" s="58">
        <f t="shared" si="92"/>
        <v>7605.6</v>
      </c>
      <c r="O429" s="58">
        <f t="shared" si="93"/>
        <v>7605.6</v>
      </c>
      <c r="P429" s="58">
        <f t="shared" si="94"/>
        <v>7605.6</v>
      </c>
      <c r="Q429" s="58">
        <f t="shared" si="95"/>
        <v>7605.6</v>
      </c>
      <c r="R429" s="58">
        <f>SUM(Table1[[#This Row],[Oct]:[September]])</f>
        <v>91267.200000000012</v>
      </c>
      <c r="S429" s="68">
        <f>Table1[[#This Row],[DEMAND for the whole year]]/365</f>
        <v>250.04712328767127</v>
      </c>
      <c r="T429" s="68">
        <f>Table1[[#This Row],[Lead Time (days)]]*S429</f>
        <v>17753.345753424659</v>
      </c>
      <c r="U429" s="68">
        <f>SQRT(2*Table1[[#This Row],[DEMAND for the whole year]]*$H$1/(Table1[[#This Row],[Std. Price ($)]]*$K$1))</f>
        <v>6173.9777158089564</v>
      </c>
      <c r="V429" s="68">
        <f>Table1[[#This Row],[DEMAND for the whole year]]/U429</f>
        <v>14.782560644218581</v>
      </c>
      <c r="W429" s="68">
        <f>Table1[[#This Row],[Demand variability (COV)]]*S429</f>
        <v>127.52403287671235</v>
      </c>
      <c r="X429" s="68">
        <f t="shared" si="96"/>
        <v>1074.5366006986444</v>
      </c>
      <c r="Y429" s="68">
        <f t="shared" si="97"/>
        <v>2206.8283731188621</v>
      </c>
      <c r="Z429" s="58">
        <f>(Table1[[#This Row],[Eoq]]/2)*(Table1[[#This Row],[Std. Price ($)]]*$K$1)</f>
        <v>4434.7681932655742</v>
      </c>
      <c r="AA429" s="58">
        <f>Table1[[#This Row],[number of times I order]]*$H$1</f>
        <v>4434.7681932655742</v>
      </c>
      <c r="AB429" s="58">
        <f>Table1[[#This Row],[Holding cost]]+AA429</f>
        <v>8869.5363865311483</v>
      </c>
      <c r="AC429" s="34">
        <v>0.2</v>
      </c>
      <c r="AD429" s="29">
        <v>1</v>
      </c>
      <c r="AE429" s="29">
        <v>0.51</v>
      </c>
      <c r="AF429" s="29">
        <v>71</v>
      </c>
    </row>
    <row r="430" spans="1:32" x14ac:dyDescent="0.15">
      <c r="A430" s="32">
        <v>26341.184010306752</v>
      </c>
      <c r="B430" s="33">
        <v>7.1830000000000007</v>
      </c>
      <c r="C430" s="33">
        <v>25751.255108674341</v>
      </c>
      <c r="D430" s="33">
        <f>C430/Table1[[#This Row],[Std. Price ($)]]</f>
        <v>3585.0278586488012</v>
      </c>
      <c r="E430" s="29">
        <v>6598</v>
      </c>
      <c r="F430" s="29">
        <f t="shared" si="84"/>
        <v>2639.2000000000003</v>
      </c>
      <c r="G430" s="29">
        <f t="shared" si="85"/>
        <v>2639.2000000000003</v>
      </c>
      <c r="H430" s="29">
        <f t="shared" si="86"/>
        <v>2639.2000000000003</v>
      </c>
      <c r="I430" s="58">
        <f t="shared" si="87"/>
        <v>2639.2000000000003</v>
      </c>
      <c r="J430" s="58">
        <f t="shared" si="88"/>
        <v>2639.2000000000003</v>
      </c>
      <c r="K430" s="58">
        <f t="shared" si="89"/>
        <v>2639.2000000000003</v>
      </c>
      <c r="L430" s="58">
        <f t="shared" si="90"/>
        <v>2639.2000000000003</v>
      </c>
      <c r="M430" s="58">
        <f t="shared" si="91"/>
        <v>2639.2000000000003</v>
      </c>
      <c r="N430" s="58">
        <f t="shared" si="92"/>
        <v>2639.2000000000003</v>
      </c>
      <c r="O430" s="58">
        <f t="shared" si="93"/>
        <v>2639.2000000000003</v>
      </c>
      <c r="P430" s="58">
        <f t="shared" si="94"/>
        <v>2639.2000000000003</v>
      </c>
      <c r="Q430" s="58">
        <f t="shared" si="95"/>
        <v>2639.2000000000003</v>
      </c>
      <c r="R430" s="58">
        <f>SUM(Table1[[#This Row],[Oct]:[September]])</f>
        <v>31670.400000000005</v>
      </c>
      <c r="S430" s="68">
        <f>Table1[[#This Row],[DEMAND for the whole year]]/365</f>
        <v>86.768219178082205</v>
      </c>
      <c r="T430" s="68">
        <f>Table1[[#This Row],[Lead Time (days)]]*S430</f>
        <v>1995.6690410958906</v>
      </c>
      <c r="U430" s="68">
        <f>SQRT(2*Table1[[#This Row],[DEMAND for the whole year]]*$H$1/(Table1[[#This Row],[Std. Price ($)]]*$K$1))</f>
        <v>3636.9260319662258</v>
      </c>
      <c r="V430" s="68">
        <f>Table1[[#This Row],[DEMAND for the whole year]]/U430</f>
        <v>8.7080132292044681</v>
      </c>
      <c r="W430" s="68">
        <f>Table1[[#This Row],[Demand variability (COV)]]*S430</f>
        <v>40.781063013698635</v>
      </c>
      <c r="X430" s="68">
        <f t="shared" si="96"/>
        <v>195.57910755529832</v>
      </c>
      <c r="Y430" s="68">
        <f t="shared" si="97"/>
        <v>401.6703790840379</v>
      </c>
      <c r="Z430" s="58">
        <f>(Table1[[#This Row],[Eoq]]/2)*(Table1[[#This Row],[Std. Price ($)]]*$K$1)</f>
        <v>2612.4039687613404</v>
      </c>
      <c r="AA430" s="58">
        <f>Table1[[#This Row],[number of times I order]]*$H$1</f>
        <v>2612.4039687613404</v>
      </c>
      <c r="AB430" s="58">
        <f>Table1[[#This Row],[Holding cost]]+AA430</f>
        <v>5224.8079375226807</v>
      </c>
      <c r="AC430" s="34">
        <v>-0.6</v>
      </c>
      <c r="AD430" s="29">
        <v>1</v>
      </c>
      <c r="AE430" s="29">
        <v>0.47</v>
      </c>
      <c r="AF430" s="29">
        <v>23</v>
      </c>
    </row>
    <row r="431" spans="1:32" x14ac:dyDescent="0.15">
      <c r="A431" s="32">
        <v>2333.2476955416628</v>
      </c>
      <c r="B431" s="33">
        <v>7.059800000000001</v>
      </c>
      <c r="C431" s="33">
        <v>52711.618293770225</v>
      </c>
      <c r="D431" s="33">
        <f>C431/Table1[[#This Row],[Std. Price ($)]]</f>
        <v>7466.4463998654664</v>
      </c>
      <c r="E431" s="29">
        <v>6776</v>
      </c>
      <c r="F431" s="29">
        <f t="shared" si="84"/>
        <v>10164</v>
      </c>
      <c r="G431" s="29">
        <f t="shared" si="85"/>
        <v>10164</v>
      </c>
      <c r="H431" s="29">
        <f t="shared" si="86"/>
        <v>10164</v>
      </c>
      <c r="I431" s="58">
        <f t="shared" si="87"/>
        <v>10164</v>
      </c>
      <c r="J431" s="58">
        <f t="shared" si="88"/>
        <v>10164</v>
      </c>
      <c r="K431" s="58">
        <f t="shared" si="89"/>
        <v>10164</v>
      </c>
      <c r="L431" s="58">
        <f t="shared" si="90"/>
        <v>10164</v>
      </c>
      <c r="M431" s="58">
        <f t="shared" si="91"/>
        <v>10164</v>
      </c>
      <c r="N431" s="58">
        <f t="shared" si="92"/>
        <v>10164</v>
      </c>
      <c r="O431" s="58">
        <f t="shared" si="93"/>
        <v>10164</v>
      </c>
      <c r="P431" s="58">
        <f t="shared" si="94"/>
        <v>10164</v>
      </c>
      <c r="Q431" s="58">
        <f t="shared" si="95"/>
        <v>10164</v>
      </c>
      <c r="R431" s="58">
        <f>SUM(Table1[[#This Row],[Oct]:[September]])</f>
        <v>121968</v>
      </c>
      <c r="S431" s="68">
        <f>Table1[[#This Row],[DEMAND for the whole year]]/365</f>
        <v>334.15890410958906</v>
      </c>
      <c r="T431" s="68">
        <f>Table1[[#This Row],[Lead Time (days)]]*S431</f>
        <v>14702.991780821918</v>
      </c>
      <c r="U431" s="68">
        <f>SQRT(2*Table1[[#This Row],[DEMAND for the whole year]]*$H$1/(Table1[[#This Row],[Std. Price ($)]]*$K$1))</f>
        <v>7199.252064611288</v>
      </c>
      <c r="V431" s="68">
        <f>Table1[[#This Row],[DEMAND for the whole year]]/U431</f>
        <v>16.941759908580931</v>
      </c>
      <c r="W431" s="68">
        <f>Table1[[#This Row],[Demand variability (COV)]]*S431</f>
        <v>163.73786301369864</v>
      </c>
      <c r="X431" s="68">
        <f t="shared" si="96"/>
        <v>1086.1141111820989</v>
      </c>
      <c r="Y431" s="68">
        <f t="shared" si="97"/>
        <v>2230.6056726620855</v>
      </c>
      <c r="Z431" s="58">
        <f>(Table1[[#This Row],[Eoq]]/2)*(Table1[[#This Row],[Std. Price ($)]]*$K$1)</f>
        <v>5082.5279725742785</v>
      </c>
      <c r="AA431" s="58">
        <f>Table1[[#This Row],[number of times I order]]*$H$1</f>
        <v>5082.5279725742794</v>
      </c>
      <c r="AB431" s="58">
        <f>Table1[[#This Row],[Holding cost]]+AA431</f>
        <v>10165.055945148557</v>
      </c>
      <c r="AC431" s="34">
        <v>0.5</v>
      </c>
      <c r="AD431" s="29">
        <v>0.88</v>
      </c>
      <c r="AE431" s="29">
        <v>0.49</v>
      </c>
      <c r="AF431" s="29">
        <v>44</v>
      </c>
    </row>
    <row r="432" spans="1:32" x14ac:dyDescent="0.15">
      <c r="A432" s="32">
        <v>28063.980041946445</v>
      </c>
      <c r="B432" s="33">
        <v>7.1192000000000011</v>
      </c>
      <c r="C432" s="33">
        <v>70972.288950147224</v>
      </c>
      <c r="D432" s="33">
        <f>C432/Table1[[#This Row],[Std. Price ($)]]</f>
        <v>9969.1382388677393</v>
      </c>
      <c r="E432" s="29">
        <v>10138</v>
      </c>
      <c r="F432" s="29">
        <f t="shared" si="84"/>
        <v>15207</v>
      </c>
      <c r="G432" s="29">
        <f t="shared" si="85"/>
        <v>15207</v>
      </c>
      <c r="H432" s="29">
        <f t="shared" si="86"/>
        <v>15207</v>
      </c>
      <c r="I432" s="58">
        <f t="shared" si="87"/>
        <v>15207</v>
      </c>
      <c r="J432" s="58">
        <f t="shared" si="88"/>
        <v>15207</v>
      </c>
      <c r="K432" s="58">
        <f t="shared" si="89"/>
        <v>15207</v>
      </c>
      <c r="L432" s="58">
        <f t="shared" si="90"/>
        <v>15207</v>
      </c>
      <c r="M432" s="58">
        <f t="shared" si="91"/>
        <v>15207</v>
      </c>
      <c r="N432" s="58">
        <f t="shared" si="92"/>
        <v>15207</v>
      </c>
      <c r="O432" s="58">
        <f t="shared" si="93"/>
        <v>15207</v>
      </c>
      <c r="P432" s="58">
        <f t="shared" si="94"/>
        <v>15207</v>
      </c>
      <c r="Q432" s="58">
        <f t="shared" si="95"/>
        <v>15207</v>
      </c>
      <c r="R432" s="58">
        <f>SUM(Table1[[#This Row],[Oct]:[September]])</f>
        <v>182484</v>
      </c>
      <c r="S432" s="68">
        <f>Table1[[#This Row],[DEMAND for the whole year]]/365</f>
        <v>499.95616438356166</v>
      </c>
      <c r="T432" s="68">
        <f>Table1[[#This Row],[Lead Time (days)]]*S432</f>
        <v>15498.641095890411</v>
      </c>
      <c r="U432" s="68">
        <f>SQRT(2*Table1[[#This Row],[DEMAND for the whole year]]*$H$1/(Table1[[#This Row],[Std. Price ($)]]*$K$1))</f>
        <v>8769.1485369790971</v>
      </c>
      <c r="V432" s="68">
        <f>Table1[[#This Row],[DEMAND for the whole year]]/U432</f>
        <v>20.809774088153866</v>
      </c>
      <c r="W432" s="68">
        <f>Table1[[#This Row],[Demand variability (COV)]]*S432</f>
        <v>339.97019178082195</v>
      </c>
      <c r="X432" s="68">
        <f t="shared" si="96"/>
        <v>1892.8739182217482</v>
      </c>
      <c r="Y432" s="68">
        <f t="shared" si="97"/>
        <v>3887.487747511304</v>
      </c>
      <c r="Z432" s="58">
        <f>(Table1[[#This Row],[Eoq]]/2)*(Table1[[#This Row],[Std. Price ($)]]*$K$1)</f>
        <v>6242.9322264461598</v>
      </c>
      <c r="AA432" s="58">
        <f>Table1[[#This Row],[number of times I order]]*$H$1</f>
        <v>6242.9322264461598</v>
      </c>
      <c r="AB432" s="58">
        <f>Table1[[#This Row],[Holding cost]]+AA432</f>
        <v>12485.86445289232</v>
      </c>
      <c r="AC432" s="34">
        <v>0.5</v>
      </c>
      <c r="AD432" s="29">
        <v>1</v>
      </c>
      <c r="AE432" s="29">
        <v>0.68</v>
      </c>
      <c r="AF432" s="29">
        <v>31</v>
      </c>
    </row>
    <row r="433" spans="1:32" x14ac:dyDescent="0.15">
      <c r="A433" s="32">
        <v>49404.041876751668</v>
      </c>
      <c r="B433" s="33">
        <v>22.228360000000002</v>
      </c>
      <c r="C433" s="33">
        <v>130444.89507738379</v>
      </c>
      <c r="D433" s="33">
        <f>C433/Table1[[#This Row],[Std. Price ($)]]</f>
        <v>5868.3994265606534</v>
      </c>
      <c r="E433" s="29">
        <v>9766</v>
      </c>
      <c r="F433" s="29">
        <f t="shared" si="84"/>
        <v>21485.199999999997</v>
      </c>
      <c r="G433" s="29">
        <f t="shared" si="85"/>
        <v>21485.199999999997</v>
      </c>
      <c r="H433" s="29">
        <f t="shared" si="86"/>
        <v>21485.199999999997</v>
      </c>
      <c r="I433" s="58">
        <f t="shared" si="87"/>
        <v>21485.199999999997</v>
      </c>
      <c r="J433" s="58">
        <f t="shared" si="88"/>
        <v>21485.199999999997</v>
      </c>
      <c r="K433" s="58">
        <f t="shared" si="89"/>
        <v>21485.199999999997</v>
      </c>
      <c r="L433" s="58">
        <f t="shared" si="90"/>
        <v>21485.199999999997</v>
      </c>
      <c r="M433" s="58">
        <f t="shared" si="91"/>
        <v>21485.199999999997</v>
      </c>
      <c r="N433" s="58">
        <f t="shared" si="92"/>
        <v>21485.199999999997</v>
      </c>
      <c r="O433" s="58">
        <f t="shared" si="93"/>
        <v>21485.199999999997</v>
      </c>
      <c r="P433" s="58">
        <f t="shared" si="94"/>
        <v>21485.199999999997</v>
      </c>
      <c r="Q433" s="58">
        <f t="shared" si="95"/>
        <v>21485.199999999997</v>
      </c>
      <c r="R433" s="58">
        <f>SUM(Table1[[#This Row],[Oct]:[September]])</f>
        <v>257822.40000000002</v>
      </c>
      <c r="S433" s="68">
        <f>Table1[[#This Row],[DEMAND for the whole year]]/365</f>
        <v>706.36273972602748</v>
      </c>
      <c r="T433" s="68">
        <f>Table1[[#This Row],[Lead Time (days)]]*S433</f>
        <v>21190.882191780824</v>
      </c>
      <c r="U433" s="68">
        <f>SQRT(2*Table1[[#This Row],[DEMAND for the whole year]]*$H$1/(Table1[[#This Row],[Std. Price ($)]]*$K$1))</f>
        <v>5898.8484664945991</v>
      </c>
      <c r="V433" s="68">
        <f>Table1[[#This Row],[DEMAND for the whole year]]/U433</f>
        <v>43.707242432896642</v>
      </c>
      <c r="W433" s="68">
        <f>Table1[[#This Row],[Demand variability (COV)]]*S433</f>
        <v>324.92686027397264</v>
      </c>
      <c r="X433" s="68">
        <f t="shared" si="96"/>
        <v>1779.6977091138406</v>
      </c>
      <c r="Y433" s="68">
        <f t="shared" si="97"/>
        <v>3655.0522313464994</v>
      </c>
      <c r="Z433" s="58">
        <f>(Table1[[#This Row],[Eoq]]/2)*(Table1[[#This Row],[Std. Price ($)]]*$K$1)</f>
        <v>13112.172729868991</v>
      </c>
      <c r="AA433" s="58">
        <f>Table1[[#This Row],[number of times I order]]*$H$1</f>
        <v>13112.172729868993</v>
      </c>
      <c r="AB433" s="58">
        <f>Table1[[#This Row],[Holding cost]]+AA433</f>
        <v>26224.345459737982</v>
      </c>
      <c r="AC433" s="34">
        <v>1.2</v>
      </c>
      <c r="AD433" s="29">
        <v>0.88</v>
      </c>
      <c r="AE433" s="29">
        <v>0.46</v>
      </c>
      <c r="AF433" s="29">
        <v>30</v>
      </c>
    </row>
    <row r="434" spans="1:32" x14ac:dyDescent="0.15">
      <c r="A434" s="32">
        <v>72433.885952837649</v>
      </c>
      <c r="B434" s="33">
        <v>9.4101700000000008</v>
      </c>
      <c r="C434" s="33">
        <v>40204.01998763701</v>
      </c>
      <c r="D434" s="33">
        <f>C434/Table1[[#This Row],[Std. Price ($)]]</f>
        <v>4272.4010286357216</v>
      </c>
      <c r="E434" s="29">
        <v>8328</v>
      </c>
      <c r="F434" s="29">
        <f t="shared" si="84"/>
        <v>11659.2</v>
      </c>
      <c r="G434" s="29">
        <f t="shared" si="85"/>
        <v>11659.2</v>
      </c>
      <c r="H434" s="29">
        <f t="shared" si="86"/>
        <v>11659.2</v>
      </c>
      <c r="I434" s="58">
        <f t="shared" si="87"/>
        <v>11659.2</v>
      </c>
      <c r="J434" s="58">
        <f t="shared" si="88"/>
        <v>11659.2</v>
      </c>
      <c r="K434" s="58">
        <f t="shared" si="89"/>
        <v>11659.2</v>
      </c>
      <c r="L434" s="58">
        <f t="shared" si="90"/>
        <v>11659.2</v>
      </c>
      <c r="M434" s="58">
        <f t="shared" si="91"/>
        <v>11659.2</v>
      </c>
      <c r="N434" s="58">
        <f t="shared" si="92"/>
        <v>11659.2</v>
      </c>
      <c r="O434" s="58">
        <f t="shared" si="93"/>
        <v>11659.2</v>
      </c>
      <c r="P434" s="58">
        <f t="shared" si="94"/>
        <v>11659.2</v>
      </c>
      <c r="Q434" s="58">
        <f t="shared" si="95"/>
        <v>11659.2</v>
      </c>
      <c r="R434" s="58">
        <f>SUM(Table1[[#This Row],[Oct]:[September]])</f>
        <v>139910.39999999999</v>
      </c>
      <c r="S434" s="68">
        <f>Table1[[#This Row],[DEMAND for the whole year]]/365</f>
        <v>383.31616438356161</v>
      </c>
      <c r="T434" s="68">
        <f>Table1[[#This Row],[Lead Time (days)]]*S434</f>
        <v>14182.69808219178</v>
      </c>
      <c r="U434" s="68">
        <f>SQRT(2*Table1[[#This Row],[DEMAND for the whole year]]*$H$1/(Table1[[#This Row],[Std. Price ($)]]*$K$1))</f>
        <v>6678.6224320470183</v>
      </c>
      <c r="V434" s="68">
        <f>Table1[[#This Row],[DEMAND for the whole year]]/U434</f>
        <v>20.948990817125296</v>
      </c>
      <c r="W434" s="68">
        <f>Table1[[#This Row],[Demand variability (COV)]]*S434</f>
        <v>95.829041095890403</v>
      </c>
      <c r="X434" s="68">
        <f t="shared" si="96"/>
        <v>582.90530049249037</v>
      </c>
      <c r="Y434" s="68">
        <f t="shared" si="97"/>
        <v>1197.1411258879671</v>
      </c>
      <c r="Z434" s="58">
        <f>(Table1[[#This Row],[Eoq]]/2)*(Table1[[#This Row],[Std. Price ($)]]*$K$1)</f>
        <v>6284.6972451375896</v>
      </c>
      <c r="AA434" s="58">
        <f>Table1[[#This Row],[number of times I order]]*$H$1</f>
        <v>6284.6972451375887</v>
      </c>
      <c r="AB434" s="58">
        <f>Table1[[#This Row],[Holding cost]]+AA434</f>
        <v>12569.394490275179</v>
      </c>
      <c r="AC434" s="34">
        <v>0.4</v>
      </c>
      <c r="AD434" s="29">
        <v>1</v>
      </c>
      <c r="AE434" s="29">
        <v>0.25</v>
      </c>
      <c r="AF434" s="29">
        <v>37</v>
      </c>
    </row>
    <row r="435" spans="1:32" x14ac:dyDescent="0.15">
      <c r="A435" s="32">
        <v>34319.525547336685</v>
      </c>
      <c r="B435" s="33">
        <v>7.4176299999999999</v>
      </c>
      <c r="C435" s="33">
        <v>191911.52583494791</v>
      </c>
      <c r="D435" s="33">
        <f>C435/Table1[[#This Row],[Std. Price ($)]]</f>
        <v>25872.350849927527</v>
      </c>
      <c r="E435" s="29">
        <v>24882</v>
      </c>
      <c r="F435" s="29">
        <f t="shared" si="84"/>
        <v>62205</v>
      </c>
      <c r="G435" s="29">
        <f t="shared" si="85"/>
        <v>62205</v>
      </c>
      <c r="H435" s="29">
        <f t="shared" si="86"/>
        <v>62205</v>
      </c>
      <c r="I435" s="58">
        <f t="shared" si="87"/>
        <v>62205</v>
      </c>
      <c r="J435" s="58">
        <f t="shared" si="88"/>
        <v>62205</v>
      </c>
      <c r="K435" s="58">
        <f t="shared" si="89"/>
        <v>62205</v>
      </c>
      <c r="L435" s="58">
        <f t="shared" si="90"/>
        <v>62205</v>
      </c>
      <c r="M435" s="58">
        <f t="shared" si="91"/>
        <v>62205</v>
      </c>
      <c r="N435" s="58">
        <f t="shared" si="92"/>
        <v>62205</v>
      </c>
      <c r="O435" s="58">
        <f t="shared" si="93"/>
        <v>62205</v>
      </c>
      <c r="P435" s="58">
        <f t="shared" si="94"/>
        <v>62205</v>
      </c>
      <c r="Q435" s="58">
        <f t="shared" si="95"/>
        <v>62205</v>
      </c>
      <c r="R435" s="58">
        <f>SUM(Table1[[#This Row],[Oct]:[September]])</f>
        <v>746460</v>
      </c>
      <c r="S435" s="68">
        <f>Table1[[#This Row],[DEMAND for the whole year]]/365</f>
        <v>2045.0958904109589</v>
      </c>
      <c r="T435" s="68">
        <f>Table1[[#This Row],[Lead Time (days)]]*S435</f>
        <v>134976.32876712328</v>
      </c>
      <c r="U435" s="68">
        <f>SQRT(2*Table1[[#This Row],[DEMAND for the whole year]]*$H$1/(Table1[[#This Row],[Std. Price ($)]]*$K$1))</f>
        <v>17375.260095019206</v>
      </c>
      <c r="V435" s="68">
        <f>Table1[[#This Row],[DEMAND for the whole year]]/U435</f>
        <v>42.961083512872435</v>
      </c>
      <c r="W435" s="68">
        <f>Table1[[#This Row],[Demand variability (COV)]]*S435</f>
        <v>511.27397260273972</v>
      </c>
      <c r="X435" s="68">
        <f t="shared" si="96"/>
        <v>4153.6093887154511</v>
      </c>
      <c r="Y435" s="68">
        <f t="shared" si="97"/>
        <v>8530.4707572644656</v>
      </c>
      <c r="Z435" s="58">
        <f>(Table1[[#This Row],[Eoq]]/2)*(Table1[[#This Row],[Std. Price ($)]]*$K$1)</f>
        <v>12888.325053861732</v>
      </c>
      <c r="AA435" s="58">
        <f>Table1[[#This Row],[number of times I order]]*$H$1</f>
        <v>12888.32505386173</v>
      </c>
      <c r="AB435" s="58">
        <f>Table1[[#This Row],[Holding cost]]+AA435</f>
        <v>25776.650107723464</v>
      </c>
      <c r="AC435" s="34">
        <v>1.5</v>
      </c>
      <c r="AD435" s="29">
        <v>0.9</v>
      </c>
      <c r="AE435" s="29">
        <v>0.25</v>
      </c>
      <c r="AF435" s="29">
        <v>66</v>
      </c>
    </row>
    <row r="436" spans="1:32" x14ac:dyDescent="0.15">
      <c r="A436" s="32">
        <v>96256.894291868593</v>
      </c>
      <c r="B436" s="33">
        <v>12.826000000000001</v>
      </c>
      <c r="C436" s="33">
        <v>29591.740959440005</v>
      </c>
      <c r="D436" s="33">
        <f>C436/Table1[[#This Row],[Std. Price ($)]]</f>
        <v>2307.1683267924532</v>
      </c>
      <c r="E436" s="29">
        <v>6872</v>
      </c>
      <c r="F436" s="29">
        <f t="shared" si="84"/>
        <v>8246.4</v>
      </c>
      <c r="G436" s="29">
        <f t="shared" si="85"/>
        <v>8246.4</v>
      </c>
      <c r="H436" s="29">
        <f t="shared" si="86"/>
        <v>8246.4</v>
      </c>
      <c r="I436" s="58">
        <f t="shared" si="87"/>
        <v>8246.4</v>
      </c>
      <c r="J436" s="58">
        <f t="shared" si="88"/>
        <v>8246.4</v>
      </c>
      <c r="K436" s="58">
        <f t="shared" si="89"/>
        <v>8246.4</v>
      </c>
      <c r="L436" s="58">
        <f t="shared" si="90"/>
        <v>8246.4</v>
      </c>
      <c r="M436" s="58">
        <f t="shared" si="91"/>
        <v>8246.4</v>
      </c>
      <c r="N436" s="58">
        <f t="shared" si="92"/>
        <v>8246.4</v>
      </c>
      <c r="O436" s="58">
        <f t="shared" si="93"/>
        <v>8246.4</v>
      </c>
      <c r="P436" s="58">
        <f t="shared" si="94"/>
        <v>8246.4</v>
      </c>
      <c r="Q436" s="58">
        <f t="shared" si="95"/>
        <v>8246.4</v>
      </c>
      <c r="R436" s="58">
        <f>SUM(Table1[[#This Row],[Oct]:[September]])</f>
        <v>98956.799999999974</v>
      </c>
      <c r="S436" s="68">
        <f>Table1[[#This Row],[DEMAND for the whole year]]/365</f>
        <v>271.11452054794512</v>
      </c>
      <c r="T436" s="68">
        <f>Table1[[#This Row],[Lead Time (days)]]*S436</f>
        <v>8133.4356164383535</v>
      </c>
      <c r="U436" s="68">
        <f>SQRT(2*Table1[[#This Row],[DEMAND for the whole year]]*$H$1/(Table1[[#This Row],[Std. Price ($)]]*$K$1))</f>
        <v>4811.0274077935219</v>
      </c>
      <c r="V436" s="68">
        <f>Table1[[#This Row],[DEMAND for the whole year]]/U436</f>
        <v>20.568745844119906</v>
      </c>
      <c r="W436" s="68">
        <f>Table1[[#This Row],[Demand variability (COV)]]*S436</f>
        <v>56.934049315068471</v>
      </c>
      <c r="X436" s="68">
        <f t="shared" si="96"/>
        <v>311.84063099974554</v>
      </c>
      <c r="Y436" s="68">
        <f t="shared" si="97"/>
        <v>640.44235620646737</v>
      </c>
      <c r="Z436" s="58">
        <f>(Table1[[#This Row],[Eoq]]/2)*(Table1[[#This Row],[Std. Price ($)]]*$K$1)</f>
        <v>6170.6237532359719</v>
      </c>
      <c r="AA436" s="58">
        <f>Table1[[#This Row],[number of times I order]]*$H$1</f>
        <v>6170.6237532359719</v>
      </c>
      <c r="AB436" s="58">
        <f>Table1[[#This Row],[Holding cost]]+AA436</f>
        <v>12341.247506471944</v>
      </c>
      <c r="AC436" s="34">
        <v>0.2</v>
      </c>
      <c r="AD436" s="29">
        <v>1</v>
      </c>
      <c r="AE436" s="29">
        <v>0.21</v>
      </c>
      <c r="AF436" s="29">
        <v>30</v>
      </c>
    </row>
    <row r="437" spans="1:32" x14ac:dyDescent="0.15">
      <c r="A437" s="32">
        <v>31844.014045876422</v>
      </c>
      <c r="B437" s="33">
        <v>6.104934000000001</v>
      </c>
      <c r="C437" s="33">
        <v>212412.75459105501</v>
      </c>
      <c r="D437" s="33">
        <f>C437/Table1[[#This Row],[Std. Price ($)]]</f>
        <v>34793.620142503583</v>
      </c>
      <c r="E437" s="29">
        <v>16532</v>
      </c>
      <c r="F437" s="29">
        <f t="shared" si="84"/>
        <v>23144.799999999999</v>
      </c>
      <c r="G437" s="29">
        <f t="shared" si="85"/>
        <v>23144.799999999999</v>
      </c>
      <c r="H437" s="29">
        <f t="shared" si="86"/>
        <v>23144.799999999999</v>
      </c>
      <c r="I437" s="58">
        <f t="shared" si="87"/>
        <v>23144.799999999999</v>
      </c>
      <c r="J437" s="58">
        <f t="shared" si="88"/>
        <v>23144.799999999999</v>
      </c>
      <c r="K437" s="58">
        <f t="shared" si="89"/>
        <v>23144.799999999999</v>
      </c>
      <c r="L437" s="58">
        <f t="shared" si="90"/>
        <v>23144.799999999999</v>
      </c>
      <c r="M437" s="58">
        <f t="shared" si="91"/>
        <v>23144.799999999999</v>
      </c>
      <c r="N437" s="58">
        <f t="shared" si="92"/>
        <v>23144.799999999999</v>
      </c>
      <c r="O437" s="58">
        <f t="shared" si="93"/>
        <v>23144.799999999999</v>
      </c>
      <c r="P437" s="58">
        <f t="shared" si="94"/>
        <v>23144.799999999999</v>
      </c>
      <c r="Q437" s="58">
        <f t="shared" si="95"/>
        <v>23144.799999999999</v>
      </c>
      <c r="R437" s="58">
        <f>SUM(Table1[[#This Row],[Oct]:[September]])</f>
        <v>277737.59999999992</v>
      </c>
      <c r="S437" s="68">
        <f>Table1[[#This Row],[DEMAND for the whole year]]/365</f>
        <v>760.92493150684913</v>
      </c>
      <c r="T437" s="68">
        <f>Table1[[#This Row],[Lead Time (days)]]*S437</f>
        <v>31197.922191780814</v>
      </c>
      <c r="U437" s="68">
        <f>SQRT(2*Table1[[#This Row],[DEMAND for the whole year]]*$H$1/(Table1[[#This Row],[Std. Price ($)]]*$K$1))</f>
        <v>11682.545467493528</v>
      </c>
      <c r="V437" s="68">
        <f>Table1[[#This Row],[DEMAND for the whole year]]/U437</f>
        <v>23.773723010349052</v>
      </c>
      <c r="W437" s="68">
        <f>Table1[[#This Row],[Demand variability (COV)]]*S437</f>
        <v>875.06367123287646</v>
      </c>
      <c r="X437" s="68">
        <f t="shared" si="96"/>
        <v>5603.1414025682006</v>
      </c>
      <c r="Y437" s="68">
        <f t="shared" si="97"/>
        <v>11507.445551640501</v>
      </c>
      <c r="Z437" s="58">
        <f>(Table1[[#This Row],[Eoq]]/2)*(Table1[[#This Row],[Std. Price ($)]]*$K$1)</f>
        <v>7132.1169031047157</v>
      </c>
      <c r="AA437" s="58">
        <f>Table1[[#This Row],[number of times I order]]*$H$1</f>
        <v>7132.1169031047157</v>
      </c>
      <c r="AB437" s="58">
        <f>Table1[[#This Row],[Holding cost]]+AA437</f>
        <v>14264.233806209431</v>
      </c>
      <c r="AC437" s="34">
        <v>0.4</v>
      </c>
      <c r="AD437" s="29">
        <v>0.8</v>
      </c>
      <c r="AE437" s="29">
        <v>1.1499999999999999</v>
      </c>
      <c r="AF437" s="29">
        <v>41</v>
      </c>
    </row>
    <row r="438" spans="1:32" x14ac:dyDescent="0.15">
      <c r="A438" s="32">
        <v>79482.931094362299</v>
      </c>
      <c r="B438" s="33">
        <v>5.5772200000000005</v>
      </c>
      <c r="C438" s="33">
        <v>21842.353096772564</v>
      </c>
      <c r="D438" s="33">
        <f>C438/Table1[[#This Row],[Std. Price ($)]]</f>
        <v>3916.3513536802498</v>
      </c>
      <c r="E438" s="29">
        <v>7034</v>
      </c>
      <c r="F438" s="29">
        <f t="shared" si="84"/>
        <v>9847.6</v>
      </c>
      <c r="G438" s="29">
        <f t="shared" si="85"/>
        <v>9847.6</v>
      </c>
      <c r="H438" s="29">
        <f t="shared" si="86"/>
        <v>9847.6</v>
      </c>
      <c r="I438" s="58">
        <f t="shared" si="87"/>
        <v>9847.6</v>
      </c>
      <c r="J438" s="58">
        <f t="shared" si="88"/>
        <v>9847.6</v>
      </c>
      <c r="K438" s="58">
        <f t="shared" si="89"/>
        <v>9847.6</v>
      </c>
      <c r="L438" s="58">
        <f t="shared" si="90"/>
        <v>9847.6</v>
      </c>
      <c r="M438" s="58">
        <f t="shared" si="91"/>
        <v>9847.6</v>
      </c>
      <c r="N438" s="58">
        <f t="shared" si="92"/>
        <v>9847.6</v>
      </c>
      <c r="O438" s="58">
        <f t="shared" si="93"/>
        <v>9847.6</v>
      </c>
      <c r="P438" s="58">
        <f t="shared" si="94"/>
        <v>9847.6</v>
      </c>
      <c r="Q438" s="58">
        <f t="shared" si="95"/>
        <v>9847.6</v>
      </c>
      <c r="R438" s="58">
        <f>SUM(Table1[[#This Row],[Oct]:[September]])</f>
        <v>118171.20000000003</v>
      </c>
      <c r="S438" s="68">
        <f>Table1[[#This Row],[DEMAND for the whole year]]/365</f>
        <v>323.75671232876721</v>
      </c>
      <c r="T438" s="68">
        <f>Table1[[#This Row],[Lead Time (days)]]*S438</f>
        <v>10036.458082191784</v>
      </c>
      <c r="U438" s="68">
        <f>SQRT(2*Table1[[#This Row],[DEMAND for the whole year]]*$H$1/(Table1[[#This Row],[Std. Price ($)]]*$K$1))</f>
        <v>7972.7392781027211</v>
      </c>
      <c r="V438" s="68">
        <f>Table1[[#This Row],[DEMAND for the whole year]]/U438</f>
        <v>14.821906985540021</v>
      </c>
      <c r="W438" s="68">
        <f>Table1[[#This Row],[Demand variability (COV)]]*S438</f>
        <v>90.651879452054828</v>
      </c>
      <c r="X438" s="68">
        <f t="shared" si="96"/>
        <v>504.72830383671396</v>
      </c>
      <c r="Y438" s="68">
        <f t="shared" si="97"/>
        <v>1036.5852041696985</v>
      </c>
      <c r="Z438" s="58">
        <f>(Table1[[#This Row],[Eoq]]/2)*(Table1[[#This Row],[Std. Price ($)]]*$K$1)</f>
        <v>4446.5720956620062</v>
      </c>
      <c r="AA438" s="58">
        <f>Table1[[#This Row],[number of times I order]]*$H$1</f>
        <v>4446.5720956620062</v>
      </c>
      <c r="AB438" s="58">
        <f>Table1[[#This Row],[Holding cost]]+AA438</f>
        <v>8893.1441913240124</v>
      </c>
      <c r="AC438" s="34">
        <v>0.4</v>
      </c>
      <c r="AD438" s="29">
        <v>1</v>
      </c>
      <c r="AE438" s="29">
        <v>0.28000000000000003</v>
      </c>
      <c r="AF438" s="29">
        <v>31</v>
      </c>
    </row>
    <row r="439" spans="1:32" x14ac:dyDescent="0.15">
      <c r="A439" s="32">
        <v>44090.415829575322</v>
      </c>
      <c r="B439" s="33">
        <v>12.375000000000002</v>
      </c>
      <c r="C439" s="33">
        <v>39594.310152749378</v>
      </c>
      <c r="D439" s="33">
        <f>C439/Table1[[#This Row],[Std. Price ($)]]</f>
        <v>3199.5402143635856</v>
      </c>
      <c r="E439" s="29">
        <v>7050</v>
      </c>
      <c r="F439" s="29">
        <f t="shared" si="84"/>
        <v>15510</v>
      </c>
      <c r="G439" s="29">
        <f t="shared" si="85"/>
        <v>15510</v>
      </c>
      <c r="H439" s="29">
        <f t="shared" si="86"/>
        <v>15510</v>
      </c>
      <c r="I439" s="58">
        <f t="shared" si="87"/>
        <v>15510</v>
      </c>
      <c r="J439" s="58">
        <f t="shared" si="88"/>
        <v>15510</v>
      </c>
      <c r="K439" s="58">
        <f t="shared" si="89"/>
        <v>15510</v>
      </c>
      <c r="L439" s="58">
        <f t="shared" si="90"/>
        <v>15510</v>
      </c>
      <c r="M439" s="58">
        <f t="shared" si="91"/>
        <v>15510</v>
      </c>
      <c r="N439" s="58">
        <f t="shared" si="92"/>
        <v>15510</v>
      </c>
      <c r="O439" s="58">
        <f t="shared" si="93"/>
        <v>15510</v>
      </c>
      <c r="P439" s="58">
        <f t="shared" si="94"/>
        <v>15510</v>
      </c>
      <c r="Q439" s="58">
        <f t="shared" si="95"/>
        <v>15510</v>
      </c>
      <c r="R439" s="58">
        <f>SUM(Table1[[#This Row],[Oct]:[September]])</f>
        <v>186120</v>
      </c>
      <c r="S439" s="68">
        <f>Table1[[#This Row],[DEMAND for the whole year]]/365</f>
        <v>509.91780821917808</v>
      </c>
      <c r="T439" s="68">
        <f>Table1[[#This Row],[Lead Time (days)]]*S439</f>
        <v>8158.6849315068494</v>
      </c>
      <c r="U439" s="68">
        <f>SQRT(2*Table1[[#This Row],[DEMAND for the whole year]]*$H$1/(Table1[[#This Row],[Std. Price ($)]]*$K$1))</f>
        <v>6717.1422494986655</v>
      </c>
      <c r="V439" s="68">
        <f>Table1[[#This Row],[DEMAND for the whole year]]/U439</f>
        <v>27.708211779182001</v>
      </c>
      <c r="W439" s="68">
        <f>Table1[[#This Row],[Demand variability (COV)]]*S439</f>
        <v>321.24821917808219</v>
      </c>
      <c r="X439" s="68">
        <f t="shared" si="96"/>
        <v>1284.9928767123288</v>
      </c>
      <c r="Y439" s="68">
        <f t="shared" si="97"/>
        <v>2639.0527207175965</v>
      </c>
      <c r="Z439" s="58">
        <f>(Table1[[#This Row],[Eoq]]/2)*(Table1[[#This Row],[Std. Price ($)]]*$K$1)</f>
        <v>8312.4635337546006</v>
      </c>
      <c r="AA439" s="58">
        <f>Table1[[#This Row],[number of times I order]]*$H$1</f>
        <v>8312.4635337546006</v>
      </c>
      <c r="AB439" s="58">
        <f>Table1[[#This Row],[Holding cost]]+AA439</f>
        <v>16624.927067509201</v>
      </c>
      <c r="AC439" s="34">
        <v>1.2</v>
      </c>
      <c r="AD439" s="29">
        <v>0.82</v>
      </c>
      <c r="AE439" s="29">
        <v>0.63</v>
      </c>
      <c r="AF439" s="29">
        <v>16</v>
      </c>
    </row>
    <row r="440" spans="1:32" x14ac:dyDescent="0.15">
      <c r="A440" s="32">
        <v>33510.522899719719</v>
      </c>
      <c r="B440" s="33">
        <v>7.1313000000000004</v>
      </c>
      <c r="C440" s="33">
        <v>19773.037543658673</v>
      </c>
      <c r="D440" s="33">
        <f>C440/Table1[[#This Row],[Std. Price ($)]]</f>
        <v>2772.7115033245932</v>
      </c>
      <c r="E440" s="29">
        <v>7568</v>
      </c>
      <c r="F440" s="29">
        <f t="shared" si="84"/>
        <v>3027.2</v>
      </c>
      <c r="G440" s="29">
        <f t="shared" si="85"/>
        <v>3027.2</v>
      </c>
      <c r="H440" s="29">
        <f t="shared" si="86"/>
        <v>3027.2</v>
      </c>
      <c r="I440" s="58">
        <f t="shared" si="87"/>
        <v>3027.2</v>
      </c>
      <c r="J440" s="58">
        <f t="shared" si="88"/>
        <v>3027.2</v>
      </c>
      <c r="K440" s="58">
        <f t="shared" si="89"/>
        <v>3027.2</v>
      </c>
      <c r="L440" s="58">
        <f t="shared" si="90"/>
        <v>3027.2</v>
      </c>
      <c r="M440" s="58">
        <f t="shared" si="91"/>
        <v>3027.2</v>
      </c>
      <c r="N440" s="58">
        <f t="shared" si="92"/>
        <v>3027.2</v>
      </c>
      <c r="O440" s="58">
        <f t="shared" si="93"/>
        <v>3027.2</v>
      </c>
      <c r="P440" s="58">
        <f t="shared" si="94"/>
        <v>3027.2</v>
      </c>
      <c r="Q440" s="58">
        <f t="shared" si="95"/>
        <v>3027.2</v>
      </c>
      <c r="R440" s="58">
        <f>SUM(Table1[[#This Row],[Oct]:[September]])</f>
        <v>36326.400000000001</v>
      </c>
      <c r="S440" s="68">
        <f>Table1[[#This Row],[DEMAND for the whole year]]/365</f>
        <v>99.524383561643845</v>
      </c>
      <c r="T440" s="68">
        <f>Table1[[#This Row],[Lead Time (days)]]*S440</f>
        <v>1592.3901369863015</v>
      </c>
      <c r="U440" s="68">
        <f>SQRT(2*Table1[[#This Row],[DEMAND for the whole year]]*$H$1/(Table1[[#This Row],[Std. Price ($)]]*$K$1))</f>
        <v>3909.1960778415259</v>
      </c>
      <c r="V440" s="68">
        <f>Table1[[#This Row],[DEMAND for the whole year]]/U440</f>
        <v>9.2925499966370904</v>
      </c>
      <c r="W440" s="68">
        <f>Table1[[#This Row],[Demand variability (COV)]]*S440</f>
        <v>44.785972602739733</v>
      </c>
      <c r="X440" s="68">
        <f t="shared" si="96"/>
        <v>179.14389041095893</v>
      </c>
      <c r="Y440" s="68">
        <f t="shared" si="97"/>
        <v>367.9165697778534</v>
      </c>
      <c r="Z440" s="58">
        <f>(Table1[[#This Row],[Eoq]]/2)*(Table1[[#This Row],[Std. Price ($)]]*$K$1)</f>
        <v>2787.7649989911274</v>
      </c>
      <c r="AA440" s="58">
        <f>Table1[[#This Row],[number of times I order]]*$H$1</f>
        <v>2787.764998991127</v>
      </c>
      <c r="AB440" s="58">
        <f>Table1[[#This Row],[Holding cost]]+AA440</f>
        <v>5575.5299979822539</v>
      </c>
      <c r="AC440" s="34">
        <v>-0.6</v>
      </c>
      <c r="AD440" s="29">
        <v>1</v>
      </c>
      <c r="AE440" s="29">
        <v>0.45</v>
      </c>
      <c r="AF440" s="29">
        <v>16</v>
      </c>
    </row>
    <row r="441" spans="1:32" x14ac:dyDescent="0.15">
      <c r="A441" s="32">
        <v>18112.223317138687</v>
      </c>
      <c r="B441" s="33">
        <v>7.2380000000000004</v>
      </c>
      <c r="C441" s="33">
        <v>29621.55268776001</v>
      </c>
      <c r="D441" s="33">
        <f>C441/Table1[[#This Row],[Std. Price ($)]]</f>
        <v>4092.5052069300923</v>
      </c>
      <c r="E441" s="29">
        <v>8514</v>
      </c>
      <c r="F441" s="29">
        <f t="shared" si="84"/>
        <v>21285</v>
      </c>
      <c r="G441" s="29">
        <f t="shared" si="85"/>
        <v>21285</v>
      </c>
      <c r="H441" s="29">
        <f t="shared" si="86"/>
        <v>21285</v>
      </c>
      <c r="I441" s="58">
        <f t="shared" si="87"/>
        <v>21285</v>
      </c>
      <c r="J441" s="58">
        <f t="shared" si="88"/>
        <v>21285</v>
      </c>
      <c r="K441" s="58">
        <f t="shared" si="89"/>
        <v>21285</v>
      </c>
      <c r="L441" s="58">
        <f t="shared" si="90"/>
        <v>21285</v>
      </c>
      <c r="M441" s="58">
        <f t="shared" si="91"/>
        <v>21285</v>
      </c>
      <c r="N441" s="58">
        <f t="shared" si="92"/>
        <v>21285</v>
      </c>
      <c r="O441" s="58">
        <f t="shared" si="93"/>
        <v>21285</v>
      </c>
      <c r="P441" s="58">
        <f t="shared" si="94"/>
        <v>21285</v>
      </c>
      <c r="Q441" s="58">
        <f t="shared" si="95"/>
        <v>21285</v>
      </c>
      <c r="R441" s="58">
        <f>SUM(Table1[[#This Row],[Oct]:[September]])</f>
        <v>255420</v>
      </c>
      <c r="S441" s="68">
        <f>Table1[[#This Row],[DEMAND for the whole year]]/365</f>
        <v>699.78082191780823</v>
      </c>
      <c r="T441" s="68">
        <f>Table1[[#This Row],[Lead Time (days)]]*S441</f>
        <v>16094.95890410959</v>
      </c>
      <c r="U441" s="68">
        <f>SQRT(2*Table1[[#This Row],[DEMAND for the whole year]]*$H$1/(Table1[[#This Row],[Std. Price ($)]]*$K$1))</f>
        <v>10289.133170397605</v>
      </c>
      <c r="V441" s="68">
        <f>Table1[[#This Row],[DEMAND for the whole year]]/U441</f>
        <v>24.824248629112628</v>
      </c>
      <c r="W441" s="68">
        <f>Table1[[#This Row],[Demand variability (COV)]]*S441</f>
        <v>279.91232876712331</v>
      </c>
      <c r="X441" s="68">
        <f t="shared" si="96"/>
        <v>1342.4123700652437</v>
      </c>
      <c r="Y441" s="68">
        <f t="shared" si="97"/>
        <v>2756.9779426401769</v>
      </c>
      <c r="Z441" s="58">
        <f>(Table1[[#This Row],[Eoq]]/2)*(Table1[[#This Row],[Std. Price ($)]]*$K$1)</f>
        <v>7447.2745887337878</v>
      </c>
      <c r="AA441" s="58">
        <f>Table1[[#This Row],[number of times I order]]*$H$1</f>
        <v>7447.2745887337887</v>
      </c>
      <c r="AB441" s="58">
        <f>Table1[[#This Row],[Holding cost]]+AA441</f>
        <v>14894.549177467576</v>
      </c>
      <c r="AC441" s="34">
        <v>1.5</v>
      </c>
      <c r="AD441" s="29">
        <v>1</v>
      </c>
      <c r="AE441" s="29">
        <v>0.4</v>
      </c>
      <c r="AF441" s="29">
        <v>23</v>
      </c>
    </row>
    <row r="442" spans="1:32" x14ac:dyDescent="0.15">
      <c r="A442" s="32">
        <v>46753.7992833682</v>
      </c>
      <c r="B442" s="33">
        <v>7.4705400000000006</v>
      </c>
      <c r="C442" s="33">
        <v>134153.60128260055</v>
      </c>
      <c r="D442" s="33">
        <f>C442/Table1[[#This Row],[Std. Price ($)]]</f>
        <v>17957.68462287874</v>
      </c>
      <c r="E442" s="29">
        <v>10040</v>
      </c>
      <c r="F442" s="29">
        <f t="shared" si="84"/>
        <v>15060</v>
      </c>
      <c r="G442" s="29">
        <f t="shared" si="85"/>
        <v>15060</v>
      </c>
      <c r="H442" s="29">
        <f t="shared" si="86"/>
        <v>15060</v>
      </c>
      <c r="I442" s="58">
        <f t="shared" si="87"/>
        <v>15060</v>
      </c>
      <c r="J442" s="58">
        <f t="shared" si="88"/>
        <v>15060</v>
      </c>
      <c r="K442" s="58">
        <f t="shared" si="89"/>
        <v>15060</v>
      </c>
      <c r="L442" s="58">
        <f t="shared" si="90"/>
        <v>15060</v>
      </c>
      <c r="M442" s="58">
        <f t="shared" si="91"/>
        <v>15060</v>
      </c>
      <c r="N442" s="58">
        <f t="shared" si="92"/>
        <v>15060</v>
      </c>
      <c r="O442" s="58">
        <f t="shared" si="93"/>
        <v>15060</v>
      </c>
      <c r="P442" s="58">
        <f t="shared" si="94"/>
        <v>15060</v>
      </c>
      <c r="Q442" s="58">
        <f t="shared" si="95"/>
        <v>15060</v>
      </c>
      <c r="R442" s="58">
        <f>SUM(Table1[[#This Row],[Oct]:[September]])</f>
        <v>180720</v>
      </c>
      <c r="S442" s="68">
        <f>Table1[[#This Row],[DEMAND for the whole year]]/365</f>
        <v>495.1232876712329</v>
      </c>
      <c r="T442" s="68">
        <f>Table1[[#This Row],[Lead Time (days)]]*S442</f>
        <v>21785.424657534248</v>
      </c>
      <c r="U442" s="68">
        <f>SQRT(2*Table1[[#This Row],[DEMAND for the whole year]]*$H$1/(Table1[[#This Row],[Std. Price ($)]]*$K$1))</f>
        <v>8518.9827448589367</v>
      </c>
      <c r="V442" s="68">
        <f>Table1[[#This Row],[DEMAND for the whole year]]/U442</f>
        <v>21.213800451592824</v>
      </c>
      <c r="W442" s="68">
        <f>Table1[[#This Row],[Demand variability (COV)]]*S442</f>
        <v>455.5134246575343</v>
      </c>
      <c r="X442" s="68">
        <f t="shared" si="96"/>
        <v>3021.5342331177299</v>
      </c>
      <c r="Y442" s="68">
        <f t="shared" si="97"/>
        <v>6205.472639702296</v>
      </c>
      <c r="Z442" s="58">
        <f>(Table1[[#This Row],[Eoq]]/2)*(Table1[[#This Row],[Std. Price ($)]]*$K$1)</f>
        <v>6364.1401354778491</v>
      </c>
      <c r="AA442" s="58">
        <f>Table1[[#This Row],[number of times I order]]*$H$1</f>
        <v>6364.1401354778473</v>
      </c>
      <c r="AB442" s="58">
        <f>Table1[[#This Row],[Holding cost]]+AA442</f>
        <v>12728.280270955696</v>
      </c>
      <c r="AC442" s="34">
        <v>0.5</v>
      </c>
      <c r="AD442" s="29">
        <v>1</v>
      </c>
      <c r="AE442" s="29">
        <v>0.92</v>
      </c>
      <c r="AF442" s="29">
        <v>44</v>
      </c>
    </row>
    <row r="443" spans="1:32" x14ac:dyDescent="0.15">
      <c r="A443" s="32">
        <v>67855.634810667558</v>
      </c>
      <c r="B443" s="33">
        <v>5.4340000000000011</v>
      </c>
      <c r="C443" s="33">
        <v>41942.385389168019</v>
      </c>
      <c r="D443" s="33">
        <f>C443/Table1[[#This Row],[Std. Price ($)]]</f>
        <v>7718.5103771012164</v>
      </c>
      <c r="E443" s="29">
        <v>8578</v>
      </c>
      <c r="F443" s="29">
        <f t="shared" si="84"/>
        <v>7720.2</v>
      </c>
      <c r="G443" s="29">
        <f t="shared" si="85"/>
        <v>7720.2</v>
      </c>
      <c r="H443" s="29">
        <f t="shared" si="86"/>
        <v>7720.2</v>
      </c>
      <c r="I443" s="58">
        <f t="shared" si="87"/>
        <v>7720.2</v>
      </c>
      <c r="J443" s="58">
        <f t="shared" si="88"/>
        <v>7720.2</v>
      </c>
      <c r="K443" s="58">
        <f t="shared" si="89"/>
        <v>7720.2</v>
      </c>
      <c r="L443" s="58">
        <f t="shared" si="90"/>
        <v>7720.2</v>
      </c>
      <c r="M443" s="58">
        <f t="shared" si="91"/>
        <v>7720.2</v>
      </c>
      <c r="N443" s="58">
        <f t="shared" si="92"/>
        <v>7720.2</v>
      </c>
      <c r="O443" s="58">
        <f t="shared" si="93"/>
        <v>7720.2</v>
      </c>
      <c r="P443" s="58">
        <f t="shared" si="94"/>
        <v>7720.2</v>
      </c>
      <c r="Q443" s="58">
        <f t="shared" si="95"/>
        <v>7720.2</v>
      </c>
      <c r="R443" s="58">
        <f>SUM(Table1[[#This Row],[Oct]:[September]])</f>
        <v>92642.39999999998</v>
      </c>
      <c r="S443" s="68">
        <f>Table1[[#This Row],[DEMAND for the whole year]]/365</f>
        <v>253.81479452054788</v>
      </c>
      <c r="T443" s="68">
        <f>Table1[[#This Row],[Lead Time (days)]]*S443</f>
        <v>11167.850958904106</v>
      </c>
      <c r="U443" s="68">
        <f>SQRT(2*Table1[[#This Row],[DEMAND for the whole year]]*$H$1/(Table1[[#This Row],[Std. Price ($)]]*$K$1))</f>
        <v>7151.6410578030282</v>
      </c>
      <c r="V443" s="68">
        <f>Table1[[#This Row],[DEMAND for the whole year]]/U443</f>
        <v>12.954005836033886</v>
      </c>
      <c r="W443" s="68">
        <f>Table1[[#This Row],[Demand variability (COV)]]*S443</f>
        <v>86.29703013698628</v>
      </c>
      <c r="X443" s="68">
        <f t="shared" si="96"/>
        <v>572.42973897275147</v>
      </c>
      <c r="Y443" s="68">
        <f t="shared" si="97"/>
        <v>1175.6269528285466</v>
      </c>
      <c r="Z443" s="58">
        <f>(Table1[[#This Row],[Eoq]]/2)*(Table1[[#This Row],[Std. Price ($)]]*$K$1)</f>
        <v>3886.2017508101662</v>
      </c>
      <c r="AA443" s="58">
        <f>Table1[[#This Row],[number of times I order]]*$H$1</f>
        <v>3886.2017508101658</v>
      </c>
      <c r="AB443" s="58">
        <f>Table1[[#This Row],[Holding cost]]+AA443</f>
        <v>7772.4035016203325</v>
      </c>
      <c r="AC443" s="34">
        <v>-0.1</v>
      </c>
      <c r="AD443" s="29">
        <v>1</v>
      </c>
      <c r="AE443" s="29">
        <v>0.34</v>
      </c>
      <c r="AF443" s="29">
        <v>44</v>
      </c>
    </row>
    <row r="444" spans="1:32" x14ac:dyDescent="0.15">
      <c r="A444" s="32">
        <v>75128.795955253998</v>
      </c>
      <c r="B444" s="33">
        <v>5.5948200000000003</v>
      </c>
      <c r="C444" s="33">
        <v>12787.983351174827</v>
      </c>
      <c r="D444" s="33">
        <f>C444/Table1[[#This Row],[Std. Price ($)]]</f>
        <v>2285.6827120756034</v>
      </c>
      <c r="E444" s="29">
        <v>8708</v>
      </c>
      <c r="F444" s="29">
        <f t="shared" si="84"/>
        <v>6966.4</v>
      </c>
      <c r="G444" s="29">
        <f t="shared" si="85"/>
        <v>6966.4</v>
      </c>
      <c r="H444" s="29">
        <f t="shared" si="86"/>
        <v>6966.4</v>
      </c>
      <c r="I444" s="58">
        <f t="shared" si="87"/>
        <v>6966.4</v>
      </c>
      <c r="J444" s="58">
        <f t="shared" si="88"/>
        <v>6966.4</v>
      </c>
      <c r="K444" s="58">
        <f t="shared" si="89"/>
        <v>6966.4</v>
      </c>
      <c r="L444" s="58">
        <f t="shared" si="90"/>
        <v>6966.4</v>
      </c>
      <c r="M444" s="58">
        <f t="shared" si="91"/>
        <v>6966.4</v>
      </c>
      <c r="N444" s="58">
        <f t="shared" si="92"/>
        <v>6966.4</v>
      </c>
      <c r="O444" s="58">
        <f t="shared" si="93"/>
        <v>6966.4</v>
      </c>
      <c r="P444" s="58">
        <f t="shared" si="94"/>
        <v>6966.4</v>
      </c>
      <c r="Q444" s="58">
        <f t="shared" si="95"/>
        <v>6966.4</v>
      </c>
      <c r="R444" s="58">
        <f>SUM(Table1[[#This Row],[Oct]:[September]])</f>
        <v>83596.799999999988</v>
      </c>
      <c r="S444" s="68">
        <f>Table1[[#This Row],[DEMAND for the whole year]]/365</f>
        <v>229.03232876712326</v>
      </c>
      <c r="T444" s="68">
        <f>Table1[[#This Row],[Lead Time (days)]]*S444</f>
        <v>3664.5172602739722</v>
      </c>
      <c r="U444" s="68">
        <f>SQRT(2*Table1[[#This Row],[DEMAND for the whole year]]*$H$1/(Table1[[#This Row],[Std. Price ($)]]*$K$1))</f>
        <v>6695.182115057607</v>
      </c>
      <c r="V444" s="68">
        <f>Table1[[#This Row],[DEMAND for the whole year]]/U444</f>
        <v>12.486112933655532</v>
      </c>
      <c r="W444" s="68">
        <f>Table1[[#This Row],[Demand variability (COV)]]*S444</f>
        <v>54.96775890410958</v>
      </c>
      <c r="X444" s="68">
        <f t="shared" si="96"/>
        <v>219.87103561643832</v>
      </c>
      <c r="Y444" s="68">
        <f t="shared" si="97"/>
        <v>451.55989987675076</v>
      </c>
      <c r="Z444" s="58">
        <f>(Table1[[#This Row],[Eoq]]/2)*(Table1[[#This Row],[Std. Price ($)]]*$K$1)</f>
        <v>3745.8338800966603</v>
      </c>
      <c r="AA444" s="58">
        <f>Table1[[#This Row],[number of times I order]]*$H$1</f>
        <v>3745.8338800966594</v>
      </c>
      <c r="AB444" s="58">
        <f>Table1[[#This Row],[Holding cost]]+AA444</f>
        <v>7491.6677601933197</v>
      </c>
      <c r="AC444" s="34">
        <v>-0.2</v>
      </c>
      <c r="AD444" s="29">
        <v>1</v>
      </c>
      <c r="AE444" s="29">
        <v>0.24</v>
      </c>
      <c r="AF444" s="29">
        <v>16</v>
      </c>
    </row>
    <row r="445" spans="1:32" x14ac:dyDescent="0.15">
      <c r="A445" s="32">
        <v>56242.566382732759</v>
      </c>
      <c r="B445" s="33">
        <v>7.0393400000000002</v>
      </c>
      <c r="C445" s="33">
        <v>21078.569171354939</v>
      </c>
      <c r="D445" s="33">
        <f>C445/Table1[[#This Row],[Std. Price ($)]]</f>
        <v>2994.3956637063898</v>
      </c>
      <c r="E445" s="29">
        <v>8360</v>
      </c>
      <c r="F445" s="29">
        <f t="shared" si="84"/>
        <v>11704</v>
      </c>
      <c r="G445" s="29">
        <f t="shared" si="85"/>
        <v>11704</v>
      </c>
      <c r="H445" s="29">
        <f t="shared" si="86"/>
        <v>11704</v>
      </c>
      <c r="I445" s="58">
        <f t="shared" si="87"/>
        <v>11704</v>
      </c>
      <c r="J445" s="58">
        <f t="shared" si="88"/>
        <v>11704</v>
      </c>
      <c r="K445" s="58">
        <f t="shared" si="89"/>
        <v>11704</v>
      </c>
      <c r="L445" s="58">
        <f t="shared" si="90"/>
        <v>11704</v>
      </c>
      <c r="M445" s="58">
        <f t="shared" si="91"/>
        <v>11704</v>
      </c>
      <c r="N445" s="58">
        <f t="shared" si="92"/>
        <v>11704</v>
      </c>
      <c r="O445" s="58">
        <f t="shared" si="93"/>
        <v>11704</v>
      </c>
      <c r="P445" s="58">
        <f t="shared" si="94"/>
        <v>11704</v>
      </c>
      <c r="Q445" s="58">
        <f t="shared" si="95"/>
        <v>11704</v>
      </c>
      <c r="R445" s="58">
        <f>SUM(Table1[[#This Row],[Oct]:[September]])</f>
        <v>140448</v>
      </c>
      <c r="S445" s="68">
        <f>Table1[[#This Row],[DEMAND for the whole year]]/365</f>
        <v>384.78904109589041</v>
      </c>
      <c r="T445" s="68">
        <f>Table1[[#This Row],[Lead Time (days)]]*S445</f>
        <v>10004.51506849315</v>
      </c>
      <c r="U445" s="68">
        <f>SQRT(2*Table1[[#This Row],[DEMAND for the whole year]]*$H$1/(Table1[[#This Row],[Std. Price ($)]]*$K$1))</f>
        <v>7736.6408384760052</v>
      </c>
      <c r="V445" s="68">
        <f>Table1[[#This Row],[DEMAND for the whole year]]/U445</f>
        <v>18.153615106639229</v>
      </c>
      <c r="W445" s="68">
        <f>Table1[[#This Row],[Demand variability (COV)]]*S445</f>
        <v>80.805698630136988</v>
      </c>
      <c r="X445" s="68">
        <f t="shared" si="96"/>
        <v>412.02983412456621</v>
      </c>
      <c r="Y445" s="68">
        <f t="shared" si="97"/>
        <v>846.20582298113823</v>
      </c>
      <c r="Z445" s="58">
        <f>(Table1[[#This Row],[Eoq]]/2)*(Table1[[#This Row],[Std. Price ($)]]*$K$1)</f>
        <v>5446.0845319917689</v>
      </c>
      <c r="AA445" s="58">
        <f>Table1[[#This Row],[number of times I order]]*$H$1</f>
        <v>5446.0845319917689</v>
      </c>
      <c r="AB445" s="58">
        <f>Table1[[#This Row],[Holding cost]]+AA445</f>
        <v>10892.169063983538</v>
      </c>
      <c r="AC445" s="34">
        <v>0.4</v>
      </c>
      <c r="AD445" s="29">
        <v>1</v>
      </c>
      <c r="AE445" s="29">
        <v>0.21</v>
      </c>
      <c r="AF445" s="29">
        <v>26</v>
      </c>
    </row>
    <row r="446" spans="1:32" x14ac:dyDescent="0.15">
      <c r="A446" s="32">
        <v>7725.1852286148833</v>
      </c>
      <c r="B446" s="33">
        <v>8.2940000000000005</v>
      </c>
      <c r="C446" s="33">
        <v>70220.503869120017</v>
      </c>
      <c r="D446" s="33">
        <f>C446/Table1[[#This Row],[Std. Price ($)]]</f>
        <v>8466.4219760212218</v>
      </c>
      <c r="E446" s="29">
        <v>8496</v>
      </c>
      <c r="F446" s="29">
        <f t="shared" si="84"/>
        <v>10195.200000000001</v>
      </c>
      <c r="G446" s="29">
        <f t="shared" si="85"/>
        <v>10195.200000000001</v>
      </c>
      <c r="H446" s="29">
        <f t="shared" si="86"/>
        <v>10195.200000000001</v>
      </c>
      <c r="I446" s="58">
        <f t="shared" si="87"/>
        <v>10195.200000000001</v>
      </c>
      <c r="J446" s="58">
        <f t="shared" si="88"/>
        <v>10195.200000000001</v>
      </c>
      <c r="K446" s="58">
        <f t="shared" si="89"/>
        <v>10195.200000000001</v>
      </c>
      <c r="L446" s="58">
        <f t="shared" si="90"/>
        <v>10195.200000000001</v>
      </c>
      <c r="M446" s="58">
        <f t="shared" si="91"/>
        <v>10195.200000000001</v>
      </c>
      <c r="N446" s="58">
        <f t="shared" si="92"/>
        <v>10195.200000000001</v>
      </c>
      <c r="O446" s="58">
        <f t="shared" si="93"/>
        <v>10195.200000000001</v>
      </c>
      <c r="P446" s="58">
        <f t="shared" si="94"/>
        <v>10195.200000000001</v>
      </c>
      <c r="Q446" s="58">
        <f t="shared" si="95"/>
        <v>10195.200000000001</v>
      </c>
      <c r="R446" s="58">
        <f>SUM(Table1[[#This Row],[Oct]:[September]])</f>
        <v>122342.39999999998</v>
      </c>
      <c r="S446" s="68">
        <f>Table1[[#This Row],[DEMAND for the whole year]]/365</f>
        <v>335.18465753424653</v>
      </c>
      <c r="T446" s="68">
        <f>Table1[[#This Row],[Lead Time (days)]]*S446</f>
        <v>10055.539726027397</v>
      </c>
      <c r="U446" s="68">
        <f>SQRT(2*Table1[[#This Row],[DEMAND for the whole year]]*$H$1/(Table1[[#This Row],[Std. Price ($)]]*$K$1))</f>
        <v>6652.2277526272137</v>
      </c>
      <c r="V446" s="68">
        <f>Table1[[#This Row],[DEMAND for the whole year]]/U446</f>
        <v>18.391192326763374</v>
      </c>
      <c r="W446" s="68">
        <f>Table1[[#This Row],[Demand variability (COV)]]*S446</f>
        <v>248.03664657534242</v>
      </c>
      <c r="X446" s="68">
        <f t="shared" si="96"/>
        <v>1358.5526641725155</v>
      </c>
      <c r="Y446" s="68">
        <f t="shared" si="97"/>
        <v>2790.1260540802632</v>
      </c>
      <c r="Z446" s="58">
        <f>(Table1[[#This Row],[Eoq]]/2)*(Table1[[#This Row],[Std. Price ($)]]*$K$1)</f>
        <v>5517.3576980290118</v>
      </c>
      <c r="AA446" s="58">
        <f>Table1[[#This Row],[number of times I order]]*$H$1</f>
        <v>5517.3576980290118</v>
      </c>
      <c r="AB446" s="58">
        <f>Table1[[#This Row],[Holding cost]]+AA446</f>
        <v>11034.715396058024</v>
      </c>
      <c r="AC446" s="34">
        <v>0.2</v>
      </c>
      <c r="AD446" s="29">
        <v>1</v>
      </c>
      <c r="AE446" s="29">
        <v>0.74</v>
      </c>
      <c r="AF446" s="29">
        <v>30</v>
      </c>
    </row>
    <row r="447" spans="1:32" x14ac:dyDescent="0.15">
      <c r="A447" s="32">
        <v>94862.776226856309</v>
      </c>
      <c r="B447" s="33">
        <v>7.1236000000000006</v>
      </c>
      <c r="C447" s="33">
        <v>59745.284791249214</v>
      </c>
      <c r="D447" s="33">
        <f>C447/Table1[[#This Row],[Std. Price ($)]]</f>
        <v>8386.9510909159981</v>
      </c>
      <c r="E447" s="29">
        <v>10842</v>
      </c>
      <c r="F447" s="29">
        <f t="shared" si="84"/>
        <v>15178.8</v>
      </c>
      <c r="G447" s="29">
        <f t="shared" si="85"/>
        <v>15178.8</v>
      </c>
      <c r="H447" s="29">
        <f t="shared" si="86"/>
        <v>15178.8</v>
      </c>
      <c r="I447" s="58">
        <f t="shared" si="87"/>
        <v>15178.8</v>
      </c>
      <c r="J447" s="58">
        <f t="shared" si="88"/>
        <v>15178.8</v>
      </c>
      <c r="K447" s="58">
        <f t="shared" si="89"/>
        <v>15178.8</v>
      </c>
      <c r="L447" s="58">
        <f t="shared" si="90"/>
        <v>15178.8</v>
      </c>
      <c r="M447" s="58">
        <f t="shared" si="91"/>
        <v>15178.8</v>
      </c>
      <c r="N447" s="58">
        <f t="shared" si="92"/>
        <v>15178.8</v>
      </c>
      <c r="O447" s="58">
        <f t="shared" si="93"/>
        <v>15178.8</v>
      </c>
      <c r="P447" s="58">
        <f t="shared" si="94"/>
        <v>15178.8</v>
      </c>
      <c r="Q447" s="58">
        <f t="shared" si="95"/>
        <v>15178.8</v>
      </c>
      <c r="R447" s="58">
        <f>SUM(Table1[[#This Row],[Oct]:[September]])</f>
        <v>182145.59999999998</v>
      </c>
      <c r="S447" s="68">
        <f>Table1[[#This Row],[DEMAND for the whole year]]/365</f>
        <v>499.02904109589036</v>
      </c>
      <c r="T447" s="68">
        <f>Table1[[#This Row],[Lead Time (days)]]*S447</f>
        <v>11477.667945205478</v>
      </c>
      <c r="U447" s="68">
        <f>SQRT(2*Table1[[#This Row],[DEMAND for the whole year]]*$H$1/(Table1[[#This Row],[Std. Price ($)]]*$K$1))</f>
        <v>8758.3078646009817</v>
      </c>
      <c r="V447" s="68">
        <f>Table1[[#This Row],[DEMAND for the whole year]]/U447</f>
        <v>20.796893968090526</v>
      </c>
      <c r="W447" s="68">
        <f>Table1[[#This Row],[Demand variability (COV)]]*S447</f>
        <v>364.29119999999995</v>
      </c>
      <c r="X447" s="68">
        <f t="shared" si="96"/>
        <v>1747.0792206254182</v>
      </c>
      <c r="Y447" s="68">
        <f t="shared" si="97"/>
        <v>3588.0620461469452</v>
      </c>
      <c r="Z447" s="58">
        <f>(Table1[[#This Row],[Eoq]]/2)*(Table1[[#This Row],[Std. Price ($)]]*$K$1)</f>
        <v>6239.068190427156</v>
      </c>
      <c r="AA447" s="58">
        <f>Table1[[#This Row],[number of times I order]]*$H$1</f>
        <v>6239.0681904271578</v>
      </c>
      <c r="AB447" s="58">
        <f>Table1[[#This Row],[Holding cost]]+AA447</f>
        <v>12478.136380854314</v>
      </c>
      <c r="AC447" s="34">
        <v>0.4</v>
      </c>
      <c r="AD447" s="29">
        <v>1</v>
      </c>
      <c r="AE447" s="29">
        <v>0.73</v>
      </c>
      <c r="AF447" s="29">
        <v>23</v>
      </c>
    </row>
    <row r="448" spans="1:32" x14ac:dyDescent="0.15">
      <c r="A448" s="32">
        <v>79780.349042537462</v>
      </c>
      <c r="B448" s="33">
        <v>5.676000000000001</v>
      </c>
      <c r="C448" s="33">
        <v>46953.204773860016</v>
      </c>
      <c r="D448" s="33">
        <f>C448/Table1[[#This Row],[Std. Price ($)]]</f>
        <v>8272.2348086434122</v>
      </c>
      <c r="E448" s="29">
        <v>11230</v>
      </c>
      <c r="F448" s="29">
        <f t="shared" si="84"/>
        <v>10107</v>
      </c>
      <c r="G448" s="29">
        <f t="shared" si="85"/>
        <v>10107</v>
      </c>
      <c r="H448" s="29">
        <f t="shared" si="86"/>
        <v>10107</v>
      </c>
      <c r="I448" s="58">
        <f t="shared" si="87"/>
        <v>10107</v>
      </c>
      <c r="J448" s="58">
        <f t="shared" si="88"/>
        <v>10107</v>
      </c>
      <c r="K448" s="58">
        <f t="shared" si="89"/>
        <v>10107</v>
      </c>
      <c r="L448" s="58">
        <f t="shared" si="90"/>
        <v>10107</v>
      </c>
      <c r="M448" s="58">
        <f t="shared" si="91"/>
        <v>10107</v>
      </c>
      <c r="N448" s="58">
        <f t="shared" si="92"/>
        <v>10107</v>
      </c>
      <c r="O448" s="58">
        <f t="shared" si="93"/>
        <v>10107</v>
      </c>
      <c r="P448" s="58">
        <f t="shared" si="94"/>
        <v>10107</v>
      </c>
      <c r="Q448" s="58">
        <f t="shared" si="95"/>
        <v>10107</v>
      </c>
      <c r="R448" s="58">
        <f>SUM(Table1[[#This Row],[Oct]:[September]])</f>
        <v>121284</v>
      </c>
      <c r="S448" s="68">
        <f>Table1[[#This Row],[DEMAND for the whole year]]/365</f>
        <v>332.28493150684932</v>
      </c>
      <c r="T448" s="68">
        <f>Table1[[#This Row],[Lead Time (days)]]*S448</f>
        <v>6977.9835616438359</v>
      </c>
      <c r="U448" s="68">
        <f>SQRT(2*Table1[[#This Row],[DEMAND for the whole year]]*$H$1/(Table1[[#This Row],[Std. Price ($)]]*$K$1))</f>
        <v>8006.4720120873626</v>
      </c>
      <c r="V448" s="68">
        <f>Table1[[#This Row],[DEMAND for the whole year]]/U448</f>
        <v>15.148245046869292</v>
      </c>
      <c r="W448" s="68">
        <f>Table1[[#This Row],[Demand variability (COV)]]*S448</f>
        <v>242.56799999999998</v>
      </c>
      <c r="X448" s="68">
        <f t="shared" si="96"/>
        <v>1111.586221174048</v>
      </c>
      <c r="Y448" s="68">
        <f t="shared" si="97"/>
        <v>2282.9189908095445</v>
      </c>
      <c r="Z448" s="58">
        <f>(Table1[[#This Row],[Eoq]]/2)*(Table1[[#This Row],[Std. Price ($)]]*$K$1)</f>
        <v>4544.4735140607881</v>
      </c>
      <c r="AA448" s="58">
        <f>Table1[[#This Row],[number of times I order]]*$H$1</f>
        <v>4544.4735140607872</v>
      </c>
      <c r="AB448" s="58">
        <f>Table1[[#This Row],[Holding cost]]+AA448</f>
        <v>9088.9470281215763</v>
      </c>
      <c r="AC448" s="34">
        <v>-0.1</v>
      </c>
      <c r="AD448" s="29">
        <v>1</v>
      </c>
      <c r="AE448" s="29">
        <v>0.73</v>
      </c>
      <c r="AF448" s="29">
        <v>21</v>
      </c>
    </row>
    <row r="449" spans="1:32" x14ac:dyDescent="0.15">
      <c r="A449" s="32">
        <v>56443.539401707043</v>
      </c>
      <c r="B449" s="33">
        <v>7.498590000000001</v>
      </c>
      <c r="C449" s="33">
        <v>26586.934896183207</v>
      </c>
      <c r="D449" s="33">
        <f>C449/Table1[[#This Row],[Std. Price ($)]]</f>
        <v>3545.5912239745344</v>
      </c>
      <c r="E449" s="29">
        <v>11408</v>
      </c>
      <c r="F449" s="29">
        <f t="shared" si="84"/>
        <v>9126.4</v>
      </c>
      <c r="G449" s="29">
        <f t="shared" si="85"/>
        <v>9126.4</v>
      </c>
      <c r="H449" s="29">
        <f t="shared" si="86"/>
        <v>9126.4</v>
      </c>
      <c r="I449" s="58">
        <f t="shared" si="87"/>
        <v>9126.4</v>
      </c>
      <c r="J449" s="58">
        <f t="shared" si="88"/>
        <v>9126.4</v>
      </c>
      <c r="K449" s="58">
        <f t="shared" si="89"/>
        <v>9126.4</v>
      </c>
      <c r="L449" s="58">
        <f t="shared" si="90"/>
        <v>9126.4</v>
      </c>
      <c r="M449" s="58">
        <f t="shared" si="91"/>
        <v>9126.4</v>
      </c>
      <c r="N449" s="58">
        <f t="shared" si="92"/>
        <v>9126.4</v>
      </c>
      <c r="O449" s="58">
        <f t="shared" si="93"/>
        <v>9126.4</v>
      </c>
      <c r="P449" s="58">
        <f t="shared" si="94"/>
        <v>9126.4</v>
      </c>
      <c r="Q449" s="58">
        <f t="shared" si="95"/>
        <v>9126.4</v>
      </c>
      <c r="R449" s="58">
        <f>SUM(Table1[[#This Row],[Oct]:[September]])</f>
        <v>109516.79999999997</v>
      </c>
      <c r="S449" s="68">
        <f>Table1[[#This Row],[DEMAND for the whole year]]/365</f>
        <v>300.04602739726022</v>
      </c>
      <c r="T449" s="68">
        <f>Table1[[#This Row],[Lead Time (days)]]*S449</f>
        <v>9001.3808219178063</v>
      </c>
      <c r="U449" s="68">
        <f>SQRT(2*Table1[[#This Row],[DEMAND for the whole year]]*$H$1/(Table1[[#This Row],[Std. Price ($)]]*$K$1))</f>
        <v>6619.2867600637937</v>
      </c>
      <c r="V449" s="68">
        <f>Table1[[#This Row],[DEMAND for the whole year]]/U449</f>
        <v>16.545105835382255</v>
      </c>
      <c r="W449" s="68">
        <f>Table1[[#This Row],[Demand variability (COV)]]*S449</f>
        <v>39.005983561643831</v>
      </c>
      <c r="X449" s="68">
        <f t="shared" si="96"/>
        <v>213.64457074388028</v>
      </c>
      <c r="Y449" s="68">
        <f t="shared" si="97"/>
        <v>438.77230442764738</v>
      </c>
      <c r="Z449" s="58">
        <f>(Table1[[#This Row],[Eoq]]/2)*(Table1[[#This Row],[Std. Price ($)]]*$K$1)</f>
        <v>4963.5317506146775</v>
      </c>
      <c r="AA449" s="58">
        <f>Table1[[#This Row],[number of times I order]]*$H$1</f>
        <v>4963.5317506146766</v>
      </c>
      <c r="AB449" s="58">
        <f>Table1[[#This Row],[Holding cost]]+AA449</f>
        <v>9927.0635012293533</v>
      </c>
      <c r="AC449" s="34">
        <v>-0.2</v>
      </c>
      <c r="AD449" s="29">
        <v>1</v>
      </c>
      <c r="AE449" s="29">
        <v>0.13</v>
      </c>
      <c r="AF449" s="29">
        <v>30</v>
      </c>
    </row>
    <row r="450" spans="1:32" x14ac:dyDescent="0.15">
      <c r="A450" s="32">
        <v>12710.499110817331</v>
      </c>
      <c r="B450" s="33">
        <v>7.1368000000000009</v>
      </c>
      <c r="C450" s="33">
        <v>27403.300134736535</v>
      </c>
      <c r="D450" s="33">
        <f>C450/Table1[[#This Row],[Std. Price ($)]]</f>
        <v>3839.7180998117547</v>
      </c>
      <c r="E450" s="29">
        <v>10436</v>
      </c>
      <c r="F450" s="29">
        <f t="shared" si="84"/>
        <v>3130.8</v>
      </c>
      <c r="G450" s="29">
        <f t="shared" si="85"/>
        <v>3130.8</v>
      </c>
      <c r="H450" s="29">
        <f t="shared" si="86"/>
        <v>3130.8</v>
      </c>
      <c r="I450" s="58">
        <f t="shared" si="87"/>
        <v>3130.8</v>
      </c>
      <c r="J450" s="58">
        <f t="shared" si="88"/>
        <v>3130.8</v>
      </c>
      <c r="K450" s="58">
        <f t="shared" si="89"/>
        <v>3130.8</v>
      </c>
      <c r="L450" s="58">
        <f t="shared" si="90"/>
        <v>3130.8</v>
      </c>
      <c r="M450" s="58">
        <f t="shared" si="91"/>
        <v>3130.8</v>
      </c>
      <c r="N450" s="58">
        <f t="shared" si="92"/>
        <v>3130.8</v>
      </c>
      <c r="O450" s="58">
        <f t="shared" si="93"/>
        <v>3130.8</v>
      </c>
      <c r="P450" s="58">
        <f t="shared" si="94"/>
        <v>3130.8</v>
      </c>
      <c r="Q450" s="58">
        <f t="shared" si="95"/>
        <v>3130.8</v>
      </c>
      <c r="R450" s="58">
        <f>SUM(Table1[[#This Row],[Oct]:[September]])</f>
        <v>37569.599999999999</v>
      </c>
      <c r="S450" s="68">
        <f>Table1[[#This Row],[DEMAND for the whole year]]/365</f>
        <v>102.9304109589041</v>
      </c>
      <c r="T450" s="68">
        <f>Table1[[#This Row],[Lead Time (days)]]*S450</f>
        <v>2367.3994520547944</v>
      </c>
      <c r="U450" s="68">
        <f>SQRT(2*Table1[[#This Row],[DEMAND for the whole year]]*$H$1/(Table1[[#This Row],[Std. Price ($)]]*$K$1))</f>
        <v>3973.9934757464298</v>
      </c>
      <c r="V450" s="68">
        <f>Table1[[#This Row],[DEMAND for the whole year]]/U450</f>
        <v>9.4538655459023744</v>
      </c>
      <c r="W450" s="68">
        <f>Table1[[#This Row],[Demand variability (COV)]]*S450</f>
        <v>27.791210958904109</v>
      </c>
      <c r="X450" s="68">
        <f t="shared" si="96"/>
        <v>133.28196558774624</v>
      </c>
      <c r="Y450" s="68">
        <f t="shared" si="97"/>
        <v>273.72769163270186</v>
      </c>
      <c r="Z450" s="58">
        <f>(Table1[[#This Row],[Eoq]]/2)*(Table1[[#This Row],[Std. Price ($)]]*$K$1)</f>
        <v>2836.1596637707125</v>
      </c>
      <c r="AA450" s="58">
        <f>Table1[[#This Row],[number of times I order]]*$H$1</f>
        <v>2836.1596637707125</v>
      </c>
      <c r="AB450" s="58">
        <f>Table1[[#This Row],[Holding cost]]+AA450</f>
        <v>5672.3193275414251</v>
      </c>
      <c r="AC450" s="34">
        <v>-0.7</v>
      </c>
      <c r="AD450" s="29">
        <v>1</v>
      </c>
      <c r="AE450" s="29">
        <v>0.27</v>
      </c>
      <c r="AF450" s="29">
        <v>23</v>
      </c>
    </row>
    <row r="451" spans="1:32" x14ac:dyDescent="0.15">
      <c r="A451" s="32">
        <v>40586.172211155943</v>
      </c>
      <c r="B451" s="33">
        <v>13.710510000000001</v>
      </c>
      <c r="C451" s="33">
        <v>89260.968097477045</v>
      </c>
      <c r="D451" s="33">
        <f>C451/Table1[[#This Row],[Std. Price ($)]]</f>
        <v>6510.4046528886993</v>
      </c>
      <c r="E451" s="29">
        <v>13356</v>
      </c>
      <c r="F451" s="29">
        <f t="shared" ref="F451:F514" si="98">E451+$AC451*E451</f>
        <v>33390</v>
      </c>
      <c r="G451" s="29">
        <f t="shared" ref="G451:G514" si="99">$F451</f>
        <v>33390</v>
      </c>
      <c r="H451" s="29">
        <f t="shared" ref="H451:H514" si="100">$F451</f>
        <v>33390</v>
      </c>
      <c r="I451" s="58">
        <f t="shared" ref="I451:I514" si="101">$F451</f>
        <v>33390</v>
      </c>
      <c r="J451" s="58">
        <f t="shared" ref="J451:J514" si="102">$F451</f>
        <v>33390</v>
      </c>
      <c r="K451" s="58">
        <f t="shared" ref="K451:K514" si="103">$F451</f>
        <v>33390</v>
      </c>
      <c r="L451" s="58">
        <f t="shared" ref="L451:L514" si="104">$F451</f>
        <v>33390</v>
      </c>
      <c r="M451" s="58">
        <f t="shared" ref="M451:M514" si="105">$F451</f>
        <v>33390</v>
      </c>
      <c r="N451" s="58">
        <f t="shared" ref="N451:N514" si="106">$F451</f>
        <v>33390</v>
      </c>
      <c r="O451" s="58">
        <f t="shared" ref="O451:O514" si="107">$F451</f>
        <v>33390</v>
      </c>
      <c r="P451" s="58">
        <f t="shared" ref="P451:P514" si="108">$F451</f>
        <v>33390</v>
      </c>
      <c r="Q451" s="58">
        <f t="shared" ref="Q451:Q514" si="109">$F451</f>
        <v>33390</v>
      </c>
      <c r="R451" s="58">
        <f>SUM(Table1[[#This Row],[Oct]:[September]])</f>
        <v>400680</v>
      </c>
      <c r="S451" s="68">
        <f>Table1[[#This Row],[DEMAND for the whole year]]/365</f>
        <v>1097.7534246575342</v>
      </c>
      <c r="T451" s="68">
        <f>Table1[[#This Row],[Lead Time (days)]]*S451</f>
        <v>25248.328767123287</v>
      </c>
      <c r="U451" s="68">
        <f>SQRT(2*Table1[[#This Row],[DEMAND for the whole year]]*$H$1/(Table1[[#This Row],[Std. Price ($)]]*$K$1))</f>
        <v>9363.3801290892716</v>
      </c>
      <c r="V451" s="68">
        <f>Table1[[#This Row],[DEMAND for the whole year]]/U451</f>
        <v>42.792238964559921</v>
      </c>
      <c r="W451" s="68">
        <f>Table1[[#This Row],[Demand variability (COV)]]*S451</f>
        <v>406.16876712328764</v>
      </c>
      <c r="X451" s="68">
        <f t="shared" si="96"/>
        <v>1947.9169771549257</v>
      </c>
      <c r="Y451" s="68">
        <f t="shared" si="97"/>
        <v>4000.5323698331604</v>
      </c>
      <c r="Z451" s="58">
        <f>(Table1[[#This Row],[Eoq]]/2)*(Table1[[#This Row],[Std. Price ($)]]*$K$1)</f>
        <v>12837.671689367977</v>
      </c>
      <c r="AA451" s="58">
        <f>Table1[[#This Row],[number of times I order]]*$H$1</f>
        <v>12837.671689367977</v>
      </c>
      <c r="AB451" s="58">
        <f>Table1[[#This Row],[Holding cost]]+AA451</f>
        <v>25675.343378735954</v>
      </c>
      <c r="AC451" s="34">
        <v>1.5</v>
      </c>
      <c r="AD451" s="29">
        <v>0.7</v>
      </c>
      <c r="AE451" s="29">
        <v>0.37</v>
      </c>
      <c r="AF451" s="29">
        <v>23</v>
      </c>
    </row>
    <row r="452" spans="1:32" x14ac:dyDescent="0.15">
      <c r="A452" s="32">
        <v>10198.985964480722</v>
      </c>
      <c r="B452" s="33">
        <v>7.1830000000000007</v>
      </c>
      <c r="C452" s="33">
        <v>29473.203395630699</v>
      </c>
      <c r="D452" s="33">
        <f>C452/Table1[[#This Row],[Std. Price ($)]]</f>
        <v>4103.1885557052337</v>
      </c>
      <c r="E452" s="29">
        <v>11618</v>
      </c>
      <c r="F452" s="29">
        <f t="shared" si="98"/>
        <v>17427</v>
      </c>
      <c r="G452" s="29">
        <f t="shared" si="99"/>
        <v>17427</v>
      </c>
      <c r="H452" s="29">
        <f t="shared" si="100"/>
        <v>17427</v>
      </c>
      <c r="I452" s="58">
        <f t="shared" si="101"/>
        <v>17427</v>
      </c>
      <c r="J452" s="58">
        <f t="shared" si="102"/>
        <v>17427</v>
      </c>
      <c r="K452" s="58">
        <f t="shared" si="103"/>
        <v>17427</v>
      </c>
      <c r="L452" s="58">
        <f t="shared" si="104"/>
        <v>17427</v>
      </c>
      <c r="M452" s="58">
        <f t="shared" si="105"/>
        <v>17427</v>
      </c>
      <c r="N452" s="58">
        <f t="shared" si="106"/>
        <v>17427</v>
      </c>
      <c r="O452" s="58">
        <f t="shared" si="107"/>
        <v>17427</v>
      </c>
      <c r="P452" s="58">
        <f t="shared" si="108"/>
        <v>17427</v>
      </c>
      <c r="Q452" s="58">
        <f t="shared" si="109"/>
        <v>17427</v>
      </c>
      <c r="R452" s="58">
        <f>SUM(Table1[[#This Row],[Oct]:[September]])</f>
        <v>209124</v>
      </c>
      <c r="S452" s="68">
        <f>Table1[[#This Row],[DEMAND for the whole year]]/365</f>
        <v>572.9424657534247</v>
      </c>
      <c r="T452" s="68">
        <f>Table1[[#This Row],[Lead Time (days)]]*S452</f>
        <v>9167.0794520547952</v>
      </c>
      <c r="U452" s="68">
        <f>SQRT(2*Table1[[#This Row],[DEMAND for the whole year]]*$H$1/(Table1[[#This Row],[Std. Price ($)]]*$K$1))</f>
        <v>9345.6525898677919</v>
      </c>
      <c r="V452" s="68">
        <f>Table1[[#This Row],[DEMAND for the whole year]]/U452</f>
        <v>22.376607517673452</v>
      </c>
      <c r="W452" s="68">
        <f>Table1[[#This Row],[Demand variability (COV)]]*S452</f>
        <v>240.63583561643836</v>
      </c>
      <c r="X452" s="68">
        <f t="shared" ref="X452:X515" si="110">SQRT(AF452)*W452</f>
        <v>962.54334246575343</v>
      </c>
      <c r="Y452" s="68">
        <f t="shared" ref="Y452:Y515" si="111">NORMSINV($Y$1)*X452</f>
        <v>1976.8223410249539</v>
      </c>
      <c r="Z452" s="58">
        <f>(Table1[[#This Row],[Eoq]]/2)*(Table1[[#This Row],[Std. Price ($)]]*$K$1)</f>
        <v>6712.9822553020367</v>
      </c>
      <c r="AA452" s="58">
        <f>Table1[[#This Row],[number of times I order]]*$H$1</f>
        <v>6712.9822553020358</v>
      </c>
      <c r="AB452" s="58">
        <f>Table1[[#This Row],[Holding cost]]+AA452</f>
        <v>13425.964510604073</v>
      </c>
      <c r="AC452" s="34">
        <v>0.5</v>
      </c>
      <c r="AD452" s="29">
        <v>0.91</v>
      </c>
      <c r="AE452" s="29">
        <v>0.42</v>
      </c>
      <c r="AF452" s="29">
        <v>16</v>
      </c>
    </row>
    <row r="453" spans="1:32" x14ac:dyDescent="0.15">
      <c r="A453" s="32">
        <v>11938.608185952215</v>
      </c>
      <c r="B453" s="33">
        <v>30.426000000000002</v>
      </c>
      <c r="C453" s="33">
        <v>91059.925938431988</v>
      </c>
      <c r="D453" s="33">
        <f>C453/Table1[[#This Row],[Std. Price ($)]]</f>
        <v>2992.8326411106286</v>
      </c>
      <c r="E453" s="29">
        <v>13032</v>
      </c>
      <c r="F453" s="29">
        <f t="shared" si="98"/>
        <v>15638.4</v>
      </c>
      <c r="G453" s="29">
        <f t="shared" si="99"/>
        <v>15638.4</v>
      </c>
      <c r="H453" s="29">
        <f t="shared" si="100"/>
        <v>15638.4</v>
      </c>
      <c r="I453" s="58">
        <f t="shared" si="101"/>
        <v>15638.4</v>
      </c>
      <c r="J453" s="58">
        <f t="shared" si="102"/>
        <v>15638.4</v>
      </c>
      <c r="K453" s="58">
        <f t="shared" si="103"/>
        <v>15638.4</v>
      </c>
      <c r="L453" s="58">
        <f t="shared" si="104"/>
        <v>15638.4</v>
      </c>
      <c r="M453" s="58">
        <f t="shared" si="105"/>
        <v>15638.4</v>
      </c>
      <c r="N453" s="58">
        <f t="shared" si="106"/>
        <v>15638.4</v>
      </c>
      <c r="O453" s="58">
        <f t="shared" si="107"/>
        <v>15638.4</v>
      </c>
      <c r="P453" s="58">
        <f t="shared" si="108"/>
        <v>15638.4</v>
      </c>
      <c r="Q453" s="58">
        <f t="shared" si="109"/>
        <v>15638.4</v>
      </c>
      <c r="R453" s="58">
        <f>SUM(Table1[[#This Row],[Oct]:[September]])</f>
        <v>187660.79999999996</v>
      </c>
      <c r="S453" s="68">
        <f>Table1[[#This Row],[DEMAND for the whole year]]/365</f>
        <v>514.13917808219162</v>
      </c>
      <c r="T453" s="68">
        <f>Table1[[#This Row],[Lead Time (days)]]*S453</f>
        <v>8226.2268493150659</v>
      </c>
      <c r="U453" s="68">
        <f>SQRT(2*Table1[[#This Row],[DEMAND for the whole year]]*$H$1/(Table1[[#This Row],[Std. Price ($)]]*$K$1))</f>
        <v>4301.5500317909564</v>
      </c>
      <c r="V453" s="68">
        <f>Table1[[#This Row],[DEMAND for the whole year]]/U453</f>
        <v>43.626320422423895</v>
      </c>
      <c r="W453" s="68">
        <f>Table1[[#This Row],[Demand variability (COV)]]*S453</f>
        <v>174.80732054794515</v>
      </c>
      <c r="X453" s="68">
        <f t="shared" si="110"/>
        <v>699.22928219178061</v>
      </c>
      <c r="Y453" s="68">
        <f t="shared" si="111"/>
        <v>1436.0413765832404</v>
      </c>
      <c r="Z453" s="58">
        <f>(Table1[[#This Row],[Eoq]]/2)*(Table1[[#This Row],[Std. Price ($)]]*$K$1)</f>
        <v>13087.896126727164</v>
      </c>
      <c r="AA453" s="58">
        <f>Table1[[#This Row],[number of times I order]]*$H$1</f>
        <v>13087.896126727168</v>
      </c>
      <c r="AB453" s="58">
        <f>Table1[[#This Row],[Holding cost]]+AA453</f>
        <v>26175.792253454332</v>
      </c>
      <c r="AC453" s="34">
        <v>0.2</v>
      </c>
      <c r="AD453" s="29">
        <v>1</v>
      </c>
      <c r="AE453" s="29">
        <v>0.34</v>
      </c>
      <c r="AF453" s="29">
        <v>16</v>
      </c>
    </row>
    <row r="454" spans="1:32" x14ac:dyDescent="0.15">
      <c r="A454" s="32">
        <v>25890.608200937204</v>
      </c>
      <c r="B454" s="33">
        <v>6.0280000000000014</v>
      </c>
      <c r="C454" s="33">
        <v>13447.733065794933</v>
      </c>
      <c r="D454" s="33">
        <f>C454/Table1[[#This Row],[Std. Price ($)]]</f>
        <v>2230.8780799261663</v>
      </c>
      <c r="E454" s="29">
        <v>3226</v>
      </c>
      <c r="F454" s="29">
        <f t="shared" si="98"/>
        <v>5806.8</v>
      </c>
      <c r="G454" s="29">
        <f t="shared" si="99"/>
        <v>5806.8</v>
      </c>
      <c r="H454" s="29">
        <f t="shared" si="100"/>
        <v>5806.8</v>
      </c>
      <c r="I454" s="58">
        <f t="shared" si="101"/>
        <v>5806.8</v>
      </c>
      <c r="J454" s="58">
        <f t="shared" si="102"/>
        <v>5806.8</v>
      </c>
      <c r="K454" s="58">
        <f t="shared" si="103"/>
        <v>5806.8</v>
      </c>
      <c r="L454" s="58">
        <f t="shared" si="104"/>
        <v>5806.8</v>
      </c>
      <c r="M454" s="58">
        <f t="shared" si="105"/>
        <v>5806.8</v>
      </c>
      <c r="N454" s="58">
        <f t="shared" si="106"/>
        <v>5806.8</v>
      </c>
      <c r="O454" s="58">
        <f t="shared" si="107"/>
        <v>5806.8</v>
      </c>
      <c r="P454" s="58">
        <f t="shared" si="108"/>
        <v>5806.8</v>
      </c>
      <c r="Q454" s="58">
        <f t="shared" si="109"/>
        <v>5806.8</v>
      </c>
      <c r="R454" s="58">
        <f>SUM(Table1[[#This Row],[Oct]:[September]])</f>
        <v>69681.60000000002</v>
      </c>
      <c r="S454" s="68">
        <f>Table1[[#This Row],[DEMAND for the whole year]]/365</f>
        <v>190.90849315068499</v>
      </c>
      <c r="T454" s="68">
        <f>Table1[[#This Row],[Lead Time (days)]]*S454</f>
        <v>3054.5358904109598</v>
      </c>
      <c r="U454" s="68">
        <f>SQRT(2*Table1[[#This Row],[DEMAND for the whole year]]*$H$1/(Table1[[#This Row],[Std. Price ($)]]*$K$1))</f>
        <v>5888.8848546044474</v>
      </c>
      <c r="V454" s="68">
        <f>Table1[[#This Row],[DEMAND for the whole year]]/U454</f>
        <v>11.832732634518541</v>
      </c>
      <c r="W454" s="68">
        <f>Table1[[#This Row],[Demand variability (COV)]]*S454</f>
        <v>175.63581369863019</v>
      </c>
      <c r="X454" s="68">
        <f t="shared" si="110"/>
        <v>702.54325479452075</v>
      </c>
      <c r="Y454" s="68">
        <f t="shared" si="111"/>
        <v>1442.8474442059817</v>
      </c>
      <c r="Z454" s="58">
        <f>(Table1[[#This Row],[Eoq]]/2)*(Table1[[#This Row],[Std. Price ($)]]*$K$1)</f>
        <v>3549.819790355562</v>
      </c>
      <c r="AA454" s="58">
        <f>Table1[[#This Row],[number of times I order]]*$H$1</f>
        <v>3549.8197903555624</v>
      </c>
      <c r="AB454" s="58">
        <f>Table1[[#This Row],[Holding cost]]+AA454</f>
        <v>7099.6395807111239</v>
      </c>
      <c r="AC454" s="34">
        <v>0.8</v>
      </c>
      <c r="AD454" s="29">
        <v>0.75</v>
      </c>
      <c r="AE454" s="29">
        <v>0.92</v>
      </c>
      <c r="AF454" s="29">
        <v>16</v>
      </c>
    </row>
    <row r="455" spans="1:32" x14ac:dyDescent="0.15">
      <c r="A455" s="32">
        <v>81820.505320916316</v>
      </c>
      <c r="B455" s="33">
        <v>7.0829000000000004</v>
      </c>
      <c r="C455" s="33">
        <v>24579.915679601159</v>
      </c>
      <c r="D455" s="33">
        <f>C455/Table1[[#This Row],[Std. Price ($)]]</f>
        <v>3470.3180448123167</v>
      </c>
      <c r="E455" s="29">
        <v>14292</v>
      </c>
      <c r="F455" s="29">
        <f t="shared" si="98"/>
        <v>4287.6000000000004</v>
      </c>
      <c r="G455" s="29">
        <f t="shared" si="99"/>
        <v>4287.6000000000004</v>
      </c>
      <c r="H455" s="29">
        <f t="shared" si="100"/>
        <v>4287.6000000000004</v>
      </c>
      <c r="I455" s="58">
        <f t="shared" si="101"/>
        <v>4287.6000000000004</v>
      </c>
      <c r="J455" s="58">
        <f t="shared" si="102"/>
        <v>4287.6000000000004</v>
      </c>
      <c r="K455" s="58">
        <f t="shared" si="103"/>
        <v>4287.6000000000004</v>
      </c>
      <c r="L455" s="58">
        <f t="shared" si="104"/>
        <v>4287.6000000000004</v>
      </c>
      <c r="M455" s="58">
        <f t="shared" si="105"/>
        <v>4287.6000000000004</v>
      </c>
      <c r="N455" s="58">
        <f t="shared" si="106"/>
        <v>4287.6000000000004</v>
      </c>
      <c r="O455" s="58">
        <f t="shared" si="107"/>
        <v>4287.6000000000004</v>
      </c>
      <c r="P455" s="58">
        <f t="shared" si="108"/>
        <v>4287.6000000000004</v>
      </c>
      <c r="Q455" s="58">
        <f t="shared" si="109"/>
        <v>4287.6000000000004</v>
      </c>
      <c r="R455" s="58">
        <f>SUM(Table1[[#This Row],[Oct]:[September]])</f>
        <v>51451.19999999999</v>
      </c>
      <c r="S455" s="68">
        <f>Table1[[#This Row],[DEMAND for the whole year]]/365</f>
        <v>140.96219178082188</v>
      </c>
      <c r="T455" s="68">
        <f>Table1[[#This Row],[Lead Time (days)]]*S455</f>
        <v>1691.5463013698627</v>
      </c>
      <c r="U455" s="68">
        <f>SQRT(2*Table1[[#This Row],[DEMAND for the whole year]]*$H$1/(Table1[[#This Row],[Std. Price ($)]]*$K$1))</f>
        <v>4668.2362466481954</v>
      </c>
      <c r="V455" s="68">
        <f>Table1[[#This Row],[DEMAND for the whole year]]/U455</f>
        <v>11.021550170461504</v>
      </c>
      <c r="W455" s="68">
        <f>Table1[[#This Row],[Demand variability (COV)]]*S455</f>
        <v>50.746389041095874</v>
      </c>
      <c r="X455" s="68">
        <f t="shared" si="110"/>
        <v>175.79064823966905</v>
      </c>
      <c r="Y455" s="68">
        <f t="shared" si="111"/>
        <v>361.02985232148217</v>
      </c>
      <c r="Z455" s="58">
        <f>(Table1[[#This Row],[Eoq]]/2)*(Table1[[#This Row],[Std. Price ($)]]*$K$1)</f>
        <v>3306.4650511384507</v>
      </c>
      <c r="AA455" s="58">
        <f>Table1[[#This Row],[number of times I order]]*$H$1</f>
        <v>3306.4650511384511</v>
      </c>
      <c r="AB455" s="58">
        <f>Table1[[#This Row],[Holding cost]]+AA455</f>
        <v>6612.9301022769014</v>
      </c>
      <c r="AC455" s="34">
        <v>-0.7</v>
      </c>
      <c r="AD455" s="29">
        <v>0.88</v>
      </c>
      <c r="AE455" s="29">
        <v>0.36</v>
      </c>
      <c r="AF455" s="29">
        <v>12</v>
      </c>
    </row>
    <row r="456" spans="1:32" x14ac:dyDescent="0.15">
      <c r="A456" s="32">
        <v>84896.524277224409</v>
      </c>
      <c r="B456" s="33">
        <v>8.1628800000000012</v>
      </c>
      <c r="C456" s="33">
        <v>98832.884865460743</v>
      </c>
      <c r="D456" s="33">
        <f>C456/Table1[[#This Row],[Std. Price ($)]]</f>
        <v>12107.599874733027</v>
      </c>
      <c r="E456" s="29">
        <v>13776</v>
      </c>
      <c r="F456" s="29">
        <f t="shared" si="98"/>
        <v>16531.2</v>
      </c>
      <c r="G456" s="29">
        <f t="shared" si="99"/>
        <v>16531.2</v>
      </c>
      <c r="H456" s="29">
        <f t="shared" si="100"/>
        <v>16531.2</v>
      </c>
      <c r="I456" s="58">
        <f t="shared" si="101"/>
        <v>16531.2</v>
      </c>
      <c r="J456" s="58">
        <f t="shared" si="102"/>
        <v>16531.2</v>
      </c>
      <c r="K456" s="58">
        <f t="shared" si="103"/>
        <v>16531.2</v>
      </c>
      <c r="L456" s="58">
        <f t="shared" si="104"/>
        <v>16531.2</v>
      </c>
      <c r="M456" s="58">
        <f t="shared" si="105"/>
        <v>16531.2</v>
      </c>
      <c r="N456" s="58">
        <f t="shared" si="106"/>
        <v>16531.2</v>
      </c>
      <c r="O456" s="58">
        <f t="shared" si="107"/>
        <v>16531.2</v>
      </c>
      <c r="P456" s="58">
        <f t="shared" si="108"/>
        <v>16531.2</v>
      </c>
      <c r="Q456" s="58">
        <f t="shared" si="109"/>
        <v>16531.2</v>
      </c>
      <c r="R456" s="58">
        <f>SUM(Table1[[#This Row],[Oct]:[September]])</f>
        <v>198374.40000000005</v>
      </c>
      <c r="S456" s="68">
        <f>Table1[[#This Row],[DEMAND for the whole year]]/365</f>
        <v>543.49150684931521</v>
      </c>
      <c r="T456" s="68">
        <f>Table1[[#This Row],[Lead Time (days)]]*S456</f>
        <v>12500.304657534251</v>
      </c>
      <c r="U456" s="68">
        <f>SQRT(2*Table1[[#This Row],[DEMAND for the whole year]]*$H$1/(Table1[[#This Row],[Std. Price ($)]]*$K$1))</f>
        <v>8538.5029814813206</v>
      </c>
      <c r="V456" s="68">
        <f>Table1[[#This Row],[DEMAND for the whole year]]/U456</f>
        <v>23.232925072491412</v>
      </c>
      <c r="W456" s="68">
        <f>Table1[[#This Row],[Demand variability (COV)]]*S456</f>
        <v>467.40269589041105</v>
      </c>
      <c r="X456" s="68">
        <f t="shared" si="110"/>
        <v>2241.5845830325816</v>
      </c>
      <c r="Y456" s="68">
        <f t="shared" si="111"/>
        <v>4603.6518954922512</v>
      </c>
      <c r="Z456" s="58">
        <f>(Table1[[#This Row],[Eoq]]/2)*(Table1[[#This Row],[Std. Price ($)]]*$K$1)</f>
        <v>6969.8775217474249</v>
      </c>
      <c r="AA456" s="58">
        <f>Table1[[#This Row],[number of times I order]]*$H$1</f>
        <v>6969.8775217474231</v>
      </c>
      <c r="AB456" s="58">
        <f>Table1[[#This Row],[Holding cost]]+AA456</f>
        <v>13939.755043494848</v>
      </c>
      <c r="AC456" s="34">
        <v>0.2</v>
      </c>
      <c r="AD456" s="29">
        <v>0.88</v>
      </c>
      <c r="AE456" s="29">
        <v>0.86</v>
      </c>
      <c r="AF456" s="29">
        <v>23</v>
      </c>
    </row>
    <row r="457" spans="1:32" x14ac:dyDescent="0.15">
      <c r="A457" s="32">
        <v>69336.673896056192</v>
      </c>
      <c r="B457" s="33">
        <v>7.0675000000000008</v>
      </c>
      <c r="C457" s="33">
        <v>105195.27047960584</v>
      </c>
      <c r="D457" s="33">
        <f>C457/Table1[[#This Row],[Std. Price ($)]]</f>
        <v>14884.367949006837</v>
      </c>
      <c r="E457" s="29">
        <v>14042</v>
      </c>
      <c r="F457" s="29">
        <f t="shared" si="98"/>
        <v>11233.6</v>
      </c>
      <c r="G457" s="29">
        <f t="shared" si="99"/>
        <v>11233.6</v>
      </c>
      <c r="H457" s="29">
        <f t="shared" si="100"/>
        <v>11233.6</v>
      </c>
      <c r="I457" s="58">
        <f t="shared" si="101"/>
        <v>11233.6</v>
      </c>
      <c r="J457" s="58">
        <f t="shared" si="102"/>
        <v>11233.6</v>
      </c>
      <c r="K457" s="58">
        <f t="shared" si="103"/>
        <v>11233.6</v>
      </c>
      <c r="L457" s="58">
        <f t="shared" si="104"/>
        <v>11233.6</v>
      </c>
      <c r="M457" s="58">
        <f t="shared" si="105"/>
        <v>11233.6</v>
      </c>
      <c r="N457" s="58">
        <f t="shared" si="106"/>
        <v>11233.6</v>
      </c>
      <c r="O457" s="58">
        <f t="shared" si="107"/>
        <v>11233.6</v>
      </c>
      <c r="P457" s="58">
        <f t="shared" si="108"/>
        <v>11233.6</v>
      </c>
      <c r="Q457" s="58">
        <f t="shared" si="109"/>
        <v>11233.6</v>
      </c>
      <c r="R457" s="58">
        <f>SUM(Table1[[#This Row],[Oct]:[September]])</f>
        <v>134803.20000000004</v>
      </c>
      <c r="S457" s="68">
        <f>Table1[[#This Row],[DEMAND for the whole year]]/365</f>
        <v>369.32383561643849</v>
      </c>
      <c r="T457" s="68">
        <f>Table1[[#This Row],[Lead Time (days)]]*S457</f>
        <v>21420.782465753433</v>
      </c>
      <c r="U457" s="68">
        <f>SQRT(2*Table1[[#This Row],[DEMAND for the whole year]]*$H$1/(Table1[[#This Row],[Std. Price ($)]]*$K$1))</f>
        <v>7564.4580653492039</v>
      </c>
      <c r="V457" s="68">
        <f>Table1[[#This Row],[DEMAND for the whole year]]/U457</f>
        <v>17.820602458951832</v>
      </c>
      <c r="W457" s="68">
        <f>Table1[[#This Row],[Demand variability (COV)]]*S457</f>
        <v>96.024197260274008</v>
      </c>
      <c r="X457" s="68">
        <f t="shared" si="110"/>
        <v>731.29849900696559</v>
      </c>
      <c r="Y457" s="68">
        <f t="shared" si="111"/>
        <v>1501.9034956822422</v>
      </c>
      <c r="Z457" s="58">
        <f>(Table1[[#This Row],[Eoq]]/2)*(Table1[[#This Row],[Std. Price ($)]]*$K$1)</f>
        <v>5346.1807376855504</v>
      </c>
      <c r="AA457" s="58">
        <f>Table1[[#This Row],[number of times I order]]*$H$1</f>
        <v>5346.1807376855495</v>
      </c>
      <c r="AB457" s="58">
        <f>Table1[[#This Row],[Holding cost]]+AA457</f>
        <v>10692.361475371101</v>
      </c>
      <c r="AC457" s="34">
        <v>-0.2</v>
      </c>
      <c r="AD457" s="29">
        <v>0.8</v>
      </c>
      <c r="AE457" s="29">
        <v>0.26</v>
      </c>
      <c r="AF457" s="29">
        <v>58</v>
      </c>
    </row>
    <row r="458" spans="1:32" x14ac:dyDescent="0.15">
      <c r="A458" s="32">
        <v>81689.654141206396</v>
      </c>
      <c r="B458" s="33">
        <v>5.6163800000000013</v>
      </c>
      <c r="C458" s="33">
        <v>190999.40786310725</v>
      </c>
      <c r="D458" s="33">
        <f>C458/Table1[[#This Row],[Std. Price ($)]]</f>
        <v>34007.564990813873</v>
      </c>
      <c r="E458" s="29">
        <v>15126</v>
      </c>
      <c r="F458" s="29">
        <f t="shared" si="98"/>
        <v>21176.400000000001</v>
      </c>
      <c r="G458" s="29">
        <f t="shared" si="99"/>
        <v>21176.400000000001</v>
      </c>
      <c r="H458" s="29">
        <f t="shared" si="100"/>
        <v>21176.400000000001</v>
      </c>
      <c r="I458" s="58">
        <f t="shared" si="101"/>
        <v>21176.400000000001</v>
      </c>
      <c r="J458" s="58">
        <f t="shared" si="102"/>
        <v>21176.400000000001</v>
      </c>
      <c r="K458" s="58">
        <f t="shared" si="103"/>
        <v>21176.400000000001</v>
      </c>
      <c r="L458" s="58">
        <f t="shared" si="104"/>
        <v>21176.400000000001</v>
      </c>
      <c r="M458" s="58">
        <f t="shared" si="105"/>
        <v>21176.400000000001</v>
      </c>
      <c r="N458" s="58">
        <f t="shared" si="106"/>
        <v>21176.400000000001</v>
      </c>
      <c r="O458" s="58">
        <f t="shared" si="107"/>
        <v>21176.400000000001</v>
      </c>
      <c r="P458" s="58">
        <f t="shared" si="108"/>
        <v>21176.400000000001</v>
      </c>
      <c r="Q458" s="58">
        <f t="shared" si="109"/>
        <v>21176.400000000001</v>
      </c>
      <c r="R458" s="58">
        <f>SUM(Table1[[#This Row],[Oct]:[September]])</f>
        <v>254116.79999999996</v>
      </c>
      <c r="S458" s="68">
        <f>Table1[[#This Row],[DEMAND for the whole year]]/365</f>
        <v>696.21041095890405</v>
      </c>
      <c r="T458" s="68">
        <f>Table1[[#This Row],[Lead Time (days)]]*S458</f>
        <v>52911.99123287671</v>
      </c>
      <c r="U458" s="68">
        <f>SQRT(2*Table1[[#This Row],[DEMAND for the whole year]]*$H$1/(Table1[[#This Row],[Std. Price ($)]]*$K$1))</f>
        <v>11650.620986222513</v>
      </c>
      <c r="V458" s="68">
        <f>Table1[[#This Row],[DEMAND for the whole year]]/U458</f>
        <v>21.811438231533476</v>
      </c>
      <c r="W458" s="68">
        <f>Table1[[#This Row],[Demand variability (COV)]]*S458</f>
        <v>396.8399342465753</v>
      </c>
      <c r="X458" s="68">
        <f t="shared" si="110"/>
        <v>3459.5703402842951</v>
      </c>
      <c r="Y458" s="68">
        <f t="shared" si="111"/>
        <v>7105.0888176130329</v>
      </c>
      <c r="Z458" s="58">
        <f>(Table1[[#This Row],[Eoq]]/2)*(Table1[[#This Row],[Std. Price ($)]]*$K$1)</f>
        <v>6543.4314694600425</v>
      </c>
      <c r="AA458" s="58">
        <f>Table1[[#This Row],[number of times I order]]*$H$1</f>
        <v>6543.4314694600425</v>
      </c>
      <c r="AB458" s="58">
        <f>Table1[[#This Row],[Holding cost]]+AA458</f>
        <v>13086.862938920085</v>
      </c>
      <c r="AC458" s="34">
        <v>0.4</v>
      </c>
      <c r="AD458" s="29">
        <v>0.87</v>
      </c>
      <c r="AE458" s="29">
        <v>0.56999999999999995</v>
      </c>
      <c r="AF458" s="29">
        <v>76</v>
      </c>
    </row>
    <row r="459" spans="1:32" x14ac:dyDescent="0.15">
      <c r="A459" s="32">
        <v>96657.5001047478</v>
      </c>
      <c r="B459" s="33">
        <v>6.1271650000000006</v>
      </c>
      <c r="C459" s="33">
        <v>29513.223115252476</v>
      </c>
      <c r="D459" s="33">
        <f>C459/Table1[[#This Row],[Std. Price ($)]]</f>
        <v>4816.7828212970389</v>
      </c>
      <c r="E459" s="29">
        <v>15020</v>
      </c>
      <c r="F459" s="29">
        <f t="shared" si="98"/>
        <v>9012</v>
      </c>
      <c r="G459" s="29">
        <f t="shared" si="99"/>
        <v>9012</v>
      </c>
      <c r="H459" s="29">
        <f t="shared" si="100"/>
        <v>9012</v>
      </c>
      <c r="I459" s="58">
        <f t="shared" si="101"/>
        <v>9012</v>
      </c>
      <c r="J459" s="58">
        <f t="shared" si="102"/>
        <v>9012</v>
      </c>
      <c r="K459" s="58">
        <f t="shared" si="103"/>
        <v>9012</v>
      </c>
      <c r="L459" s="58">
        <f t="shared" si="104"/>
        <v>9012</v>
      </c>
      <c r="M459" s="58">
        <f t="shared" si="105"/>
        <v>9012</v>
      </c>
      <c r="N459" s="58">
        <f t="shared" si="106"/>
        <v>9012</v>
      </c>
      <c r="O459" s="58">
        <f t="shared" si="107"/>
        <v>9012</v>
      </c>
      <c r="P459" s="58">
        <f t="shared" si="108"/>
        <v>9012</v>
      </c>
      <c r="Q459" s="58">
        <f t="shared" si="109"/>
        <v>9012</v>
      </c>
      <c r="R459" s="58">
        <f>SUM(Table1[[#This Row],[Oct]:[September]])</f>
        <v>108144</v>
      </c>
      <c r="S459" s="68">
        <f>Table1[[#This Row],[DEMAND for the whole year]]/365</f>
        <v>296.28493150684932</v>
      </c>
      <c r="T459" s="68">
        <f>Table1[[#This Row],[Lead Time (days)]]*S459</f>
        <v>6814.5534246575344</v>
      </c>
      <c r="U459" s="68">
        <f>SQRT(2*Table1[[#This Row],[DEMAND for the whole year]]*$H$1/(Table1[[#This Row],[Std. Price ($)]]*$K$1))</f>
        <v>7276.6595132544717</v>
      </c>
      <c r="V459" s="68">
        <f>Table1[[#This Row],[DEMAND for the whole year]]/U459</f>
        <v>14.861764495509947</v>
      </c>
      <c r="W459" s="68">
        <f>Table1[[#This Row],[Demand variability (COV)]]*S459</f>
        <v>35.554191780821917</v>
      </c>
      <c r="X459" s="68">
        <f t="shared" si="110"/>
        <v>170.51191372837172</v>
      </c>
      <c r="Y459" s="68">
        <f t="shared" si="111"/>
        <v>350.18865706939067</v>
      </c>
      <c r="Z459" s="58">
        <f>(Table1[[#This Row],[Eoq]]/2)*(Table1[[#This Row],[Std. Price ($)]]*$K$1)</f>
        <v>4458.5293486529845</v>
      </c>
      <c r="AA459" s="58">
        <f>Table1[[#This Row],[number of times I order]]*$H$1</f>
        <v>4458.5293486529845</v>
      </c>
      <c r="AB459" s="58">
        <f>Table1[[#This Row],[Holding cost]]+AA459</f>
        <v>8917.058697305969</v>
      </c>
      <c r="AC459" s="34">
        <v>-0.4</v>
      </c>
      <c r="AD459" s="29">
        <v>0.85</v>
      </c>
      <c r="AE459" s="29">
        <v>0.12</v>
      </c>
      <c r="AF459" s="29">
        <v>23</v>
      </c>
    </row>
    <row r="460" spans="1:32" x14ac:dyDescent="0.15">
      <c r="A460" s="32">
        <v>4632.3994445867656</v>
      </c>
      <c r="B460" s="33">
        <v>5.6487200000000009</v>
      </c>
      <c r="C460" s="33">
        <v>53445.633122881183</v>
      </c>
      <c r="D460" s="33">
        <f>C460/Table1[[#This Row],[Std. Price ($)]]</f>
        <v>9461.5475935930936</v>
      </c>
      <c r="E460" s="29">
        <v>15990</v>
      </c>
      <c r="F460" s="29">
        <f t="shared" si="98"/>
        <v>22386</v>
      </c>
      <c r="G460" s="29">
        <f t="shared" si="99"/>
        <v>22386</v>
      </c>
      <c r="H460" s="29">
        <f t="shared" si="100"/>
        <v>22386</v>
      </c>
      <c r="I460" s="58">
        <f t="shared" si="101"/>
        <v>22386</v>
      </c>
      <c r="J460" s="58">
        <f t="shared" si="102"/>
        <v>22386</v>
      </c>
      <c r="K460" s="58">
        <f t="shared" si="103"/>
        <v>22386</v>
      </c>
      <c r="L460" s="58">
        <f t="shared" si="104"/>
        <v>22386</v>
      </c>
      <c r="M460" s="58">
        <f t="shared" si="105"/>
        <v>22386</v>
      </c>
      <c r="N460" s="58">
        <f t="shared" si="106"/>
        <v>22386</v>
      </c>
      <c r="O460" s="58">
        <f t="shared" si="107"/>
        <v>22386</v>
      </c>
      <c r="P460" s="58">
        <f t="shared" si="108"/>
        <v>22386</v>
      </c>
      <c r="Q460" s="58">
        <f t="shared" si="109"/>
        <v>22386</v>
      </c>
      <c r="R460" s="58">
        <f>SUM(Table1[[#This Row],[Oct]:[September]])</f>
        <v>268632</v>
      </c>
      <c r="S460" s="68">
        <f>Table1[[#This Row],[DEMAND for the whole year]]/365</f>
        <v>735.9780821917808</v>
      </c>
      <c r="T460" s="68">
        <f>Table1[[#This Row],[Lead Time (days)]]*S460</f>
        <v>16927.495890410959</v>
      </c>
      <c r="U460" s="68">
        <f>SQRT(2*Table1[[#This Row],[DEMAND for the whole year]]*$H$1/(Table1[[#This Row],[Std. Price ($)]]*$K$1))</f>
        <v>11944.403777505149</v>
      </c>
      <c r="V460" s="68">
        <f>Table1[[#This Row],[DEMAND for the whole year]]/U460</f>
        <v>22.490197502022966</v>
      </c>
      <c r="W460" s="68">
        <f>Table1[[#This Row],[Demand variability (COV)]]*S460</f>
        <v>353.26947945205478</v>
      </c>
      <c r="X460" s="68">
        <f t="shared" si="110"/>
        <v>1694.2209057804391</v>
      </c>
      <c r="Y460" s="68">
        <f t="shared" si="111"/>
        <v>3479.5043396162359</v>
      </c>
      <c r="Z460" s="58">
        <f>(Table1[[#This Row],[Eoq]]/2)*(Table1[[#This Row],[Std. Price ($)]]*$K$1)</f>
        <v>6747.0592506068906</v>
      </c>
      <c r="AA460" s="58">
        <f>Table1[[#This Row],[number of times I order]]*$H$1</f>
        <v>6747.0592506068897</v>
      </c>
      <c r="AB460" s="58">
        <f>Table1[[#This Row],[Holding cost]]+AA460</f>
        <v>13494.118501213779</v>
      </c>
      <c r="AC460" s="34">
        <v>0.4</v>
      </c>
      <c r="AD460" s="29">
        <v>0.93</v>
      </c>
      <c r="AE460" s="29">
        <v>0.48</v>
      </c>
      <c r="AF460" s="29">
        <v>23</v>
      </c>
    </row>
    <row r="461" spans="1:32" x14ac:dyDescent="0.15">
      <c r="A461" s="32">
        <v>12618.770051385252</v>
      </c>
      <c r="B461" s="33">
        <v>6.3438100000000004</v>
      </c>
      <c r="C461" s="33">
        <v>303071.33889194037</v>
      </c>
      <c r="D461" s="33">
        <f>C461/Table1[[#This Row],[Std. Price ($)]]</f>
        <v>47774.340481814608</v>
      </c>
      <c r="E461" s="29">
        <v>15086</v>
      </c>
      <c r="F461" s="29">
        <f t="shared" si="98"/>
        <v>37715</v>
      </c>
      <c r="G461" s="29">
        <f t="shared" si="99"/>
        <v>37715</v>
      </c>
      <c r="H461" s="29">
        <f t="shared" si="100"/>
        <v>37715</v>
      </c>
      <c r="I461" s="58">
        <f t="shared" si="101"/>
        <v>37715</v>
      </c>
      <c r="J461" s="58">
        <f t="shared" si="102"/>
        <v>37715</v>
      </c>
      <c r="K461" s="58">
        <f t="shared" si="103"/>
        <v>37715</v>
      </c>
      <c r="L461" s="58">
        <f t="shared" si="104"/>
        <v>37715</v>
      </c>
      <c r="M461" s="58">
        <f t="shared" si="105"/>
        <v>37715</v>
      </c>
      <c r="N461" s="58">
        <f t="shared" si="106"/>
        <v>37715</v>
      </c>
      <c r="O461" s="58">
        <f t="shared" si="107"/>
        <v>37715</v>
      </c>
      <c r="P461" s="58">
        <f t="shared" si="108"/>
        <v>37715</v>
      </c>
      <c r="Q461" s="58">
        <f t="shared" si="109"/>
        <v>37715</v>
      </c>
      <c r="R461" s="58">
        <f>SUM(Table1[[#This Row],[Oct]:[September]])</f>
        <v>452580</v>
      </c>
      <c r="S461" s="68">
        <f>Table1[[#This Row],[DEMAND for the whole year]]/365</f>
        <v>1239.9452054794519</v>
      </c>
      <c r="T461" s="68">
        <f>Table1[[#This Row],[Lead Time (days)]]*S461</f>
        <v>224430.08219178079</v>
      </c>
      <c r="U461" s="68">
        <f>SQRT(2*Table1[[#This Row],[DEMAND for the whole year]]*$H$1/(Table1[[#This Row],[Std. Price ($)]]*$K$1))</f>
        <v>14629.625969609146</v>
      </c>
      <c r="V461" s="68">
        <f>Table1[[#This Row],[DEMAND for the whole year]]/U461</f>
        <v>30.935855840755401</v>
      </c>
      <c r="W461" s="68">
        <f>Table1[[#This Row],[Demand variability (COV)]]*S461</f>
        <v>322.38575342465754</v>
      </c>
      <c r="X461" s="68">
        <f t="shared" si="110"/>
        <v>4337.2567247079478</v>
      </c>
      <c r="Y461" s="68">
        <f t="shared" si="111"/>
        <v>8907.6362734994927</v>
      </c>
      <c r="Z461" s="58">
        <f>(Table1[[#This Row],[Eoq]]/2)*(Table1[[#This Row],[Std. Price ($)]]*$K$1)</f>
        <v>9280.7567522266199</v>
      </c>
      <c r="AA461" s="58">
        <f>Table1[[#This Row],[number of times I order]]*$H$1</f>
        <v>9280.7567522266199</v>
      </c>
      <c r="AB461" s="58">
        <f>Table1[[#This Row],[Holding cost]]+AA461</f>
        <v>18561.51350445324</v>
      </c>
      <c r="AC461" s="34">
        <v>1.5</v>
      </c>
      <c r="AD461" s="29">
        <v>0.87</v>
      </c>
      <c r="AE461" s="29">
        <v>0.26</v>
      </c>
      <c r="AF461" s="29">
        <v>181</v>
      </c>
    </row>
    <row r="462" spans="1:32" x14ac:dyDescent="0.15">
      <c r="A462" s="32">
        <v>5742.0909015226116</v>
      </c>
      <c r="B462" s="33">
        <v>30.426000000000002</v>
      </c>
      <c r="C462" s="33">
        <v>41129.991056014675</v>
      </c>
      <c r="D462" s="33">
        <f>C462/Table1[[#This Row],[Std. Price ($)]]</f>
        <v>1351.8040838761149</v>
      </c>
      <c r="E462" s="29">
        <v>15676</v>
      </c>
      <c r="F462" s="29">
        <f t="shared" si="98"/>
        <v>23514</v>
      </c>
      <c r="G462" s="29">
        <f t="shared" si="99"/>
        <v>23514</v>
      </c>
      <c r="H462" s="29">
        <f t="shared" si="100"/>
        <v>23514</v>
      </c>
      <c r="I462" s="58">
        <f t="shared" si="101"/>
        <v>23514</v>
      </c>
      <c r="J462" s="58">
        <f t="shared" si="102"/>
        <v>23514</v>
      </c>
      <c r="K462" s="58">
        <f t="shared" si="103"/>
        <v>23514</v>
      </c>
      <c r="L462" s="58">
        <f t="shared" si="104"/>
        <v>23514</v>
      </c>
      <c r="M462" s="58">
        <f t="shared" si="105"/>
        <v>23514</v>
      </c>
      <c r="N462" s="58">
        <f t="shared" si="106"/>
        <v>23514</v>
      </c>
      <c r="O462" s="58">
        <f t="shared" si="107"/>
        <v>23514</v>
      </c>
      <c r="P462" s="58">
        <f t="shared" si="108"/>
        <v>23514</v>
      </c>
      <c r="Q462" s="58">
        <f t="shared" si="109"/>
        <v>23514</v>
      </c>
      <c r="R462" s="58">
        <f>SUM(Table1[[#This Row],[Oct]:[September]])</f>
        <v>282168</v>
      </c>
      <c r="S462" s="68">
        <f>Table1[[#This Row],[DEMAND for the whole year]]/365</f>
        <v>773.06301369863013</v>
      </c>
      <c r="T462" s="68">
        <f>Table1[[#This Row],[Lead Time (days)]]*S462</f>
        <v>8503.6931506849323</v>
      </c>
      <c r="U462" s="68">
        <f>SQRT(2*Table1[[#This Row],[DEMAND for the whole year]]*$H$1/(Table1[[#This Row],[Std. Price ($)]]*$K$1))</f>
        <v>5274.6309267968982</v>
      </c>
      <c r="V462" s="68">
        <f>Table1[[#This Row],[DEMAND for the whole year]]/U462</f>
        <v>53.495306859574136</v>
      </c>
      <c r="W462" s="68">
        <f>Table1[[#This Row],[Demand variability (COV)]]*S462</f>
        <v>131.42071232876714</v>
      </c>
      <c r="X462" s="68">
        <f t="shared" si="110"/>
        <v>435.87319247575459</v>
      </c>
      <c r="Y462" s="68">
        <f t="shared" si="111"/>
        <v>895.17409422069545</v>
      </c>
      <c r="Z462" s="58">
        <f>(Table1[[#This Row],[Eoq]]/2)*(Table1[[#This Row],[Std. Price ($)]]*$K$1)</f>
        <v>16048.592057872243</v>
      </c>
      <c r="AA462" s="58">
        <f>Table1[[#This Row],[number of times I order]]*$H$1</f>
        <v>16048.59205787224</v>
      </c>
      <c r="AB462" s="58">
        <f>Table1[[#This Row],[Holding cost]]+AA462</f>
        <v>32097.184115744483</v>
      </c>
      <c r="AC462" s="34">
        <v>0.5</v>
      </c>
      <c r="AD462" s="29">
        <v>1</v>
      </c>
      <c r="AE462" s="29">
        <v>0.17</v>
      </c>
      <c r="AF462" s="29">
        <v>11</v>
      </c>
    </row>
    <row r="463" spans="1:32" x14ac:dyDescent="0.15">
      <c r="A463" s="32">
        <v>83005.116647920877</v>
      </c>
      <c r="B463" s="33">
        <v>5.5840399999999999</v>
      </c>
      <c r="C463" s="33">
        <v>33597.362526522964</v>
      </c>
      <c r="D463" s="33">
        <f>C463/Table1[[#This Row],[Std. Price ($)]]</f>
        <v>6016.6765507630616</v>
      </c>
      <c r="E463" s="29">
        <v>15222</v>
      </c>
      <c r="F463" s="29">
        <f t="shared" si="98"/>
        <v>27399.599999999999</v>
      </c>
      <c r="G463" s="29">
        <f t="shared" si="99"/>
        <v>27399.599999999999</v>
      </c>
      <c r="H463" s="29">
        <f t="shared" si="100"/>
        <v>27399.599999999999</v>
      </c>
      <c r="I463" s="58">
        <f t="shared" si="101"/>
        <v>27399.599999999999</v>
      </c>
      <c r="J463" s="58">
        <f t="shared" si="102"/>
        <v>27399.599999999999</v>
      </c>
      <c r="K463" s="58">
        <f t="shared" si="103"/>
        <v>27399.599999999999</v>
      </c>
      <c r="L463" s="58">
        <f t="shared" si="104"/>
        <v>27399.599999999999</v>
      </c>
      <c r="M463" s="58">
        <f t="shared" si="105"/>
        <v>27399.599999999999</v>
      </c>
      <c r="N463" s="58">
        <f t="shared" si="106"/>
        <v>27399.599999999999</v>
      </c>
      <c r="O463" s="58">
        <f t="shared" si="107"/>
        <v>27399.599999999999</v>
      </c>
      <c r="P463" s="58">
        <f t="shared" si="108"/>
        <v>27399.599999999999</v>
      </c>
      <c r="Q463" s="58">
        <f t="shared" si="109"/>
        <v>27399.599999999999</v>
      </c>
      <c r="R463" s="58">
        <f>SUM(Table1[[#This Row],[Oct]:[September]])</f>
        <v>328795.19999999995</v>
      </c>
      <c r="S463" s="68">
        <f>Table1[[#This Row],[DEMAND for the whole year]]/365</f>
        <v>900.80876712328757</v>
      </c>
      <c r="T463" s="68">
        <f>Table1[[#This Row],[Lead Time (days)]]*S463</f>
        <v>20718.601643835613</v>
      </c>
      <c r="U463" s="68">
        <f>SQRT(2*Table1[[#This Row],[DEMAND for the whole year]]*$H$1/(Table1[[#This Row],[Std. Price ($)]]*$K$1))</f>
        <v>13290.738140419051</v>
      </c>
      <c r="V463" s="68">
        <f>Table1[[#This Row],[DEMAND for the whole year]]/U463</f>
        <v>24.738671135208538</v>
      </c>
      <c r="W463" s="68">
        <f>Table1[[#This Row],[Demand variability (COV)]]*S463</f>
        <v>234.21027945205478</v>
      </c>
      <c r="X463" s="68">
        <f t="shared" si="110"/>
        <v>1123.2330412800454</v>
      </c>
      <c r="Y463" s="68">
        <f t="shared" si="111"/>
        <v>2306.8386349145617</v>
      </c>
      <c r="Z463" s="58">
        <f>(Table1[[#This Row],[Eoq]]/2)*(Table1[[#This Row],[Std. Price ($)]]*$K$1)</f>
        <v>7421.6013405625599</v>
      </c>
      <c r="AA463" s="58">
        <f>Table1[[#This Row],[number of times I order]]*$H$1</f>
        <v>7421.6013405625617</v>
      </c>
      <c r="AB463" s="58">
        <f>Table1[[#This Row],[Holding cost]]+AA463</f>
        <v>14843.202681125122</v>
      </c>
      <c r="AC463" s="34">
        <v>0.8</v>
      </c>
      <c r="AD463" s="29">
        <v>1</v>
      </c>
      <c r="AE463" s="29">
        <v>0.26</v>
      </c>
      <c r="AF463" s="29">
        <v>23</v>
      </c>
    </row>
    <row r="464" spans="1:32" x14ac:dyDescent="0.15">
      <c r="A464" s="32">
        <v>82550.866991949209</v>
      </c>
      <c r="B464" s="33">
        <v>7.6006700000000009</v>
      </c>
      <c r="C464" s="33">
        <v>123750.20473550831</v>
      </c>
      <c r="D464" s="33">
        <f>C464/Table1[[#This Row],[Std. Price ($)]]</f>
        <v>16281.486334166368</v>
      </c>
      <c r="E464" s="29">
        <v>21520</v>
      </c>
      <c r="F464" s="29">
        <f t="shared" si="98"/>
        <v>30128</v>
      </c>
      <c r="G464" s="29">
        <f t="shared" si="99"/>
        <v>30128</v>
      </c>
      <c r="H464" s="29">
        <f t="shared" si="100"/>
        <v>30128</v>
      </c>
      <c r="I464" s="58">
        <f t="shared" si="101"/>
        <v>30128</v>
      </c>
      <c r="J464" s="58">
        <f t="shared" si="102"/>
        <v>30128</v>
      </c>
      <c r="K464" s="58">
        <f t="shared" si="103"/>
        <v>30128</v>
      </c>
      <c r="L464" s="58">
        <f t="shared" si="104"/>
        <v>30128</v>
      </c>
      <c r="M464" s="58">
        <f t="shared" si="105"/>
        <v>30128</v>
      </c>
      <c r="N464" s="58">
        <f t="shared" si="106"/>
        <v>30128</v>
      </c>
      <c r="O464" s="58">
        <f t="shared" si="107"/>
        <v>30128</v>
      </c>
      <c r="P464" s="58">
        <f t="shared" si="108"/>
        <v>30128</v>
      </c>
      <c r="Q464" s="58">
        <f t="shared" si="109"/>
        <v>30128</v>
      </c>
      <c r="R464" s="58">
        <f>SUM(Table1[[#This Row],[Oct]:[September]])</f>
        <v>361536</v>
      </c>
      <c r="S464" s="68">
        <f>Table1[[#This Row],[DEMAND for the whole year]]/365</f>
        <v>990.50958904109586</v>
      </c>
      <c r="T464" s="68">
        <f>Table1[[#This Row],[Lead Time (days)]]*S464</f>
        <v>22781.720547945206</v>
      </c>
      <c r="U464" s="68">
        <f>SQRT(2*Table1[[#This Row],[DEMAND for the whole year]]*$H$1/(Table1[[#This Row],[Std. Price ($)]]*$K$1))</f>
        <v>11945.668625240027</v>
      </c>
      <c r="V464" s="68">
        <f>Table1[[#This Row],[DEMAND for the whole year]]/U464</f>
        <v>30.265028383267712</v>
      </c>
      <c r="W464" s="68">
        <f>Table1[[#This Row],[Demand variability (COV)]]*S464</f>
        <v>713.16690410958904</v>
      </c>
      <c r="X464" s="68">
        <f t="shared" si="110"/>
        <v>3420.2283201121063</v>
      </c>
      <c r="Y464" s="68">
        <f t="shared" si="111"/>
        <v>7024.2901865423455</v>
      </c>
      <c r="Z464" s="58">
        <f>(Table1[[#This Row],[Eoq]]/2)*(Table1[[#This Row],[Std. Price ($)]]*$K$1)</f>
        <v>9079.5085149803126</v>
      </c>
      <c r="AA464" s="58">
        <f>Table1[[#This Row],[number of times I order]]*$H$1</f>
        <v>9079.5085149803144</v>
      </c>
      <c r="AB464" s="58">
        <f>Table1[[#This Row],[Holding cost]]+AA464</f>
        <v>18159.017029960625</v>
      </c>
      <c r="AC464" s="34">
        <v>0.4</v>
      </c>
      <c r="AD464" s="29">
        <v>1</v>
      </c>
      <c r="AE464" s="29">
        <v>0.72</v>
      </c>
      <c r="AF464" s="29">
        <v>23</v>
      </c>
    </row>
    <row r="465" spans="1:32" x14ac:dyDescent="0.15">
      <c r="A465" s="32">
        <v>67689.424928602719</v>
      </c>
      <c r="B465" s="33">
        <v>22.972180000000002</v>
      </c>
      <c r="C465" s="33">
        <v>32969.819464761815</v>
      </c>
      <c r="D465" s="33">
        <f>C465/Table1[[#This Row],[Std. Price ($)]]</f>
        <v>1435.206387237163</v>
      </c>
      <c r="E465" s="29">
        <v>17236</v>
      </c>
      <c r="F465" s="29">
        <f t="shared" si="98"/>
        <v>20683.2</v>
      </c>
      <c r="G465" s="29">
        <f t="shared" si="99"/>
        <v>20683.2</v>
      </c>
      <c r="H465" s="29">
        <f t="shared" si="100"/>
        <v>20683.2</v>
      </c>
      <c r="I465" s="58">
        <f t="shared" si="101"/>
        <v>20683.2</v>
      </c>
      <c r="J465" s="58">
        <f t="shared" si="102"/>
        <v>20683.2</v>
      </c>
      <c r="K465" s="58">
        <f t="shared" si="103"/>
        <v>20683.2</v>
      </c>
      <c r="L465" s="58">
        <f t="shared" si="104"/>
        <v>20683.2</v>
      </c>
      <c r="M465" s="58">
        <f t="shared" si="105"/>
        <v>20683.2</v>
      </c>
      <c r="N465" s="58">
        <f t="shared" si="106"/>
        <v>20683.2</v>
      </c>
      <c r="O465" s="58">
        <f t="shared" si="107"/>
        <v>20683.2</v>
      </c>
      <c r="P465" s="58">
        <f t="shared" si="108"/>
        <v>20683.2</v>
      </c>
      <c r="Q465" s="58">
        <f t="shared" si="109"/>
        <v>20683.2</v>
      </c>
      <c r="R465" s="58">
        <f>SUM(Table1[[#This Row],[Oct]:[September]])</f>
        <v>248198.40000000005</v>
      </c>
      <c r="S465" s="68">
        <f>Table1[[#This Row],[DEMAND for the whole year]]/365</f>
        <v>679.99561643835636</v>
      </c>
      <c r="T465" s="68">
        <f>Table1[[#This Row],[Lead Time (days)]]*S465</f>
        <v>10879.929863013702</v>
      </c>
      <c r="U465" s="68">
        <f>SQRT(2*Table1[[#This Row],[DEMAND for the whole year]]*$H$1/(Table1[[#This Row],[Std. Price ($)]]*$K$1))</f>
        <v>5693.2336923936982</v>
      </c>
      <c r="V465" s="68">
        <f>Table1[[#This Row],[DEMAND for the whole year]]/U465</f>
        <v>43.595329721244234</v>
      </c>
      <c r="W465" s="68">
        <f>Table1[[#This Row],[Demand variability (COV)]]*S465</f>
        <v>61.199605479452067</v>
      </c>
      <c r="X465" s="68">
        <f t="shared" si="110"/>
        <v>244.79842191780827</v>
      </c>
      <c r="Y465" s="68">
        <f t="shared" si="111"/>
        <v>502.75449233808791</v>
      </c>
      <c r="Z465" s="58">
        <f>(Table1[[#This Row],[Eoq]]/2)*(Table1[[#This Row],[Std. Price ($)]]*$K$1)</f>
        <v>13078.598916373268</v>
      </c>
      <c r="AA465" s="58">
        <f>Table1[[#This Row],[number of times I order]]*$H$1</f>
        <v>13078.59891637327</v>
      </c>
      <c r="AB465" s="58">
        <f>Table1[[#This Row],[Holding cost]]+AA465</f>
        <v>26157.19783274654</v>
      </c>
      <c r="AC465" s="34">
        <v>0.2</v>
      </c>
      <c r="AD465" s="29">
        <v>1</v>
      </c>
      <c r="AE465" s="29">
        <v>0.09</v>
      </c>
      <c r="AF465" s="29">
        <v>16</v>
      </c>
    </row>
    <row r="466" spans="1:32" x14ac:dyDescent="0.15">
      <c r="A466" s="32">
        <v>29076.926878560273</v>
      </c>
      <c r="B466" s="33">
        <v>7.3836400000000006</v>
      </c>
      <c r="C466" s="33">
        <v>43245.838881040778</v>
      </c>
      <c r="D466" s="33">
        <f>C466/Table1[[#This Row],[Std. Price ($)]]</f>
        <v>5856.9809580424799</v>
      </c>
      <c r="E466" s="29">
        <v>16426</v>
      </c>
      <c r="F466" s="29">
        <f t="shared" si="98"/>
        <v>22996.400000000001</v>
      </c>
      <c r="G466" s="29">
        <f t="shared" si="99"/>
        <v>22996.400000000001</v>
      </c>
      <c r="H466" s="29">
        <f t="shared" si="100"/>
        <v>22996.400000000001</v>
      </c>
      <c r="I466" s="58">
        <f t="shared" si="101"/>
        <v>22996.400000000001</v>
      </c>
      <c r="J466" s="58">
        <f t="shared" si="102"/>
        <v>22996.400000000001</v>
      </c>
      <c r="K466" s="58">
        <f t="shared" si="103"/>
        <v>22996.400000000001</v>
      </c>
      <c r="L466" s="58">
        <f t="shared" si="104"/>
        <v>22996.400000000001</v>
      </c>
      <c r="M466" s="58">
        <f t="shared" si="105"/>
        <v>22996.400000000001</v>
      </c>
      <c r="N466" s="58">
        <f t="shared" si="106"/>
        <v>22996.400000000001</v>
      </c>
      <c r="O466" s="58">
        <f t="shared" si="107"/>
        <v>22996.400000000001</v>
      </c>
      <c r="P466" s="58">
        <f t="shared" si="108"/>
        <v>22996.400000000001</v>
      </c>
      <c r="Q466" s="58">
        <f t="shared" si="109"/>
        <v>22996.400000000001</v>
      </c>
      <c r="R466" s="58">
        <f>SUM(Table1[[#This Row],[Oct]:[September]])</f>
        <v>275956.8</v>
      </c>
      <c r="S466" s="68">
        <f>Table1[[#This Row],[DEMAND for the whole year]]/365</f>
        <v>756.04602739726022</v>
      </c>
      <c r="T466" s="68">
        <f>Table1[[#This Row],[Lead Time (days)]]*S466</f>
        <v>8316.5063013698618</v>
      </c>
      <c r="U466" s="68">
        <f>SQRT(2*Table1[[#This Row],[DEMAND for the whole year]]*$H$1/(Table1[[#This Row],[Std. Price ($)]]*$K$1))</f>
        <v>10588.77988635958</v>
      </c>
      <c r="V466" s="68">
        <f>Table1[[#This Row],[DEMAND for the whole year]]/U466</f>
        <v>26.06124624004002</v>
      </c>
      <c r="W466" s="68">
        <f>Table1[[#This Row],[Demand variability (COV)]]*S466</f>
        <v>514.11129863013696</v>
      </c>
      <c r="X466" s="68">
        <f t="shared" si="110"/>
        <v>1705.1142780385203</v>
      </c>
      <c r="Y466" s="68">
        <f t="shared" si="111"/>
        <v>3501.8765910243769</v>
      </c>
      <c r="Z466" s="58">
        <f>(Table1[[#This Row],[Eoq]]/2)*(Table1[[#This Row],[Std. Price ($)]]*$K$1)</f>
        <v>7818.3738720120064</v>
      </c>
      <c r="AA466" s="58">
        <f>Table1[[#This Row],[number of times I order]]*$H$1</f>
        <v>7818.3738720120064</v>
      </c>
      <c r="AB466" s="58">
        <f>Table1[[#This Row],[Holding cost]]+AA466</f>
        <v>15636.747744024013</v>
      </c>
      <c r="AC466" s="34">
        <v>0.4</v>
      </c>
      <c r="AD466" s="29">
        <v>0.82</v>
      </c>
      <c r="AE466" s="29">
        <v>0.68</v>
      </c>
      <c r="AF466" s="29">
        <v>11</v>
      </c>
    </row>
    <row r="467" spans="1:32" x14ac:dyDescent="0.15">
      <c r="A467" s="32">
        <v>24320.22777850561</v>
      </c>
      <c r="B467" s="33">
        <v>7.3843000000000005</v>
      </c>
      <c r="C467" s="33">
        <v>40566.697956155804</v>
      </c>
      <c r="D467" s="33">
        <f>C467/Table1[[#This Row],[Std. Price ($)]]</f>
        <v>5493.6416391744378</v>
      </c>
      <c r="E467" s="29">
        <v>17194</v>
      </c>
      <c r="F467" s="29">
        <f t="shared" si="98"/>
        <v>24071.599999999999</v>
      </c>
      <c r="G467" s="29">
        <f t="shared" si="99"/>
        <v>24071.599999999999</v>
      </c>
      <c r="H467" s="29">
        <f t="shared" si="100"/>
        <v>24071.599999999999</v>
      </c>
      <c r="I467" s="58">
        <f t="shared" si="101"/>
        <v>24071.599999999999</v>
      </c>
      <c r="J467" s="58">
        <f t="shared" si="102"/>
        <v>24071.599999999999</v>
      </c>
      <c r="K467" s="58">
        <f t="shared" si="103"/>
        <v>24071.599999999999</v>
      </c>
      <c r="L467" s="58">
        <f t="shared" si="104"/>
        <v>24071.599999999999</v>
      </c>
      <c r="M467" s="58">
        <f t="shared" si="105"/>
        <v>24071.599999999999</v>
      </c>
      <c r="N467" s="58">
        <f t="shared" si="106"/>
        <v>24071.599999999999</v>
      </c>
      <c r="O467" s="58">
        <f t="shared" si="107"/>
        <v>24071.599999999999</v>
      </c>
      <c r="P467" s="58">
        <f t="shared" si="108"/>
        <v>24071.599999999999</v>
      </c>
      <c r="Q467" s="58">
        <f t="shared" si="109"/>
        <v>24071.599999999999</v>
      </c>
      <c r="R467" s="58">
        <f>SUM(Table1[[#This Row],[Oct]:[September]])</f>
        <v>288859.2</v>
      </c>
      <c r="S467" s="68">
        <f>Table1[[#This Row],[DEMAND for the whole year]]/365</f>
        <v>791.39506849315069</v>
      </c>
      <c r="T467" s="68">
        <f>Table1[[#This Row],[Lead Time (days)]]*S467</f>
        <v>18202.086575342466</v>
      </c>
      <c r="U467" s="68">
        <f>SQRT(2*Table1[[#This Row],[DEMAND for the whole year]]*$H$1/(Table1[[#This Row],[Std. Price ($)]]*$K$1))</f>
        <v>10833.007984691867</v>
      </c>
      <c r="V467" s="68">
        <f>Table1[[#This Row],[DEMAND for the whole year]]/U467</f>
        <v>26.664726953786722</v>
      </c>
      <c r="W467" s="68">
        <f>Table1[[#This Row],[Demand variability (COV)]]*S467</f>
        <v>174.10691506849315</v>
      </c>
      <c r="X467" s="68">
        <f t="shared" si="110"/>
        <v>834.98743171220974</v>
      </c>
      <c r="Y467" s="68">
        <f t="shared" si="111"/>
        <v>1714.8545282702137</v>
      </c>
      <c r="Z467" s="58">
        <f>(Table1[[#This Row],[Eoq]]/2)*(Table1[[#This Row],[Std. Price ($)]]*$K$1)</f>
        <v>7999.4180861360173</v>
      </c>
      <c r="AA467" s="58">
        <f>Table1[[#This Row],[number of times I order]]*$H$1</f>
        <v>7999.4180861360164</v>
      </c>
      <c r="AB467" s="58">
        <f>Table1[[#This Row],[Holding cost]]+AA467</f>
        <v>15998.836172272033</v>
      </c>
      <c r="AC467" s="34">
        <v>0.4</v>
      </c>
      <c r="AD467" s="29">
        <v>1</v>
      </c>
      <c r="AE467" s="29">
        <v>0.22</v>
      </c>
      <c r="AF467" s="29">
        <v>23</v>
      </c>
    </row>
    <row r="468" spans="1:32" x14ac:dyDescent="0.15">
      <c r="A468" s="32">
        <v>87631.396568523851</v>
      </c>
      <c r="B468" s="33">
        <v>7.0345000000000004</v>
      </c>
      <c r="C468" s="33">
        <v>227620.05810946194</v>
      </c>
      <c r="D468" s="33">
        <f>C468/Table1[[#This Row],[Std. Price ($)]]</f>
        <v>32357.674050673384</v>
      </c>
      <c r="E468" s="29">
        <v>19498</v>
      </c>
      <c r="F468" s="29">
        <f t="shared" si="98"/>
        <v>48745</v>
      </c>
      <c r="G468" s="29">
        <f t="shared" si="99"/>
        <v>48745</v>
      </c>
      <c r="H468" s="29">
        <f t="shared" si="100"/>
        <v>48745</v>
      </c>
      <c r="I468" s="58">
        <f t="shared" si="101"/>
        <v>48745</v>
      </c>
      <c r="J468" s="58">
        <f t="shared" si="102"/>
        <v>48745</v>
      </c>
      <c r="K468" s="58">
        <f t="shared" si="103"/>
        <v>48745</v>
      </c>
      <c r="L468" s="58">
        <f t="shared" si="104"/>
        <v>48745</v>
      </c>
      <c r="M468" s="58">
        <f t="shared" si="105"/>
        <v>48745</v>
      </c>
      <c r="N468" s="58">
        <f t="shared" si="106"/>
        <v>48745</v>
      </c>
      <c r="O468" s="58">
        <f t="shared" si="107"/>
        <v>48745</v>
      </c>
      <c r="P468" s="58">
        <f t="shared" si="108"/>
        <v>48745</v>
      </c>
      <c r="Q468" s="58">
        <f t="shared" si="109"/>
        <v>48745</v>
      </c>
      <c r="R468" s="58">
        <f>SUM(Table1[[#This Row],[Oct]:[September]])</f>
        <v>584940</v>
      </c>
      <c r="S468" s="68">
        <f>Table1[[#This Row],[DEMAND for the whole year]]/365</f>
        <v>1602.5753424657535</v>
      </c>
      <c r="T468" s="68">
        <f>Table1[[#This Row],[Lead Time (days)]]*S468</f>
        <v>197116.76712328769</v>
      </c>
      <c r="U468" s="68">
        <f>SQRT(2*Table1[[#This Row],[DEMAND for the whole year]]*$H$1/(Table1[[#This Row],[Std. Price ($)]]*$K$1))</f>
        <v>15794.274103706182</v>
      </c>
      <c r="V468" s="68">
        <f>Table1[[#This Row],[DEMAND for the whole year]]/U468</f>
        <v>37.034940394173717</v>
      </c>
      <c r="W468" s="68">
        <f>Table1[[#This Row],[Demand variability (COV)]]*S468</f>
        <v>304.48931506849317</v>
      </c>
      <c r="X468" s="68">
        <f t="shared" si="110"/>
        <v>3376.9498645787226</v>
      </c>
      <c r="Y468" s="68">
        <f t="shared" si="111"/>
        <v>6935.4071056368302</v>
      </c>
      <c r="Z468" s="58">
        <f>(Table1[[#This Row],[Eoq]]/2)*(Table1[[#This Row],[Std. Price ($)]]*$K$1)</f>
        <v>11110.482118252115</v>
      </c>
      <c r="AA468" s="58">
        <f>Table1[[#This Row],[number of times I order]]*$H$1</f>
        <v>11110.482118252115</v>
      </c>
      <c r="AB468" s="58">
        <f>Table1[[#This Row],[Holding cost]]+AA468</f>
        <v>22220.964236504231</v>
      </c>
      <c r="AC468" s="34">
        <v>1.5</v>
      </c>
      <c r="AD468" s="29">
        <v>0.93</v>
      </c>
      <c r="AE468" s="29">
        <v>0.19</v>
      </c>
      <c r="AF468" s="29">
        <v>123</v>
      </c>
    </row>
    <row r="469" spans="1:32" x14ac:dyDescent="0.15">
      <c r="A469" s="32">
        <v>42076.925088562188</v>
      </c>
      <c r="B469" s="33">
        <v>32.725000000000001</v>
      </c>
      <c r="C469" s="33">
        <v>111239.64031840002</v>
      </c>
      <c r="D469" s="33">
        <f>C469/Table1[[#This Row],[Std. Price ($)]]</f>
        <v>3399.2250670252106</v>
      </c>
      <c r="E469" s="29">
        <v>21988</v>
      </c>
      <c r="F469" s="29">
        <f t="shared" si="98"/>
        <v>13192.8</v>
      </c>
      <c r="G469" s="29">
        <f t="shared" si="99"/>
        <v>13192.8</v>
      </c>
      <c r="H469" s="29">
        <f t="shared" si="100"/>
        <v>13192.8</v>
      </c>
      <c r="I469" s="58">
        <f t="shared" si="101"/>
        <v>13192.8</v>
      </c>
      <c r="J469" s="58">
        <f t="shared" si="102"/>
        <v>13192.8</v>
      </c>
      <c r="K469" s="58">
        <f t="shared" si="103"/>
        <v>13192.8</v>
      </c>
      <c r="L469" s="58">
        <f t="shared" si="104"/>
        <v>13192.8</v>
      </c>
      <c r="M469" s="58">
        <f t="shared" si="105"/>
        <v>13192.8</v>
      </c>
      <c r="N469" s="58">
        <f t="shared" si="106"/>
        <v>13192.8</v>
      </c>
      <c r="O469" s="58">
        <f t="shared" si="107"/>
        <v>13192.8</v>
      </c>
      <c r="P469" s="58">
        <f t="shared" si="108"/>
        <v>13192.8</v>
      </c>
      <c r="Q469" s="58">
        <f t="shared" si="109"/>
        <v>13192.8</v>
      </c>
      <c r="R469" s="58">
        <f>SUM(Table1[[#This Row],[Oct]:[September]])</f>
        <v>158313.59999999998</v>
      </c>
      <c r="S469" s="68">
        <f>Table1[[#This Row],[DEMAND for the whole year]]/365</f>
        <v>433.73589041095886</v>
      </c>
      <c r="T469" s="68">
        <f>Table1[[#This Row],[Lead Time (days)]]*S469</f>
        <v>6939.7742465753417</v>
      </c>
      <c r="U469" s="68">
        <f>SQRT(2*Table1[[#This Row],[DEMAND for the whole year]]*$H$1/(Table1[[#This Row],[Std. Price ($)]]*$K$1))</f>
        <v>3809.604684652089</v>
      </c>
      <c r="V469" s="68">
        <f>Table1[[#This Row],[DEMAND for the whole year]]/U469</f>
        <v>41.556437768413211</v>
      </c>
      <c r="W469" s="68">
        <f>Table1[[#This Row],[Demand variability (COV)]]*S469</f>
        <v>95.421895890410951</v>
      </c>
      <c r="X469" s="68">
        <f t="shared" si="110"/>
        <v>381.68758356164381</v>
      </c>
      <c r="Y469" s="68">
        <f t="shared" si="111"/>
        <v>783.8904589414185</v>
      </c>
      <c r="Z469" s="58">
        <f>(Table1[[#This Row],[Eoq]]/2)*(Table1[[#This Row],[Std. Price ($)]]*$K$1)</f>
        <v>12466.931330523963</v>
      </c>
      <c r="AA469" s="58">
        <f>Table1[[#This Row],[number of times I order]]*$H$1</f>
        <v>12466.931330523963</v>
      </c>
      <c r="AB469" s="58">
        <f>Table1[[#This Row],[Holding cost]]+AA469</f>
        <v>24933.862661047926</v>
      </c>
      <c r="AC469" s="34">
        <v>-0.4</v>
      </c>
      <c r="AD469" s="29">
        <v>1</v>
      </c>
      <c r="AE469" s="29">
        <v>0.22</v>
      </c>
      <c r="AF469" s="29">
        <v>16</v>
      </c>
    </row>
    <row r="470" spans="1:32" x14ac:dyDescent="0.15">
      <c r="A470" s="32">
        <v>15371.663766696163</v>
      </c>
      <c r="B470" s="33">
        <v>5.29298</v>
      </c>
      <c r="C470" s="33">
        <v>33895.446594952657</v>
      </c>
      <c r="D470" s="33">
        <f>C470/Table1[[#This Row],[Std. Price ($)]]</f>
        <v>6403.8493617872455</v>
      </c>
      <c r="E470" s="29">
        <v>18254</v>
      </c>
      <c r="F470" s="29">
        <f t="shared" si="98"/>
        <v>29206.400000000001</v>
      </c>
      <c r="G470" s="29">
        <f t="shared" si="99"/>
        <v>29206.400000000001</v>
      </c>
      <c r="H470" s="29">
        <f t="shared" si="100"/>
        <v>29206.400000000001</v>
      </c>
      <c r="I470" s="58">
        <f t="shared" si="101"/>
        <v>29206.400000000001</v>
      </c>
      <c r="J470" s="58">
        <f t="shared" si="102"/>
        <v>29206.400000000001</v>
      </c>
      <c r="K470" s="58">
        <f t="shared" si="103"/>
        <v>29206.400000000001</v>
      </c>
      <c r="L470" s="58">
        <f t="shared" si="104"/>
        <v>29206.400000000001</v>
      </c>
      <c r="M470" s="58">
        <f t="shared" si="105"/>
        <v>29206.400000000001</v>
      </c>
      <c r="N470" s="58">
        <f t="shared" si="106"/>
        <v>29206.400000000001</v>
      </c>
      <c r="O470" s="58">
        <f t="shared" si="107"/>
        <v>29206.400000000001</v>
      </c>
      <c r="P470" s="58">
        <f t="shared" si="108"/>
        <v>29206.400000000001</v>
      </c>
      <c r="Q470" s="58">
        <f t="shared" si="109"/>
        <v>29206.400000000001</v>
      </c>
      <c r="R470" s="58">
        <f>SUM(Table1[[#This Row],[Oct]:[September]])</f>
        <v>350476.80000000005</v>
      </c>
      <c r="S470" s="68">
        <f>Table1[[#This Row],[DEMAND for the whole year]]/365</f>
        <v>960.21041095890428</v>
      </c>
      <c r="T470" s="68">
        <f>Table1[[#This Row],[Lead Time (days)]]*S470</f>
        <v>15363.366575342468</v>
      </c>
      <c r="U470" s="68">
        <f>SQRT(2*Table1[[#This Row],[DEMAND for the whole year]]*$H$1/(Table1[[#This Row],[Std. Price ($)]]*$K$1))</f>
        <v>14094.190535914957</v>
      </c>
      <c r="V470" s="68">
        <f>Table1[[#This Row],[DEMAND for the whole year]]/U470</f>
        <v>24.866756207595717</v>
      </c>
      <c r="W470" s="68">
        <f>Table1[[#This Row],[Demand variability (COV)]]*S470</f>
        <v>336.07364383561645</v>
      </c>
      <c r="X470" s="68">
        <f t="shared" si="110"/>
        <v>1344.2945753424658</v>
      </c>
      <c r="Y470" s="68">
        <f t="shared" si="111"/>
        <v>2760.8435196778569</v>
      </c>
      <c r="Z470" s="58">
        <f>(Table1[[#This Row],[Eoq]]/2)*(Table1[[#This Row],[Std. Price ($)]]*$K$1)</f>
        <v>7460.0268622787153</v>
      </c>
      <c r="AA470" s="58">
        <f>Table1[[#This Row],[number of times I order]]*$H$1</f>
        <v>7460.0268622787153</v>
      </c>
      <c r="AB470" s="58">
        <f>Table1[[#This Row],[Holding cost]]+AA470</f>
        <v>14920.053724557431</v>
      </c>
      <c r="AC470" s="34">
        <v>0.6</v>
      </c>
      <c r="AD470" s="29">
        <v>0.87</v>
      </c>
      <c r="AE470" s="29">
        <v>0.35</v>
      </c>
      <c r="AF470" s="29">
        <v>16</v>
      </c>
    </row>
    <row r="471" spans="1:32" x14ac:dyDescent="0.15">
      <c r="A471" s="32">
        <v>64571.788843120004</v>
      </c>
      <c r="B471" s="33">
        <v>7.4176299999999999</v>
      </c>
      <c r="C471" s="33">
        <v>59140.888606238987</v>
      </c>
      <c r="D471" s="33">
        <f>C471/Table1[[#This Row],[Std. Price ($)]]</f>
        <v>7973.0168000074127</v>
      </c>
      <c r="E471" s="29">
        <v>6808</v>
      </c>
      <c r="F471" s="29">
        <f t="shared" si="98"/>
        <v>8169.6</v>
      </c>
      <c r="G471" s="29">
        <f t="shared" si="99"/>
        <v>8169.6</v>
      </c>
      <c r="H471" s="29">
        <f t="shared" si="100"/>
        <v>8169.6</v>
      </c>
      <c r="I471" s="58">
        <f t="shared" si="101"/>
        <v>8169.6</v>
      </c>
      <c r="J471" s="58">
        <f t="shared" si="102"/>
        <v>8169.6</v>
      </c>
      <c r="K471" s="58">
        <f t="shared" si="103"/>
        <v>8169.6</v>
      </c>
      <c r="L471" s="58">
        <f t="shared" si="104"/>
        <v>8169.6</v>
      </c>
      <c r="M471" s="58">
        <f t="shared" si="105"/>
        <v>8169.6</v>
      </c>
      <c r="N471" s="58">
        <f t="shared" si="106"/>
        <v>8169.6</v>
      </c>
      <c r="O471" s="58">
        <f t="shared" si="107"/>
        <v>8169.6</v>
      </c>
      <c r="P471" s="58">
        <f t="shared" si="108"/>
        <v>8169.6</v>
      </c>
      <c r="Q471" s="58">
        <f t="shared" si="109"/>
        <v>8169.6</v>
      </c>
      <c r="R471" s="58">
        <f>SUM(Table1[[#This Row],[Oct]:[September]])</f>
        <v>98035.200000000012</v>
      </c>
      <c r="S471" s="68">
        <f>Table1[[#This Row],[DEMAND for the whole year]]/365</f>
        <v>268.58958904109591</v>
      </c>
      <c r="T471" s="68">
        <f>Table1[[#This Row],[Lead Time (days)]]*S471</f>
        <v>8326.2772602739733</v>
      </c>
      <c r="U471" s="68">
        <f>SQRT(2*Table1[[#This Row],[DEMAND for the whole year]]*$H$1/(Table1[[#This Row],[Std. Price ($)]]*$K$1))</f>
        <v>6296.7878839578561</v>
      </c>
      <c r="V471" s="68">
        <f>Table1[[#This Row],[DEMAND for the whole year]]/U471</f>
        <v>15.569080903894102</v>
      </c>
      <c r="W471" s="68">
        <f>Table1[[#This Row],[Demand variability (COV)]]*S471</f>
        <v>220.24346301369863</v>
      </c>
      <c r="X471" s="68">
        <f t="shared" si="110"/>
        <v>1226.2637045139431</v>
      </c>
      <c r="Y471" s="68">
        <f t="shared" si="111"/>
        <v>2518.4377472928531</v>
      </c>
      <c r="Z471" s="58">
        <f>(Table1[[#This Row],[Eoq]]/2)*(Table1[[#This Row],[Std. Price ($)]]*$K$1)</f>
        <v>4670.724271168232</v>
      </c>
      <c r="AA471" s="58">
        <f>Table1[[#This Row],[number of times I order]]*$H$1</f>
        <v>4670.7242711682311</v>
      </c>
      <c r="AB471" s="58">
        <f>Table1[[#This Row],[Holding cost]]+AA471</f>
        <v>9341.448542336464</v>
      </c>
      <c r="AC471" s="34">
        <v>0.2</v>
      </c>
      <c r="AD471" s="29">
        <v>0.8</v>
      </c>
      <c r="AE471" s="29">
        <v>0.82</v>
      </c>
      <c r="AF471" s="29">
        <v>31</v>
      </c>
    </row>
    <row r="472" spans="1:32" x14ac:dyDescent="0.15">
      <c r="A472" s="32">
        <v>99691.568165982113</v>
      </c>
      <c r="B472" s="33">
        <v>7.051000000000001</v>
      </c>
      <c r="C472" s="33">
        <v>62109.285161205349</v>
      </c>
      <c r="D472" s="33">
        <f>C472/Table1[[#This Row],[Std. Price ($)]]</f>
        <v>8808.57823871867</v>
      </c>
      <c r="E472" s="29">
        <v>27146</v>
      </c>
      <c r="F472" s="29">
        <f t="shared" si="98"/>
        <v>59721.2</v>
      </c>
      <c r="G472" s="29">
        <f t="shared" si="99"/>
        <v>59721.2</v>
      </c>
      <c r="H472" s="29">
        <f t="shared" si="100"/>
        <v>59721.2</v>
      </c>
      <c r="I472" s="58">
        <f t="shared" si="101"/>
        <v>59721.2</v>
      </c>
      <c r="J472" s="58">
        <f t="shared" si="102"/>
        <v>59721.2</v>
      </c>
      <c r="K472" s="58">
        <f t="shared" si="103"/>
        <v>59721.2</v>
      </c>
      <c r="L472" s="58">
        <f t="shared" si="104"/>
        <v>59721.2</v>
      </c>
      <c r="M472" s="58">
        <f t="shared" si="105"/>
        <v>59721.2</v>
      </c>
      <c r="N472" s="58">
        <f t="shared" si="106"/>
        <v>59721.2</v>
      </c>
      <c r="O472" s="58">
        <f t="shared" si="107"/>
        <v>59721.2</v>
      </c>
      <c r="P472" s="58">
        <f t="shared" si="108"/>
        <v>59721.2</v>
      </c>
      <c r="Q472" s="58">
        <f t="shared" si="109"/>
        <v>59721.2</v>
      </c>
      <c r="R472" s="58">
        <f>SUM(Table1[[#This Row],[Oct]:[September]])</f>
        <v>716654.39999999991</v>
      </c>
      <c r="S472" s="68">
        <f>Table1[[#This Row],[DEMAND for the whole year]]/365</f>
        <v>1963.4367123287668</v>
      </c>
      <c r="T472" s="68">
        <f>Table1[[#This Row],[Lead Time (days)]]*S472</f>
        <v>31414.987397260269</v>
      </c>
      <c r="U472" s="68">
        <f>SQRT(2*Table1[[#This Row],[DEMAND for the whole year]]*$H$1/(Table1[[#This Row],[Std. Price ($)]]*$K$1))</f>
        <v>17461.846083468539</v>
      </c>
      <c r="V472" s="68">
        <f>Table1[[#This Row],[DEMAND for the whole year]]/U472</f>
        <v>41.041158911512241</v>
      </c>
      <c r="W472" s="68">
        <f>Table1[[#This Row],[Demand variability (COV)]]*S472</f>
        <v>746.10595068493137</v>
      </c>
      <c r="X472" s="68">
        <f t="shared" si="110"/>
        <v>2984.4238027397255</v>
      </c>
      <c r="Y472" s="68">
        <f t="shared" si="111"/>
        <v>6129.2571337403915</v>
      </c>
      <c r="Z472" s="58">
        <f>(Table1[[#This Row],[Eoq]]/2)*(Table1[[#This Row],[Std. Price ($)]]*$K$1)</f>
        <v>12312.347673453671</v>
      </c>
      <c r="AA472" s="58">
        <f>Table1[[#This Row],[number of times I order]]*$H$1</f>
        <v>12312.347673453673</v>
      </c>
      <c r="AB472" s="58">
        <f>Table1[[#This Row],[Holding cost]]+AA472</f>
        <v>24624.695346907341</v>
      </c>
      <c r="AC472" s="34">
        <v>1.2</v>
      </c>
      <c r="AD472" s="29">
        <v>1</v>
      </c>
      <c r="AE472" s="29">
        <v>0.38</v>
      </c>
      <c r="AF472" s="29">
        <v>16</v>
      </c>
    </row>
    <row r="473" spans="1:32" x14ac:dyDescent="0.15">
      <c r="A473" s="32">
        <v>56308.832579314083</v>
      </c>
      <c r="B473" s="33">
        <v>7.2650600000000001</v>
      </c>
      <c r="C473" s="33">
        <v>101589.19928280525</v>
      </c>
      <c r="D473" s="33">
        <f>C473/Table1[[#This Row],[Std. Price ($)]]</f>
        <v>13983.256749814213</v>
      </c>
      <c r="E473" s="29">
        <v>23864</v>
      </c>
      <c r="F473" s="29">
        <f t="shared" si="98"/>
        <v>33409.599999999999</v>
      </c>
      <c r="G473" s="29">
        <f t="shared" si="99"/>
        <v>33409.599999999999</v>
      </c>
      <c r="H473" s="29">
        <f t="shared" si="100"/>
        <v>33409.599999999999</v>
      </c>
      <c r="I473" s="58">
        <f t="shared" si="101"/>
        <v>33409.599999999999</v>
      </c>
      <c r="J473" s="58">
        <f t="shared" si="102"/>
        <v>33409.599999999999</v>
      </c>
      <c r="K473" s="58">
        <f t="shared" si="103"/>
        <v>33409.599999999999</v>
      </c>
      <c r="L473" s="58">
        <f t="shared" si="104"/>
        <v>33409.599999999999</v>
      </c>
      <c r="M473" s="58">
        <f t="shared" si="105"/>
        <v>33409.599999999999</v>
      </c>
      <c r="N473" s="58">
        <f t="shared" si="106"/>
        <v>33409.599999999999</v>
      </c>
      <c r="O473" s="58">
        <f t="shared" si="107"/>
        <v>33409.599999999999</v>
      </c>
      <c r="P473" s="58">
        <f t="shared" si="108"/>
        <v>33409.599999999999</v>
      </c>
      <c r="Q473" s="58">
        <f t="shared" si="109"/>
        <v>33409.599999999999</v>
      </c>
      <c r="R473" s="58">
        <f>SUM(Table1[[#This Row],[Oct]:[September]])</f>
        <v>400915.1999999999</v>
      </c>
      <c r="S473" s="68">
        <f>Table1[[#This Row],[DEMAND for the whole year]]/365</f>
        <v>1098.3978082191777</v>
      </c>
      <c r="T473" s="68">
        <f>Table1[[#This Row],[Lead Time (days)]]*S473</f>
        <v>25263.149589041088</v>
      </c>
      <c r="U473" s="68">
        <f>SQRT(2*Table1[[#This Row],[DEMAND for the whole year]]*$H$1/(Table1[[#This Row],[Std. Price ($)]]*$K$1))</f>
        <v>12866.703278312631</v>
      </c>
      <c r="V473" s="68">
        <f>Table1[[#This Row],[DEMAND for the whole year]]/U473</f>
        <v>31.159123773045991</v>
      </c>
      <c r="W473" s="68">
        <f>Table1[[#This Row],[Demand variability (COV)]]*S473</f>
        <v>571.16686027397247</v>
      </c>
      <c r="X473" s="68">
        <f t="shared" si="110"/>
        <v>2739.2200335734683</v>
      </c>
      <c r="Y473" s="68">
        <f t="shared" si="111"/>
        <v>5625.6701599323733</v>
      </c>
      <c r="Z473" s="58">
        <f>(Table1[[#This Row],[Eoq]]/2)*(Table1[[#This Row],[Std. Price ($)]]*$K$1)</f>
        <v>9347.7371319137965</v>
      </c>
      <c r="AA473" s="58">
        <f>Table1[[#This Row],[number of times I order]]*$H$1</f>
        <v>9347.7371319137965</v>
      </c>
      <c r="AB473" s="58">
        <f>Table1[[#This Row],[Holding cost]]+AA473</f>
        <v>18695.474263827593</v>
      </c>
      <c r="AC473" s="34">
        <v>0.4</v>
      </c>
      <c r="AD473" s="29">
        <v>1</v>
      </c>
      <c r="AE473" s="29">
        <v>0.52</v>
      </c>
      <c r="AF473" s="29">
        <v>23</v>
      </c>
    </row>
    <row r="474" spans="1:32" x14ac:dyDescent="0.15">
      <c r="A474" s="32">
        <v>17877.582782294034</v>
      </c>
      <c r="B474" s="33">
        <v>7.15</v>
      </c>
      <c r="C474" s="33">
        <v>294228.15960266668</v>
      </c>
      <c r="D474" s="33">
        <f>C474/Table1[[#This Row],[Std. Price ($)]]</f>
        <v>41150.791552820512</v>
      </c>
      <c r="E474" s="29">
        <v>25360</v>
      </c>
      <c r="F474" s="29">
        <f t="shared" si="98"/>
        <v>15216</v>
      </c>
      <c r="G474" s="29">
        <f t="shared" si="99"/>
        <v>15216</v>
      </c>
      <c r="H474" s="29">
        <f t="shared" si="100"/>
        <v>15216</v>
      </c>
      <c r="I474" s="58">
        <f t="shared" si="101"/>
        <v>15216</v>
      </c>
      <c r="J474" s="58">
        <f t="shared" si="102"/>
        <v>15216</v>
      </c>
      <c r="K474" s="58">
        <f t="shared" si="103"/>
        <v>15216</v>
      </c>
      <c r="L474" s="58">
        <f t="shared" si="104"/>
        <v>15216</v>
      </c>
      <c r="M474" s="58">
        <f t="shared" si="105"/>
        <v>15216</v>
      </c>
      <c r="N474" s="58">
        <f t="shared" si="106"/>
        <v>15216</v>
      </c>
      <c r="O474" s="58">
        <f t="shared" si="107"/>
        <v>15216</v>
      </c>
      <c r="P474" s="58">
        <f t="shared" si="108"/>
        <v>15216</v>
      </c>
      <c r="Q474" s="58">
        <f t="shared" si="109"/>
        <v>15216</v>
      </c>
      <c r="R474" s="58">
        <f>SUM(Table1[[#This Row],[Oct]:[September]])</f>
        <v>182592</v>
      </c>
      <c r="S474" s="68">
        <f>Table1[[#This Row],[DEMAND for the whole year]]/365</f>
        <v>500.25205479452057</v>
      </c>
      <c r="T474" s="68">
        <f>Table1[[#This Row],[Lead Time (days)]]*S474</f>
        <v>38019.156164383567</v>
      </c>
      <c r="U474" s="68">
        <f>SQRT(2*Table1[[#This Row],[DEMAND for the whole year]]*$H$1/(Table1[[#This Row],[Std. Price ($)]]*$K$1))</f>
        <v>8752.8297122717959</v>
      </c>
      <c r="V474" s="68">
        <f>Table1[[#This Row],[DEMAND for the whole year]]/U474</f>
        <v>20.860910814247781</v>
      </c>
      <c r="W474" s="68">
        <f>Table1[[#This Row],[Demand variability (COV)]]*S474</f>
        <v>205.10334246575343</v>
      </c>
      <c r="X474" s="68">
        <f t="shared" si="110"/>
        <v>1788.0494855812674</v>
      </c>
      <c r="Y474" s="68">
        <f t="shared" si="111"/>
        <v>3672.2046831683178</v>
      </c>
      <c r="Z474" s="58">
        <f>(Table1[[#This Row],[Eoq]]/2)*(Table1[[#This Row],[Std. Price ($)]]*$K$1)</f>
        <v>6258.2732442743345</v>
      </c>
      <c r="AA474" s="58">
        <f>Table1[[#This Row],[number of times I order]]*$H$1</f>
        <v>6258.2732442743345</v>
      </c>
      <c r="AB474" s="58">
        <f>Table1[[#This Row],[Holding cost]]+AA474</f>
        <v>12516.546488548669</v>
      </c>
      <c r="AC474" s="34">
        <v>-0.4</v>
      </c>
      <c r="AD474" s="29">
        <v>1</v>
      </c>
      <c r="AE474" s="29">
        <v>0.41</v>
      </c>
      <c r="AF474" s="29">
        <v>76</v>
      </c>
    </row>
    <row r="475" spans="1:32" x14ac:dyDescent="0.15">
      <c r="A475" s="32">
        <v>28358.530415173424</v>
      </c>
      <c r="B475" s="33">
        <v>7.1830000000000007</v>
      </c>
      <c r="C475" s="33">
        <v>107730.56995085001</v>
      </c>
      <c r="D475" s="33">
        <f>C475/Table1[[#This Row],[Std. Price ($)]]</f>
        <v>14997.99108323124</v>
      </c>
      <c r="E475" s="29">
        <v>26322</v>
      </c>
      <c r="F475" s="29">
        <f t="shared" si="98"/>
        <v>65805</v>
      </c>
      <c r="G475" s="29">
        <f t="shared" si="99"/>
        <v>65805</v>
      </c>
      <c r="H475" s="29">
        <f t="shared" si="100"/>
        <v>65805</v>
      </c>
      <c r="I475" s="58">
        <f t="shared" si="101"/>
        <v>65805</v>
      </c>
      <c r="J475" s="58">
        <f t="shared" si="102"/>
        <v>65805</v>
      </c>
      <c r="K475" s="58">
        <f t="shared" si="103"/>
        <v>65805</v>
      </c>
      <c r="L475" s="58">
        <f t="shared" si="104"/>
        <v>65805</v>
      </c>
      <c r="M475" s="58">
        <f t="shared" si="105"/>
        <v>65805</v>
      </c>
      <c r="N475" s="58">
        <f t="shared" si="106"/>
        <v>65805</v>
      </c>
      <c r="O475" s="58">
        <f t="shared" si="107"/>
        <v>65805</v>
      </c>
      <c r="P475" s="58">
        <f t="shared" si="108"/>
        <v>65805</v>
      </c>
      <c r="Q475" s="58">
        <f t="shared" si="109"/>
        <v>65805</v>
      </c>
      <c r="R475" s="58">
        <f>SUM(Table1[[#This Row],[Oct]:[September]])</f>
        <v>789660</v>
      </c>
      <c r="S475" s="68">
        <f>Table1[[#This Row],[DEMAND for the whole year]]/365</f>
        <v>2163.4520547945203</v>
      </c>
      <c r="T475" s="68">
        <f>Table1[[#This Row],[Lead Time (days)]]*S475</f>
        <v>49759.397260273967</v>
      </c>
      <c r="U475" s="68">
        <f>SQRT(2*Table1[[#This Row],[DEMAND for the whole year]]*$H$1/(Table1[[#This Row],[Std. Price ($)]]*$K$1))</f>
        <v>18160.498428955161</v>
      </c>
      <c r="V475" s="68">
        <f>Table1[[#This Row],[DEMAND for the whole year]]/U475</f>
        <v>43.48228673839499</v>
      </c>
      <c r="W475" s="68">
        <f>Table1[[#This Row],[Demand variability (COV)]]*S475</f>
        <v>1081.7260273972602</v>
      </c>
      <c r="X475" s="68">
        <f t="shared" si="110"/>
        <v>5187.7757817796182</v>
      </c>
      <c r="Y475" s="68">
        <f t="shared" si="111"/>
        <v>10654.38886043204</v>
      </c>
      <c r="Z475" s="58">
        <f>(Table1[[#This Row],[Eoq]]/2)*(Table1[[#This Row],[Std. Price ($)]]*$K$1)</f>
        <v>13044.686021518495</v>
      </c>
      <c r="AA475" s="58">
        <f>Table1[[#This Row],[number of times I order]]*$H$1</f>
        <v>13044.686021518497</v>
      </c>
      <c r="AB475" s="58">
        <f>Table1[[#This Row],[Holding cost]]+AA475</f>
        <v>26089.372043036994</v>
      </c>
      <c r="AC475" s="34">
        <v>1.5</v>
      </c>
      <c r="AD475" s="29">
        <v>1</v>
      </c>
      <c r="AE475" s="29">
        <v>0.5</v>
      </c>
      <c r="AF475" s="29">
        <v>23</v>
      </c>
    </row>
    <row r="476" spans="1:32" x14ac:dyDescent="0.15">
      <c r="A476" s="32">
        <v>69432.777505735532</v>
      </c>
      <c r="B476" s="33">
        <v>7.2705600000000006</v>
      </c>
      <c r="C476" s="33">
        <v>89797.182307309922</v>
      </c>
      <c r="D476" s="33">
        <f>C476/Table1[[#This Row],[Std. Price ($)]]</f>
        <v>12350.793103599986</v>
      </c>
      <c r="E476" s="29">
        <v>44962</v>
      </c>
      <c r="F476" s="29">
        <f t="shared" si="98"/>
        <v>53954.400000000001</v>
      </c>
      <c r="G476" s="29">
        <f t="shared" si="99"/>
        <v>53954.400000000001</v>
      </c>
      <c r="H476" s="29">
        <f t="shared" si="100"/>
        <v>53954.400000000001</v>
      </c>
      <c r="I476" s="58">
        <f t="shared" si="101"/>
        <v>53954.400000000001</v>
      </c>
      <c r="J476" s="58">
        <f t="shared" si="102"/>
        <v>53954.400000000001</v>
      </c>
      <c r="K476" s="58">
        <f t="shared" si="103"/>
        <v>53954.400000000001</v>
      </c>
      <c r="L476" s="58">
        <f t="shared" si="104"/>
        <v>53954.400000000001</v>
      </c>
      <c r="M476" s="58">
        <f t="shared" si="105"/>
        <v>53954.400000000001</v>
      </c>
      <c r="N476" s="58">
        <f t="shared" si="106"/>
        <v>53954.400000000001</v>
      </c>
      <c r="O476" s="58">
        <f t="shared" si="107"/>
        <v>53954.400000000001</v>
      </c>
      <c r="P476" s="58">
        <f t="shared" si="108"/>
        <v>53954.400000000001</v>
      </c>
      <c r="Q476" s="58">
        <f t="shared" si="109"/>
        <v>53954.400000000001</v>
      </c>
      <c r="R476" s="58">
        <f>SUM(Table1[[#This Row],[Oct]:[September]])</f>
        <v>647452.80000000016</v>
      </c>
      <c r="S476" s="68">
        <f>Table1[[#This Row],[DEMAND for the whole year]]/365</f>
        <v>1773.8432876712334</v>
      </c>
      <c r="T476" s="68">
        <f>Table1[[#This Row],[Lead Time (days)]]*S476</f>
        <v>19512.276164383566</v>
      </c>
      <c r="U476" s="68">
        <f>SQRT(2*Table1[[#This Row],[DEMAND for the whole year]]*$H$1/(Table1[[#This Row],[Std. Price ($)]]*$K$1))</f>
        <v>16344.842974460606</v>
      </c>
      <c r="V476" s="68">
        <f>Table1[[#This Row],[DEMAND for the whole year]]/U476</f>
        <v>39.612053845464779</v>
      </c>
      <c r="W476" s="68">
        <f>Table1[[#This Row],[Demand variability (COV)]]*S476</f>
        <v>833.70634520547969</v>
      </c>
      <c r="X476" s="68">
        <f t="shared" si="110"/>
        <v>2765.0911323850905</v>
      </c>
      <c r="Y476" s="68">
        <f t="shared" si="111"/>
        <v>5678.8029009335914</v>
      </c>
      <c r="Z476" s="58">
        <f>(Table1[[#This Row],[Eoq]]/2)*(Table1[[#This Row],[Std. Price ($)]]*$K$1)</f>
        <v>11883.616153639432</v>
      </c>
      <c r="AA476" s="58">
        <f>Table1[[#This Row],[number of times I order]]*$H$1</f>
        <v>11883.616153639434</v>
      </c>
      <c r="AB476" s="58">
        <f>Table1[[#This Row],[Holding cost]]+AA476</f>
        <v>23767.232307278864</v>
      </c>
      <c r="AC476" s="34">
        <v>0.2</v>
      </c>
      <c r="AD476" s="29">
        <v>0.81</v>
      </c>
      <c r="AE476" s="29">
        <v>0.47</v>
      </c>
      <c r="AF476" s="29">
        <v>11</v>
      </c>
    </row>
    <row r="477" spans="1:32" x14ac:dyDescent="0.15">
      <c r="A477" s="32">
        <v>85525.703692338197</v>
      </c>
      <c r="B477" s="33">
        <v>5.8849999999999998</v>
      </c>
      <c r="C477" s="33">
        <v>80378.501170441232</v>
      </c>
      <c r="D477" s="33">
        <f>C477/Table1[[#This Row],[Std. Price ($)]]</f>
        <v>13658.19900942077</v>
      </c>
      <c r="E477" s="29">
        <v>34082</v>
      </c>
      <c r="F477" s="29">
        <f t="shared" si="98"/>
        <v>61347.600000000006</v>
      </c>
      <c r="G477" s="29">
        <f t="shared" si="99"/>
        <v>61347.600000000006</v>
      </c>
      <c r="H477" s="29">
        <f t="shared" si="100"/>
        <v>61347.600000000006</v>
      </c>
      <c r="I477" s="58">
        <f t="shared" si="101"/>
        <v>61347.600000000006</v>
      </c>
      <c r="J477" s="58">
        <f t="shared" si="102"/>
        <v>61347.600000000006</v>
      </c>
      <c r="K477" s="58">
        <f t="shared" si="103"/>
        <v>61347.600000000006</v>
      </c>
      <c r="L477" s="58">
        <f t="shared" si="104"/>
        <v>61347.600000000006</v>
      </c>
      <c r="M477" s="58">
        <f t="shared" si="105"/>
        <v>61347.600000000006</v>
      </c>
      <c r="N477" s="58">
        <f t="shared" si="106"/>
        <v>61347.600000000006</v>
      </c>
      <c r="O477" s="58">
        <f t="shared" si="107"/>
        <v>61347.600000000006</v>
      </c>
      <c r="P477" s="58">
        <f t="shared" si="108"/>
        <v>61347.600000000006</v>
      </c>
      <c r="Q477" s="58">
        <f t="shared" si="109"/>
        <v>61347.600000000006</v>
      </c>
      <c r="R477" s="58">
        <f>SUM(Table1[[#This Row],[Oct]:[September]])</f>
        <v>736171.19999999984</v>
      </c>
      <c r="S477" s="68">
        <f>Table1[[#This Row],[DEMAND for the whole year]]/365</f>
        <v>2016.9073972602735</v>
      </c>
      <c r="T477" s="68">
        <f>Table1[[#This Row],[Lead Time (days)]]*S477</f>
        <v>46388.87013698629</v>
      </c>
      <c r="U477" s="68">
        <f>SQRT(2*Table1[[#This Row],[DEMAND for the whole year]]*$H$1/(Table1[[#This Row],[Std. Price ($)]]*$K$1))</f>
        <v>19372.104601810392</v>
      </c>
      <c r="V477" s="68">
        <f>Table1[[#This Row],[DEMAND for the whole year]]/U477</f>
        <v>38.001611860551385</v>
      </c>
      <c r="W477" s="68">
        <f>Table1[[#This Row],[Demand variability (COV)]]*S477</f>
        <v>383.21240547945195</v>
      </c>
      <c r="X477" s="68">
        <f t="shared" si="110"/>
        <v>1837.8221343228513</v>
      </c>
      <c r="Y477" s="68">
        <f t="shared" si="111"/>
        <v>3774.4252063006061</v>
      </c>
      <c r="Z477" s="58">
        <f>(Table1[[#This Row],[Eoq]]/2)*(Table1[[#This Row],[Std. Price ($)]]*$K$1)</f>
        <v>11400.483558165415</v>
      </c>
      <c r="AA477" s="58">
        <f>Table1[[#This Row],[number of times I order]]*$H$1</f>
        <v>11400.483558165415</v>
      </c>
      <c r="AB477" s="58">
        <f>Table1[[#This Row],[Holding cost]]+AA477</f>
        <v>22800.96711633083</v>
      </c>
      <c r="AC477" s="34">
        <v>0.8</v>
      </c>
      <c r="AD477" s="29">
        <v>0.8</v>
      </c>
      <c r="AE477" s="29">
        <v>0.19</v>
      </c>
      <c r="AF477" s="29">
        <v>23</v>
      </c>
    </row>
    <row r="478" spans="1:32" x14ac:dyDescent="0.15">
      <c r="A478" s="32">
        <v>22511.997210099889</v>
      </c>
      <c r="B478" s="33">
        <v>7.1065500000000004</v>
      </c>
      <c r="C478" s="33">
        <v>167861.13420411295</v>
      </c>
      <c r="D478" s="33">
        <f>C478/Table1[[#This Row],[Std. Price ($)]]</f>
        <v>23620.622412297522</v>
      </c>
      <c r="E478" s="29">
        <v>50200</v>
      </c>
      <c r="F478" s="29">
        <f t="shared" si="98"/>
        <v>40160</v>
      </c>
      <c r="G478" s="29">
        <f t="shared" si="99"/>
        <v>40160</v>
      </c>
      <c r="H478" s="29">
        <f t="shared" si="100"/>
        <v>40160</v>
      </c>
      <c r="I478" s="58">
        <f t="shared" si="101"/>
        <v>40160</v>
      </c>
      <c r="J478" s="58">
        <f t="shared" si="102"/>
        <v>40160</v>
      </c>
      <c r="K478" s="58">
        <f t="shared" si="103"/>
        <v>40160</v>
      </c>
      <c r="L478" s="58">
        <f t="shared" si="104"/>
        <v>40160</v>
      </c>
      <c r="M478" s="58">
        <f t="shared" si="105"/>
        <v>40160</v>
      </c>
      <c r="N478" s="58">
        <f t="shared" si="106"/>
        <v>40160</v>
      </c>
      <c r="O478" s="58">
        <f t="shared" si="107"/>
        <v>40160</v>
      </c>
      <c r="P478" s="58">
        <f t="shared" si="108"/>
        <v>40160</v>
      </c>
      <c r="Q478" s="58">
        <f t="shared" si="109"/>
        <v>40160</v>
      </c>
      <c r="R478" s="58">
        <f>SUM(Table1[[#This Row],[Oct]:[September]])</f>
        <v>481920</v>
      </c>
      <c r="S478" s="68">
        <f>Table1[[#This Row],[DEMAND for the whole year]]/365</f>
        <v>1320.3287671232877</v>
      </c>
      <c r="T478" s="68">
        <f>Table1[[#This Row],[Lead Time (days)]]*S478</f>
        <v>25086.246575342466</v>
      </c>
      <c r="U478" s="68">
        <f>SQRT(2*Table1[[#This Row],[DEMAND for the whole year]]*$H$1/(Table1[[#This Row],[Std. Price ($)]]*$K$1))</f>
        <v>14263.256570661082</v>
      </c>
      <c r="V478" s="68">
        <f>Table1[[#This Row],[DEMAND for the whole year]]/U478</f>
        <v>33.78751532741051</v>
      </c>
      <c r="W478" s="68">
        <f>Table1[[#This Row],[Demand variability (COV)]]*S478</f>
        <v>646.96109589041089</v>
      </c>
      <c r="X478" s="68">
        <f t="shared" si="110"/>
        <v>2820.0380373886287</v>
      </c>
      <c r="Y478" s="68">
        <f t="shared" si="111"/>
        <v>5791.6500472271973</v>
      </c>
      <c r="Z478" s="58">
        <f>(Table1[[#This Row],[Eoq]]/2)*(Table1[[#This Row],[Std. Price ($)]]*$K$1)</f>
        <v>10136.254598223151</v>
      </c>
      <c r="AA478" s="58">
        <f>Table1[[#This Row],[number of times I order]]*$H$1</f>
        <v>10136.254598223153</v>
      </c>
      <c r="AB478" s="58">
        <f>Table1[[#This Row],[Holding cost]]+AA478</f>
        <v>20272.509196446306</v>
      </c>
      <c r="AC478" s="34">
        <v>-0.2</v>
      </c>
      <c r="AD478" s="29">
        <v>0.91</v>
      </c>
      <c r="AE478" s="29">
        <v>0.49</v>
      </c>
      <c r="AF478" s="29">
        <v>19</v>
      </c>
    </row>
    <row r="479" spans="1:32" x14ac:dyDescent="0.15">
      <c r="A479" s="32">
        <v>26570.054788379737</v>
      </c>
      <c r="B479" s="33">
        <v>7.5758100000000006</v>
      </c>
      <c r="C479" s="33">
        <v>110715.50096387736</v>
      </c>
      <c r="D479" s="33">
        <f>C479/Table1[[#This Row],[Std. Price ($)]]</f>
        <v>14614.344995964439</v>
      </c>
      <c r="E479" s="29">
        <v>43280</v>
      </c>
      <c r="F479" s="29">
        <f t="shared" si="98"/>
        <v>51936</v>
      </c>
      <c r="G479" s="29">
        <f t="shared" si="99"/>
        <v>51936</v>
      </c>
      <c r="H479" s="29">
        <f t="shared" si="100"/>
        <v>51936</v>
      </c>
      <c r="I479" s="58">
        <f t="shared" si="101"/>
        <v>51936</v>
      </c>
      <c r="J479" s="58">
        <f t="shared" si="102"/>
        <v>51936</v>
      </c>
      <c r="K479" s="58">
        <f t="shared" si="103"/>
        <v>51936</v>
      </c>
      <c r="L479" s="58">
        <f t="shared" si="104"/>
        <v>51936</v>
      </c>
      <c r="M479" s="58">
        <f t="shared" si="105"/>
        <v>51936</v>
      </c>
      <c r="N479" s="58">
        <f t="shared" si="106"/>
        <v>51936</v>
      </c>
      <c r="O479" s="58">
        <f t="shared" si="107"/>
        <v>51936</v>
      </c>
      <c r="P479" s="58">
        <f t="shared" si="108"/>
        <v>51936</v>
      </c>
      <c r="Q479" s="58">
        <f t="shared" si="109"/>
        <v>51936</v>
      </c>
      <c r="R479" s="58">
        <f>SUM(Table1[[#This Row],[Oct]:[September]])</f>
        <v>623232</v>
      </c>
      <c r="S479" s="68">
        <f>Table1[[#This Row],[DEMAND for the whole year]]/365</f>
        <v>1707.4849315068493</v>
      </c>
      <c r="T479" s="68">
        <f>Table1[[#This Row],[Lead Time (days)]]*S479</f>
        <v>44394.608219178081</v>
      </c>
      <c r="U479" s="68">
        <f>SQRT(2*Table1[[#This Row],[DEMAND for the whole year]]*$H$1/(Table1[[#This Row],[Std. Price ($)]]*$K$1))</f>
        <v>15709.811079599398</v>
      </c>
      <c r="V479" s="68">
        <f>Table1[[#This Row],[DEMAND for the whole year]]/U479</f>
        <v>39.671514624979977</v>
      </c>
      <c r="W479" s="68">
        <f>Table1[[#This Row],[Demand variability (COV)]]*S479</f>
        <v>341.49698630136987</v>
      </c>
      <c r="X479" s="68">
        <f t="shared" si="110"/>
        <v>1741.2997969838127</v>
      </c>
      <c r="Y479" s="68">
        <f t="shared" si="111"/>
        <v>3576.1925611389183</v>
      </c>
      <c r="Z479" s="58">
        <f>(Table1[[#This Row],[Eoq]]/2)*(Table1[[#This Row],[Std. Price ($)]]*$K$1)</f>
        <v>11901.454387493992</v>
      </c>
      <c r="AA479" s="58">
        <f>Table1[[#This Row],[number of times I order]]*$H$1</f>
        <v>11901.454387493994</v>
      </c>
      <c r="AB479" s="58">
        <f>Table1[[#This Row],[Holding cost]]+AA479</f>
        <v>23802.908774987984</v>
      </c>
      <c r="AC479" s="34">
        <v>0.2</v>
      </c>
      <c r="AD479" s="29">
        <v>1</v>
      </c>
      <c r="AE479" s="29">
        <v>0.2</v>
      </c>
      <c r="AF479" s="29">
        <v>26</v>
      </c>
    </row>
    <row r="480" spans="1:32" x14ac:dyDescent="0.15">
      <c r="A480" s="32">
        <v>70313.24629500453</v>
      </c>
      <c r="B480" s="33">
        <v>7.15</v>
      </c>
      <c r="C480" s="33">
        <v>230548.22263500516</v>
      </c>
      <c r="D480" s="33">
        <f>C480/Table1[[#This Row],[Std. Price ($)]]</f>
        <v>32244.506662238484</v>
      </c>
      <c r="E480" s="29">
        <v>41268</v>
      </c>
      <c r="F480" s="29">
        <f t="shared" si="98"/>
        <v>61902</v>
      </c>
      <c r="G480" s="29">
        <f t="shared" si="99"/>
        <v>61902</v>
      </c>
      <c r="H480" s="29">
        <f t="shared" si="100"/>
        <v>61902</v>
      </c>
      <c r="I480" s="58">
        <f t="shared" si="101"/>
        <v>61902</v>
      </c>
      <c r="J480" s="58">
        <f t="shared" si="102"/>
        <v>61902</v>
      </c>
      <c r="K480" s="58">
        <f t="shared" si="103"/>
        <v>61902</v>
      </c>
      <c r="L480" s="58">
        <f t="shared" si="104"/>
        <v>61902</v>
      </c>
      <c r="M480" s="58">
        <f t="shared" si="105"/>
        <v>61902</v>
      </c>
      <c r="N480" s="58">
        <f t="shared" si="106"/>
        <v>61902</v>
      </c>
      <c r="O480" s="58">
        <f t="shared" si="107"/>
        <v>61902</v>
      </c>
      <c r="P480" s="58">
        <f t="shared" si="108"/>
        <v>61902</v>
      </c>
      <c r="Q480" s="58">
        <f t="shared" si="109"/>
        <v>61902</v>
      </c>
      <c r="R480" s="58">
        <f>SUM(Table1[[#This Row],[Oct]:[September]])</f>
        <v>742824</v>
      </c>
      <c r="S480" s="68">
        <f>Table1[[#This Row],[DEMAND for the whole year]]/365</f>
        <v>2035.1342465753426</v>
      </c>
      <c r="T480" s="68">
        <f>Table1[[#This Row],[Lead Time (days)]]*S480</f>
        <v>89545.90684931507</v>
      </c>
      <c r="U480" s="68">
        <f>SQRT(2*Table1[[#This Row],[DEMAND for the whole year]]*$H$1/(Table1[[#This Row],[Std. Price ($)]]*$K$1))</f>
        <v>17654.302750162791</v>
      </c>
      <c r="V480" s="68">
        <f>Table1[[#This Row],[DEMAND for the whole year]]/U480</f>
        <v>42.076088221221333</v>
      </c>
      <c r="W480" s="68">
        <f>Table1[[#This Row],[Demand variability (COV)]]*S480</f>
        <v>610.54027397260279</v>
      </c>
      <c r="X480" s="68">
        <f t="shared" si="110"/>
        <v>4049.866016335824</v>
      </c>
      <c r="Y480" s="68">
        <f t="shared" si="111"/>
        <v>8317.407919254536</v>
      </c>
      <c r="Z480" s="58">
        <f>(Table1[[#This Row],[Eoq]]/2)*(Table1[[#This Row],[Std. Price ($)]]*$K$1)</f>
        <v>12622.826466366398</v>
      </c>
      <c r="AA480" s="58">
        <f>Table1[[#This Row],[number of times I order]]*$H$1</f>
        <v>12622.826466366399</v>
      </c>
      <c r="AB480" s="58">
        <f>Table1[[#This Row],[Holding cost]]+AA480</f>
        <v>25245.652932732795</v>
      </c>
      <c r="AC480" s="34">
        <v>0.5</v>
      </c>
      <c r="AD480" s="29">
        <v>0.9</v>
      </c>
      <c r="AE480" s="29">
        <v>0.3</v>
      </c>
      <c r="AF480" s="29">
        <v>44</v>
      </c>
    </row>
    <row r="481" spans="1:32" x14ac:dyDescent="0.15">
      <c r="A481" s="32">
        <v>20770.257943343175</v>
      </c>
      <c r="B481" s="33">
        <v>7.0261400000000007</v>
      </c>
      <c r="C481" s="33">
        <v>461006.60375670565</v>
      </c>
      <c r="D481" s="33">
        <f>C481/Table1[[#This Row],[Std. Price ($)]]</f>
        <v>65613.068307307505</v>
      </c>
      <c r="E481" s="29">
        <v>63530</v>
      </c>
      <c r="F481" s="29">
        <f t="shared" si="98"/>
        <v>57177</v>
      </c>
      <c r="G481" s="29">
        <f t="shared" si="99"/>
        <v>57177</v>
      </c>
      <c r="H481" s="29">
        <f t="shared" si="100"/>
        <v>57177</v>
      </c>
      <c r="I481" s="58">
        <f t="shared" si="101"/>
        <v>57177</v>
      </c>
      <c r="J481" s="58">
        <f t="shared" si="102"/>
        <v>57177</v>
      </c>
      <c r="K481" s="58">
        <f t="shared" si="103"/>
        <v>57177</v>
      </c>
      <c r="L481" s="58">
        <f t="shared" si="104"/>
        <v>57177</v>
      </c>
      <c r="M481" s="58">
        <f t="shared" si="105"/>
        <v>57177</v>
      </c>
      <c r="N481" s="58">
        <f t="shared" si="106"/>
        <v>57177</v>
      </c>
      <c r="O481" s="58">
        <f t="shared" si="107"/>
        <v>57177</v>
      </c>
      <c r="P481" s="58">
        <f t="shared" si="108"/>
        <v>57177</v>
      </c>
      <c r="Q481" s="58">
        <f t="shared" si="109"/>
        <v>57177</v>
      </c>
      <c r="R481" s="58">
        <f>SUM(Table1[[#This Row],[Oct]:[September]])</f>
        <v>686124</v>
      </c>
      <c r="S481" s="68">
        <f>Table1[[#This Row],[DEMAND for the whole year]]/365</f>
        <v>1879.7917808219179</v>
      </c>
      <c r="T481" s="68">
        <f>Table1[[#This Row],[Lead Time (days)]]*S481</f>
        <v>163541.88493150685</v>
      </c>
      <c r="U481" s="68">
        <f>SQRT(2*Table1[[#This Row],[DEMAND for the whole year]]*$H$1/(Table1[[#This Row],[Std. Price ($)]]*$K$1))</f>
        <v>17116.049476721775</v>
      </c>
      <c r="V481" s="68">
        <f>Table1[[#This Row],[DEMAND for the whole year]]/U481</f>
        <v>40.086586623457976</v>
      </c>
      <c r="W481" s="68">
        <f>Table1[[#This Row],[Demand variability (COV)]]*S481</f>
        <v>300.76668493150686</v>
      </c>
      <c r="X481" s="68">
        <f t="shared" si="110"/>
        <v>2805.3648768971007</v>
      </c>
      <c r="Y481" s="68">
        <f t="shared" si="111"/>
        <v>5761.5150598521959</v>
      </c>
      <c r="Z481" s="58">
        <f>(Table1[[#This Row],[Eoq]]/2)*(Table1[[#This Row],[Std. Price ($)]]*$K$1)</f>
        <v>12025.975987037395</v>
      </c>
      <c r="AA481" s="58">
        <f>Table1[[#This Row],[number of times I order]]*$H$1</f>
        <v>12025.975987037393</v>
      </c>
      <c r="AB481" s="58">
        <f>Table1[[#This Row],[Holding cost]]+AA481</f>
        <v>24051.951974074786</v>
      </c>
      <c r="AC481" s="34">
        <v>-0.1</v>
      </c>
      <c r="AD481" s="29">
        <v>1</v>
      </c>
      <c r="AE481" s="29">
        <v>0.16</v>
      </c>
      <c r="AF481" s="29">
        <v>87</v>
      </c>
    </row>
    <row r="482" spans="1:32" x14ac:dyDescent="0.15">
      <c r="A482" s="32">
        <v>21691.16550485255</v>
      </c>
      <c r="B482" s="33">
        <v>7.5758100000000006</v>
      </c>
      <c r="C482" s="33">
        <v>310793.65735665063</v>
      </c>
      <c r="D482" s="33">
        <f>C482/Table1[[#This Row],[Std. Price ($)]]</f>
        <v>41024.478881684016</v>
      </c>
      <c r="E482" s="29">
        <v>74014</v>
      </c>
      <c r="F482" s="29">
        <f t="shared" si="98"/>
        <v>88816.8</v>
      </c>
      <c r="G482" s="29">
        <f t="shared" si="99"/>
        <v>88816.8</v>
      </c>
      <c r="H482" s="29">
        <f t="shared" si="100"/>
        <v>88816.8</v>
      </c>
      <c r="I482" s="58">
        <f t="shared" si="101"/>
        <v>88816.8</v>
      </c>
      <c r="J482" s="58">
        <f t="shared" si="102"/>
        <v>88816.8</v>
      </c>
      <c r="K482" s="58">
        <f t="shared" si="103"/>
        <v>88816.8</v>
      </c>
      <c r="L482" s="58">
        <f t="shared" si="104"/>
        <v>88816.8</v>
      </c>
      <c r="M482" s="58">
        <f t="shared" si="105"/>
        <v>88816.8</v>
      </c>
      <c r="N482" s="58">
        <f t="shared" si="106"/>
        <v>88816.8</v>
      </c>
      <c r="O482" s="58">
        <f t="shared" si="107"/>
        <v>88816.8</v>
      </c>
      <c r="P482" s="58">
        <f t="shared" si="108"/>
        <v>88816.8</v>
      </c>
      <c r="Q482" s="58">
        <f t="shared" si="109"/>
        <v>88816.8</v>
      </c>
      <c r="R482" s="58">
        <f>SUM(Table1[[#This Row],[Oct]:[September]])</f>
        <v>1065801.6000000003</v>
      </c>
      <c r="S482" s="68">
        <f>Table1[[#This Row],[DEMAND for the whole year]]/365</f>
        <v>2920.0043835616448</v>
      </c>
      <c r="T482" s="68">
        <f>Table1[[#This Row],[Lead Time (days)]]*S482</f>
        <v>67160.100821917833</v>
      </c>
      <c r="U482" s="68">
        <f>SQRT(2*Table1[[#This Row],[DEMAND for the whole year]]*$H$1/(Table1[[#This Row],[Std. Price ($)]]*$K$1))</f>
        <v>20543.965366568606</v>
      </c>
      <c r="V482" s="68">
        <f>Table1[[#This Row],[DEMAND for the whole year]]/U482</f>
        <v>51.879059421234693</v>
      </c>
      <c r="W482" s="68">
        <f>Table1[[#This Row],[Demand variability (COV)]]*S482</f>
        <v>1430.8021479452059</v>
      </c>
      <c r="X482" s="68">
        <f t="shared" si="110"/>
        <v>6861.8860447391671</v>
      </c>
      <c r="Y482" s="68">
        <f t="shared" si="111"/>
        <v>14092.590989262766</v>
      </c>
      <c r="Z482" s="58">
        <f>(Table1[[#This Row],[Eoq]]/2)*(Table1[[#This Row],[Std. Price ($)]]*$K$1)</f>
        <v>15563.717826370412</v>
      </c>
      <c r="AA482" s="58">
        <f>Table1[[#This Row],[number of times I order]]*$H$1</f>
        <v>15563.717826370408</v>
      </c>
      <c r="AB482" s="58">
        <f>Table1[[#This Row],[Holding cost]]+AA482</f>
        <v>31127.43565274082</v>
      </c>
      <c r="AC482" s="34">
        <v>0.2</v>
      </c>
      <c r="AD482" s="29">
        <v>1</v>
      </c>
      <c r="AE482" s="29">
        <v>0.49</v>
      </c>
      <c r="AF482" s="29">
        <v>23</v>
      </c>
    </row>
    <row r="483" spans="1:32" x14ac:dyDescent="0.15">
      <c r="A483" s="32">
        <v>64992.568695214482</v>
      </c>
      <c r="B483" s="33">
        <v>7.6725000000000003</v>
      </c>
      <c r="C483" s="33">
        <v>1395586.7173810103</v>
      </c>
      <c r="D483" s="33">
        <f>C483/Table1[[#This Row],[Std. Price ($)]]</f>
        <v>181894.65198840146</v>
      </c>
      <c r="E483" s="29">
        <v>141812</v>
      </c>
      <c r="F483" s="29">
        <f t="shared" si="98"/>
        <v>198536.8</v>
      </c>
      <c r="G483" s="29">
        <f t="shared" si="99"/>
        <v>198536.8</v>
      </c>
      <c r="H483" s="29">
        <f t="shared" si="100"/>
        <v>198536.8</v>
      </c>
      <c r="I483" s="58">
        <f t="shared" si="101"/>
        <v>198536.8</v>
      </c>
      <c r="J483" s="58">
        <f t="shared" si="102"/>
        <v>198536.8</v>
      </c>
      <c r="K483" s="58">
        <f t="shared" si="103"/>
        <v>198536.8</v>
      </c>
      <c r="L483" s="58">
        <f t="shared" si="104"/>
        <v>198536.8</v>
      </c>
      <c r="M483" s="58">
        <f t="shared" si="105"/>
        <v>198536.8</v>
      </c>
      <c r="N483" s="58">
        <f t="shared" si="106"/>
        <v>198536.8</v>
      </c>
      <c r="O483" s="58">
        <f t="shared" si="107"/>
        <v>198536.8</v>
      </c>
      <c r="P483" s="58">
        <f t="shared" si="108"/>
        <v>198536.8</v>
      </c>
      <c r="Q483" s="58">
        <f t="shared" si="109"/>
        <v>198536.8</v>
      </c>
      <c r="R483" s="58">
        <f>SUM(Table1[[#This Row],[Oct]:[September]])</f>
        <v>2382441.6</v>
      </c>
      <c r="S483" s="68">
        <f>Table1[[#This Row],[DEMAND for the whole year]]/365</f>
        <v>6527.2372602739724</v>
      </c>
      <c r="T483" s="68">
        <f>Table1[[#This Row],[Lead Time (days)]]*S483</f>
        <v>430797.65917808219</v>
      </c>
      <c r="U483" s="68">
        <f>SQRT(2*Table1[[#This Row],[DEMAND for the whole year]]*$H$1/(Table1[[#This Row],[Std. Price ($)]]*$K$1))</f>
        <v>30521.319888594848</v>
      </c>
      <c r="V483" s="68">
        <f>Table1[[#This Row],[DEMAND for the whole year]]/U483</f>
        <v>78.058275615081328</v>
      </c>
      <c r="W483" s="68">
        <f>Table1[[#This Row],[Demand variability (COV)]]*S483</f>
        <v>2415.0777863013695</v>
      </c>
      <c r="X483" s="68">
        <f t="shared" si="110"/>
        <v>19620.184686095527</v>
      </c>
      <c r="Y483" s="68">
        <f t="shared" si="111"/>
        <v>40294.932925463843</v>
      </c>
      <c r="Z483" s="58">
        <f>(Table1[[#This Row],[Eoq]]/2)*(Table1[[#This Row],[Std. Price ($)]]*$K$1)</f>
        <v>23417.482684524399</v>
      </c>
      <c r="AA483" s="58">
        <f>Table1[[#This Row],[number of times I order]]*$H$1</f>
        <v>23417.482684524399</v>
      </c>
      <c r="AB483" s="58">
        <f>Table1[[#This Row],[Holding cost]]+AA483</f>
        <v>46834.965369048798</v>
      </c>
      <c r="AC483" s="34">
        <v>0.4</v>
      </c>
      <c r="AD483" s="29">
        <v>1</v>
      </c>
      <c r="AE483" s="29">
        <v>0.37</v>
      </c>
      <c r="AF483" s="29">
        <v>66</v>
      </c>
    </row>
    <row r="484" spans="1:32" x14ac:dyDescent="0.15">
      <c r="A484" s="32">
        <v>59649.09940876859</v>
      </c>
      <c r="B484" s="33">
        <v>7.2705600000000006</v>
      </c>
      <c r="C484" s="33">
        <v>544249.77712594729</v>
      </c>
      <c r="D484" s="33">
        <f>C484/Table1[[#This Row],[Std. Price ($)]]</f>
        <v>74856.651637005576</v>
      </c>
      <c r="E484" s="29">
        <v>177324</v>
      </c>
      <c r="F484" s="29">
        <f t="shared" si="98"/>
        <v>265986</v>
      </c>
      <c r="G484" s="29">
        <f t="shared" si="99"/>
        <v>265986</v>
      </c>
      <c r="H484" s="29">
        <f t="shared" si="100"/>
        <v>265986</v>
      </c>
      <c r="I484" s="58">
        <f t="shared" si="101"/>
        <v>265986</v>
      </c>
      <c r="J484" s="58">
        <f t="shared" si="102"/>
        <v>265986</v>
      </c>
      <c r="K484" s="58">
        <f t="shared" si="103"/>
        <v>265986</v>
      </c>
      <c r="L484" s="58">
        <f t="shared" si="104"/>
        <v>265986</v>
      </c>
      <c r="M484" s="58">
        <f t="shared" si="105"/>
        <v>265986</v>
      </c>
      <c r="N484" s="58">
        <f t="shared" si="106"/>
        <v>265986</v>
      </c>
      <c r="O484" s="58">
        <f t="shared" si="107"/>
        <v>265986</v>
      </c>
      <c r="P484" s="58">
        <f t="shared" si="108"/>
        <v>265986</v>
      </c>
      <c r="Q484" s="58">
        <f t="shared" si="109"/>
        <v>265986</v>
      </c>
      <c r="R484" s="58">
        <f>SUM(Table1[[#This Row],[Oct]:[September]])</f>
        <v>3191832</v>
      </c>
      <c r="S484" s="68">
        <f>Table1[[#This Row],[DEMAND for the whole year]]/365</f>
        <v>8744.7452054794521</v>
      </c>
      <c r="T484" s="68">
        <f>Table1[[#This Row],[Lead Time (days)]]*S484</f>
        <v>306066.08219178085</v>
      </c>
      <c r="U484" s="68">
        <f>SQRT(2*Table1[[#This Row],[DEMAND for the whole year]]*$H$1/(Table1[[#This Row],[Std. Price ($)]]*$K$1))</f>
        <v>36290.813891472942</v>
      </c>
      <c r="V484" s="68">
        <f>Table1[[#This Row],[DEMAND for the whole year]]/U484</f>
        <v>87.951513282262525</v>
      </c>
      <c r="W484" s="68">
        <f>Table1[[#This Row],[Demand variability (COV)]]*S484</f>
        <v>1486.6066849315071</v>
      </c>
      <c r="X484" s="68">
        <f t="shared" si="110"/>
        <v>8794.8837541440298</v>
      </c>
      <c r="Y484" s="68">
        <f t="shared" si="111"/>
        <v>18062.48292920681</v>
      </c>
      <c r="Z484" s="58">
        <f>(Table1[[#This Row],[Eoq]]/2)*(Table1[[#This Row],[Std. Price ($)]]*$K$1)</f>
        <v>26385.453984678756</v>
      </c>
      <c r="AA484" s="58">
        <f>Table1[[#This Row],[number of times I order]]*$H$1</f>
        <v>26385.453984678756</v>
      </c>
      <c r="AB484" s="58">
        <f>Table1[[#This Row],[Holding cost]]+AA484</f>
        <v>52770.907969357511</v>
      </c>
      <c r="AC484" s="34">
        <v>0.5</v>
      </c>
      <c r="AD484" s="29">
        <v>1</v>
      </c>
      <c r="AE484" s="29">
        <v>0.17</v>
      </c>
      <c r="AF484" s="29">
        <v>35</v>
      </c>
    </row>
    <row r="485" spans="1:32" x14ac:dyDescent="0.15">
      <c r="A485" s="32">
        <v>36272.205836885507</v>
      </c>
      <c r="B485" s="33">
        <v>5.2390800000000004</v>
      </c>
      <c r="C485" s="33">
        <v>334335.45618506829</v>
      </c>
      <c r="D485" s="33">
        <f>C485/Table1[[#This Row],[Std. Price ($)]]</f>
        <v>63815.68065100519</v>
      </c>
      <c r="E485" s="29">
        <v>229786</v>
      </c>
      <c r="F485" s="29">
        <f t="shared" si="98"/>
        <v>505529.2</v>
      </c>
      <c r="G485" s="29">
        <f t="shared" si="99"/>
        <v>505529.2</v>
      </c>
      <c r="H485" s="29">
        <f t="shared" si="100"/>
        <v>505529.2</v>
      </c>
      <c r="I485" s="58">
        <f t="shared" si="101"/>
        <v>505529.2</v>
      </c>
      <c r="J485" s="58">
        <f t="shared" si="102"/>
        <v>505529.2</v>
      </c>
      <c r="K485" s="58">
        <f t="shared" si="103"/>
        <v>505529.2</v>
      </c>
      <c r="L485" s="58">
        <f t="shared" si="104"/>
        <v>505529.2</v>
      </c>
      <c r="M485" s="58">
        <f t="shared" si="105"/>
        <v>505529.2</v>
      </c>
      <c r="N485" s="58">
        <f t="shared" si="106"/>
        <v>505529.2</v>
      </c>
      <c r="O485" s="58">
        <f t="shared" si="107"/>
        <v>505529.2</v>
      </c>
      <c r="P485" s="58">
        <f t="shared" si="108"/>
        <v>505529.2</v>
      </c>
      <c r="Q485" s="58">
        <f t="shared" si="109"/>
        <v>505529.2</v>
      </c>
      <c r="R485" s="58">
        <f>SUM(Table1[[#This Row],[Oct]:[September]])</f>
        <v>6066350.4000000013</v>
      </c>
      <c r="S485" s="68">
        <f>Table1[[#This Row],[DEMAND for the whole year]]/365</f>
        <v>16620.138082191785</v>
      </c>
      <c r="T485" s="68">
        <f>Table1[[#This Row],[Lead Time (days)]]*S485</f>
        <v>349022.89972602751</v>
      </c>
      <c r="U485" s="68">
        <f>SQRT(2*Table1[[#This Row],[DEMAND for the whole year]]*$H$1/(Table1[[#This Row],[Std. Price ($)]]*$K$1))</f>
        <v>58938.198668458572</v>
      </c>
      <c r="V485" s="68">
        <f>Table1[[#This Row],[DEMAND for the whole year]]/U485</f>
        <v>102.92731262664931</v>
      </c>
      <c r="W485" s="68">
        <f>Table1[[#This Row],[Demand variability (COV)]]*S485</f>
        <v>1994.416569863014</v>
      </c>
      <c r="X485" s="68">
        <f t="shared" si="110"/>
        <v>9139.5648986714441</v>
      </c>
      <c r="Y485" s="68">
        <f t="shared" si="111"/>
        <v>18770.371454295317</v>
      </c>
      <c r="Z485" s="58">
        <f>(Table1[[#This Row],[Eoq]]/2)*(Table1[[#This Row],[Std. Price ($)]]*$K$1)</f>
        <v>30878.193787994795</v>
      </c>
      <c r="AA485" s="58">
        <f>Table1[[#This Row],[number of times I order]]*$H$1</f>
        <v>30878.193787994795</v>
      </c>
      <c r="AB485" s="58">
        <f>Table1[[#This Row],[Holding cost]]+AA485</f>
        <v>61756.387575989589</v>
      </c>
      <c r="AC485" s="34">
        <v>1.2</v>
      </c>
      <c r="AD485" s="29">
        <v>0.92</v>
      </c>
      <c r="AE485" s="29">
        <v>0.12</v>
      </c>
      <c r="AF485" s="29">
        <v>21</v>
      </c>
    </row>
    <row r="486" spans="1:32" x14ac:dyDescent="0.15">
      <c r="A486" s="32">
        <v>56722.426733367225</v>
      </c>
      <c r="B486" s="33">
        <v>5.2690000000000001</v>
      </c>
      <c r="C486" s="33">
        <v>4876665.1400705352</v>
      </c>
      <c r="D486" s="33">
        <f>C486/Table1[[#This Row],[Std. Price ($)]]</f>
        <v>925539.0282919975</v>
      </c>
      <c r="E486" s="29">
        <v>232324</v>
      </c>
      <c r="F486" s="29">
        <f t="shared" si="98"/>
        <v>278788.8</v>
      </c>
      <c r="G486" s="29">
        <f t="shared" si="99"/>
        <v>278788.8</v>
      </c>
      <c r="H486" s="29">
        <f t="shared" si="100"/>
        <v>278788.8</v>
      </c>
      <c r="I486" s="58">
        <f t="shared" si="101"/>
        <v>278788.8</v>
      </c>
      <c r="J486" s="58">
        <f t="shared" si="102"/>
        <v>278788.8</v>
      </c>
      <c r="K486" s="58">
        <f t="shared" si="103"/>
        <v>278788.8</v>
      </c>
      <c r="L486" s="58">
        <f t="shared" si="104"/>
        <v>278788.8</v>
      </c>
      <c r="M486" s="58">
        <f t="shared" si="105"/>
        <v>278788.8</v>
      </c>
      <c r="N486" s="58">
        <f t="shared" si="106"/>
        <v>278788.8</v>
      </c>
      <c r="O486" s="58">
        <f t="shared" si="107"/>
        <v>278788.8</v>
      </c>
      <c r="P486" s="58">
        <f t="shared" si="108"/>
        <v>278788.8</v>
      </c>
      <c r="Q486" s="58">
        <f t="shared" si="109"/>
        <v>278788.8</v>
      </c>
      <c r="R486" s="58">
        <f>SUM(Table1[[#This Row],[Oct]:[September]])</f>
        <v>3345465.5999999992</v>
      </c>
      <c r="S486" s="68">
        <f>Table1[[#This Row],[DEMAND for the whole year]]/365</f>
        <v>9165.6591780821891</v>
      </c>
      <c r="T486" s="68">
        <f>Table1[[#This Row],[Lead Time (days)]]*S486</f>
        <v>1191535.6931506845</v>
      </c>
      <c r="U486" s="68">
        <f>SQRT(2*Table1[[#This Row],[DEMAND for the whole year]]*$H$1/(Table1[[#This Row],[Std. Price ($)]]*$K$1))</f>
        <v>43644.026656809161</v>
      </c>
      <c r="V486" s="68">
        <f>Table1[[#This Row],[DEMAND for the whole year]]/U486</f>
        <v>76.653458818242513</v>
      </c>
      <c r="W486" s="68">
        <f>Table1[[#This Row],[Demand variability (COV)]]*S486</f>
        <v>5499.3955068493133</v>
      </c>
      <c r="X486" s="68">
        <f t="shared" si="110"/>
        <v>62702.756098102051</v>
      </c>
      <c r="Y486" s="68">
        <f t="shared" si="111"/>
        <v>128775.71703008993</v>
      </c>
      <c r="Z486" s="58">
        <f>(Table1[[#This Row],[Eoq]]/2)*(Table1[[#This Row],[Std. Price ($)]]*$K$1)</f>
        <v>22996.037645472748</v>
      </c>
      <c r="AA486" s="58">
        <f>Table1[[#This Row],[number of times I order]]*$H$1</f>
        <v>22996.037645472752</v>
      </c>
      <c r="AB486" s="58">
        <f>Table1[[#This Row],[Holding cost]]+AA486</f>
        <v>45992.075290945504</v>
      </c>
      <c r="AC486" s="34">
        <v>0.2</v>
      </c>
      <c r="AD486" s="29">
        <v>1</v>
      </c>
      <c r="AE486" s="29">
        <v>0.6</v>
      </c>
      <c r="AF486" s="29">
        <v>130</v>
      </c>
    </row>
    <row r="487" spans="1:32" x14ac:dyDescent="0.15">
      <c r="A487" s="32">
        <v>40165.044977297235</v>
      </c>
      <c r="B487" s="33">
        <v>14.459720000000003</v>
      </c>
      <c r="C487" s="33">
        <v>64.67721330400002</v>
      </c>
      <c r="D487" s="33">
        <f>C487/Table1[[#This Row],[Std. Price ($)]]</f>
        <v>4.4729229406931816</v>
      </c>
      <c r="E487" s="29">
        <v>10</v>
      </c>
      <c r="F487" s="29">
        <f t="shared" si="98"/>
        <v>9</v>
      </c>
      <c r="G487" s="29">
        <f t="shared" si="99"/>
        <v>9</v>
      </c>
      <c r="H487" s="29">
        <f t="shared" si="100"/>
        <v>9</v>
      </c>
      <c r="I487" s="58">
        <f t="shared" si="101"/>
        <v>9</v>
      </c>
      <c r="J487" s="58">
        <f t="shared" si="102"/>
        <v>9</v>
      </c>
      <c r="K487" s="58">
        <f t="shared" si="103"/>
        <v>9</v>
      </c>
      <c r="L487" s="58">
        <f t="shared" si="104"/>
        <v>9</v>
      </c>
      <c r="M487" s="58">
        <f t="shared" si="105"/>
        <v>9</v>
      </c>
      <c r="N487" s="58">
        <f t="shared" si="106"/>
        <v>9</v>
      </c>
      <c r="O487" s="58">
        <f t="shared" si="107"/>
        <v>9</v>
      </c>
      <c r="P487" s="58">
        <f t="shared" si="108"/>
        <v>9</v>
      </c>
      <c r="Q487" s="58">
        <f t="shared" si="109"/>
        <v>9</v>
      </c>
      <c r="R487" s="58">
        <f>SUM(Table1[[#This Row],[Oct]:[September]])</f>
        <v>108</v>
      </c>
      <c r="S487" s="68">
        <f>Table1[[#This Row],[DEMAND for the whole year]]/365</f>
        <v>0.29589041095890412</v>
      </c>
      <c r="T487" s="68">
        <f>Table1[[#This Row],[Lead Time (days)]]*S487</f>
        <v>3.5506849315068494</v>
      </c>
      <c r="U487" s="68">
        <f>SQRT(2*Table1[[#This Row],[DEMAND for the whole year]]*$H$1/(Table1[[#This Row],[Std. Price ($)]]*$K$1))</f>
        <v>149.68992247101411</v>
      </c>
      <c r="V487" s="68">
        <f>Table1[[#This Row],[DEMAND for the whole year]]/U487</f>
        <v>0.72149145525085745</v>
      </c>
      <c r="W487" s="68">
        <f>Table1[[#This Row],[Demand variability (COV)]]*S487</f>
        <v>0.26630136986301373</v>
      </c>
      <c r="X487" s="68">
        <f t="shared" si="110"/>
        <v>0.92249500545586238</v>
      </c>
      <c r="Y487" s="68">
        <f t="shared" si="111"/>
        <v>1.8945731125182741</v>
      </c>
      <c r="Z487" s="58">
        <f>(Table1[[#This Row],[Eoq]]/2)*(Table1[[#This Row],[Std. Price ($)]]*$K$1)</f>
        <v>216.44743657525726</v>
      </c>
      <c r="AA487" s="58">
        <f>Table1[[#This Row],[number of times I order]]*$H$1</f>
        <v>216.44743657525723</v>
      </c>
      <c r="AB487" s="58">
        <f>Table1[[#This Row],[Holding cost]]+AA487</f>
        <v>432.89487315051451</v>
      </c>
      <c r="AC487" s="34">
        <v>-0.1</v>
      </c>
      <c r="AD487" s="29">
        <v>1</v>
      </c>
      <c r="AE487" s="29">
        <v>0.9</v>
      </c>
      <c r="AF487" s="29">
        <v>12</v>
      </c>
    </row>
    <row r="488" spans="1:32" x14ac:dyDescent="0.15">
      <c r="A488" s="32">
        <v>57581.147536638535</v>
      </c>
      <c r="B488" s="33">
        <v>6.044883669999999</v>
      </c>
      <c r="C488" s="33">
        <v>500.63442227699466</v>
      </c>
      <c r="D488" s="33">
        <f>C488/Table1[[#This Row],[Std. Price ($)]]</f>
        <v>82.819529639847431</v>
      </c>
      <c r="E488" s="29">
        <v>204</v>
      </c>
      <c r="F488" s="29">
        <f t="shared" si="98"/>
        <v>122.39999999999999</v>
      </c>
      <c r="G488" s="29">
        <f t="shared" si="99"/>
        <v>122.39999999999999</v>
      </c>
      <c r="H488" s="29">
        <f t="shared" si="100"/>
        <v>122.39999999999999</v>
      </c>
      <c r="I488" s="58">
        <f t="shared" si="101"/>
        <v>122.39999999999999</v>
      </c>
      <c r="J488" s="58">
        <f t="shared" si="102"/>
        <v>122.39999999999999</v>
      </c>
      <c r="K488" s="58">
        <f t="shared" si="103"/>
        <v>122.39999999999999</v>
      </c>
      <c r="L488" s="58">
        <f t="shared" si="104"/>
        <v>122.39999999999999</v>
      </c>
      <c r="M488" s="58">
        <f t="shared" si="105"/>
        <v>122.39999999999999</v>
      </c>
      <c r="N488" s="58">
        <f t="shared" si="106"/>
        <v>122.39999999999999</v>
      </c>
      <c r="O488" s="58">
        <f t="shared" si="107"/>
        <v>122.39999999999999</v>
      </c>
      <c r="P488" s="58">
        <f t="shared" si="108"/>
        <v>122.39999999999999</v>
      </c>
      <c r="Q488" s="58">
        <f t="shared" si="109"/>
        <v>122.39999999999999</v>
      </c>
      <c r="R488" s="58">
        <f>SUM(Table1[[#This Row],[Oct]:[September]])</f>
        <v>1468.8000000000002</v>
      </c>
      <c r="S488" s="68">
        <f>Table1[[#This Row],[DEMAND for the whole year]]/365</f>
        <v>4.0241095890410961</v>
      </c>
      <c r="T488" s="68">
        <f>Table1[[#This Row],[Lead Time (days)]]*S488</f>
        <v>92.554520547945202</v>
      </c>
      <c r="U488" s="68">
        <f>SQRT(2*Table1[[#This Row],[DEMAND for the whole year]]*$H$1/(Table1[[#This Row],[Std. Price ($)]]*$K$1))</f>
        <v>853.78394827992247</v>
      </c>
      <c r="V488" s="68">
        <f>Table1[[#This Row],[DEMAND for the whole year]]/U488</f>
        <v>1.7203415488884759</v>
      </c>
      <c r="W488" s="68">
        <f>Table1[[#This Row],[Demand variability (COV)]]*S488</f>
        <v>1.006027397260274</v>
      </c>
      <c r="X488" s="68">
        <f t="shared" si="110"/>
        <v>4.82473790509707</v>
      </c>
      <c r="Y488" s="68">
        <f t="shared" si="111"/>
        <v>9.9088002166771663</v>
      </c>
      <c r="Z488" s="58">
        <f>(Table1[[#This Row],[Eoq]]/2)*(Table1[[#This Row],[Std. Price ($)]]*$K$1)</f>
        <v>516.1024646665428</v>
      </c>
      <c r="AA488" s="58">
        <f>Table1[[#This Row],[number of times I order]]*$H$1</f>
        <v>516.1024646665428</v>
      </c>
      <c r="AB488" s="58">
        <f>Table1[[#This Row],[Holding cost]]+AA488</f>
        <v>1032.2049293330856</v>
      </c>
      <c r="AC488" s="34">
        <v>-0.4</v>
      </c>
      <c r="AD488" s="29">
        <v>0.86</v>
      </c>
      <c r="AE488" s="29">
        <v>0.25</v>
      </c>
      <c r="AF488" s="29">
        <v>23</v>
      </c>
    </row>
    <row r="489" spans="1:32" x14ac:dyDescent="0.15">
      <c r="A489" s="32">
        <v>76674.366346437731</v>
      </c>
      <c r="B489" s="33">
        <v>6.0735573599999997</v>
      </c>
      <c r="C489" s="33">
        <v>2593.0375726268844</v>
      </c>
      <c r="D489" s="33">
        <f>C489/Table1[[#This Row],[Std. Price ($)]]</f>
        <v>426.93884636777096</v>
      </c>
      <c r="E489" s="29">
        <v>244</v>
      </c>
      <c r="F489" s="29">
        <f t="shared" si="98"/>
        <v>195.2</v>
      </c>
      <c r="G489" s="29">
        <f t="shared" si="99"/>
        <v>195.2</v>
      </c>
      <c r="H489" s="29">
        <f t="shared" si="100"/>
        <v>195.2</v>
      </c>
      <c r="I489" s="58">
        <f t="shared" si="101"/>
        <v>195.2</v>
      </c>
      <c r="J489" s="58">
        <f t="shared" si="102"/>
        <v>195.2</v>
      </c>
      <c r="K489" s="58">
        <f t="shared" si="103"/>
        <v>195.2</v>
      </c>
      <c r="L489" s="58">
        <f t="shared" si="104"/>
        <v>195.2</v>
      </c>
      <c r="M489" s="58">
        <f t="shared" si="105"/>
        <v>195.2</v>
      </c>
      <c r="N489" s="58">
        <f t="shared" si="106"/>
        <v>195.2</v>
      </c>
      <c r="O489" s="58">
        <f t="shared" si="107"/>
        <v>195.2</v>
      </c>
      <c r="P489" s="58">
        <f t="shared" si="108"/>
        <v>195.2</v>
      </c>
      <c r="Q489" s="58">
        <f t="shared" si="109"/>
        <v>195.2</v>
      </c>
      <c r="R489" s="58">
        <f>SUM(Table1[[#This Row],[Oct]:[September]])</f>
        <v>2342.4</v>
      </c>
      <c r="S489" s="68">
        <f>Table1[[#This Row],[DEMAND for the whole year]]/365</f>
        <v>6.4175342465753431</v>
      </c>
      <c r="T489" s="68">
        <f>Table1[[#This Row],[Lead Time (days)]]*S489</f>
        <v>263.11890410958904</v>
      </c>
      <c r="U489" s="68">
        <f>SQRT(2*Table1[[#This Row],[DEMAND for the whole year]]*$H$1/(Table1[[#This Row],[Std. Price ($)]]*$K$1))</f>
        <v>1075.6465493219614</v>
      </c>
      <c r="V489" s="68">
        <f>Table1[[#This Row],[DEMAND for the whole year]]/U489</f>
        <v>2.1776670054643343</v>
      </c>
      <c r="W489" s="68">
        <f>Table1[[#This Row],[Demand variability (COV)]]*S489</f>
        <v>6.0324821917808222</v>
      </c>
      <c r="X489" s="68">
        <f t="shared" si="110"/>
        <v>38.626732934073814</v>
      </c>
      <c r="Y489" s="68">
        <f t="shared" si="111"/>
        <v>79.32961068462042</v>
      </c>
      <c r="Z489" s="58">
        <f>(Table1[[#This Row],[Eoq]]/2)*(Table1[[#This Row],[Std. Price ($)]]*$K$1)</f>
        <v>653.30010163930024</v>
      </c>
      <c r="AA489" s="58">
        <f>Table1[[#This Row],[number of times I order]]*$H$1</f>
        <v>653.30010163930035</v>
      </c>
      <c r="AB489" s="58">
        <f>Table1[[#This Row],[Holding cost]]+AA489</f>
        <v>1306.6002032786005</v>
      </c>
      <c r="AC489" s="34">
        <v>-0.2</v>
      </c>
      <c r="AD489" s="29">
        <v>0.97</v>
      </c>
      <c r="AE489" s="29">
        <v>0.94</v>
      </c>
      <c r="AF489" s="29">
        <v>41</v>
      </c>
    </row>
    <row r="490" spans="1:32" x14ac:dyDescent="0.15">
      <c r="A490" s="32">
        <v>19580.977493045393</v>
      </c>
      <c r="B490" s="33">
        <v>56.603516979999995</v>
      </c>
      <c r="C490" s="33">
        <v>1791.9818703023138</v>
      </c>
      <c r="D490" s="33">
        <f>C490/Table1[[#This Row],[Std. Price ($)]]</f>
        <v>31.658489894461571</v>
      </c>
      <c r="E490" s="29">
        <v>18</v>
      </c>
      <c r="F490" s="29">
        <f t="shared" si="98"/>
        <v>27</v>
      </c>
      <c r="G490" s="29">
        <f t="shared" si="99"/>
        <v>27</v>
      </c>
      <c r="H490" s="29">
        <f t="shared" si="100"/>
        <v>27</v>
      </c>
      <c r="I490" s="58">
        <f t="shared" si="101"/>
        <v>27</v>
      </c>
      <c r="J490" s="58">
        <f t="shared" si="102"/>
        <v>27</v>
      </c>
      <c r="K490" s="58">
        <f t="shared" si="103"/>
        <v>27</v>
      </c>
      <c r="L490" s="58">
        <f t="shared" si="104"/>
        <v>27</v>
      </c>
      <c r="M490" s="58">
        <f t="shared" si="105"/>
        <v>27</v>
      </c>
      <c r="N490" s="58">
        <f t="shared" si="106"/>
        <v>27</v>
      </c>
      <c r="O490" s="58">
        <f t="shared" si="107"/>
        <v>27</v>
      </c>
      <c r="P490" s="58">
        <f t="shared" si="108"/>
        <v>27</v>
      </c>
      <c r="Q490" s="58">
        <f t="shared" si="109"/>
        <v>27</v>
      </c>
      <c r="R490" s="58">
        <f>SUM(Table1[[#This Row],[Oct]:[September]])</f>
        <v>324</v>
      </c>
      <c r="S490" s="68">
        <f>Table1[[#This Row],[DEMAND for the whole year]]/365</f>
        <v>0.88767123287671235</v>
      </c>
      <c r="T490" s="68">
        <f>Table1[[#This Row],[Lead Time (days)]]*S490</f>
        <v>51.484931506849314</v>
      </c>
      <c r="U490" s="68">
        <f>SQRT(2*Table1[[#This Row],[DEMAND for the whole year]]*$H$1/(Table1[[#This Row],[Std. Price ($)]]*$K$1))</f>
        <v>131.04227503785313</v>
      </c>
      <c r="V490" s="68">
        <f>Table1[[#This Row],[DEMAND for the whole year]]/U490</f>
        <v>2.4724845467343171</v>
      </c>
      <c r="W490" s="68">
        <f>Table1[[#This Row],[Demand variability (COV)]]*S490</f>
        <v>0.79890410958904112</v>
      </c>
      <c r="X490" s="68">
        <f t="shared" si="110"/>
        <v>6.084272431972372</v>
      </c>
      <c r="Y490" s="68">
        <f t="shared" si="111"/>
        <v>12.495567879150485</v>
      </c>
      <c r="Z490" s="58">
        <f>(Table1[[#This Row],[Eoq]]/2)*(Table1[[#This Row],[Std. Price ($)]]*$K$1)</f>
        <v>741.74536402029491</v>
      </c>
      <c r="AA490" s="58">
        <f>Table1[[#This Row],[number of times I order]]*$H$1</f>
        <v>741.74536402029514</v>
      </c>
      <c r="AB490" s="58">
        <f>Table1[[#This Row],[Holding cost]]+AA490</f>
        <v>1483.4907280405901</v>
      </c>
      <c r="AC490" s="34">
        <v>0.5</v>
      </c>
      <c r="AD490" s="29">
        <v>0.7</v>
      </c>
      <c r="AE490" s="29">
        <v>0.9</v>
      </c>
      <c r="AF490" s="29">
        <v>58</v>
      </c>
    </row>
    <row r="491" spans="1:32" x14ac:dyDescent="0.15">
      <c r="A491" s="32">
        <v>61839.113812259515</v>
      </c>
      <c r="B491" s="33">
        <v>8.3396453200000007</v>
      </c>
      <c r="C491" s="33">
        <v>260.89198127442495</v>
      </c>
      <c r="D491" s="33">
        <f>C491/Table1[[#This Row],[Std. Price ($)]]</f>
        <v>31.283342548004779</v>
      </c>
      <c r="E491" s="29">
        <v>34</v>
      </c>
      <c r="F491" s="29">
        <f t="shared" si="98"/>
        <v>10.200000000000003</v>
      </c>
      <c r="G491" s="29">
        <f t="shared" si="99"/>
        <v>10.200000000000003</v>
      </c>
      <c r="H491" s="29">
        <f t="shared" si="100"/>
        <v>10.200000000000003</v>
      </c>
      <c r="I491" s="58">
        <f t="shared" si="101"/>
        <v>10.200000000000003</v>
      </c>
      <c r="J491" s="58">
        <f t="shared" si="102"/>
        <v>10.200000000000003</v>
      </c>
      <c r="K491" s="58">
        <f t="shared" si="103"/>
        <v>10.200000000000003</v>
      </c>
      <c r="L491" s="58">
        <f t="shared" si="104"/>
        <v>10.200000000000003</v>
      </c>
      <c r="M491" s="58">
        <f t="shared" si="105"/>
        <v>10.200000000000003</v>
      </c>
      <c r="N491" s="58">
        <f t="shared" si="106"/>
        <v>10.200000000000003</v>
      </c>
      <c r="O491" s="58">
        <f t="shared" si="107"/>
        <v>10.200000000000003</v>
      </c>
      <c r="P491" s="58">
        <f t="shared" si="108"/>
        <v>10.200000000000003</v>
      </c>
      <c r="Q491" s="58">
        <f t="shared" si="109"/>
        <v>10.200000000000003</v>
      </c>
      <c r="R491" s="58">
        <f>SUM(Table1[[#This Row],[Oct]:[September]])</f>
        <v>122.40000000000003</v>
      </c>
      <c r="S491" s="68">
        <f>Table1[[#This Row],[DEMAND for the whole year]]/365</f>
        <v>0.33534246575342475</v>
      </c>
      <c r="T491" s="68">
        <f>Table1[[#This Row],[Lead Time (days)]]*S491</f>
        <v>7.7128767123287689</v>
      </c>
      <c r="U491" s="68">
        <f>SQRT(2*Table1[[#This Row],[DEMAND for the whole year]]*$H$1/(Table1[[#This Row],[Std. Price ($)]]*$K$1))</f>
        <v>209.83481478366579</v>
      </c>
      <c r="V491" s="68">
        <f>Table1[[#This Row],[DEMAND for the whole year]]/U491</f>
        <v>0.58331597702788851</v>
      </c>
      <c r="W491" s="68">
        <f>Table1[[#This Row],[Demand variability (COV)]]*S491</f>
        <v>0.30180821917808226</v>
      </c>
      <c r="X491" s="68">
        <f t="shared" si="110"/>
        <v>1.4474213715291213</v>
      </c>
      <c r="Y491" s="68">
        <f t="shared" si="111"/>
        <v>2.9726400650031506</v>
      </c>
      <c r="Z491" s="58">
        <f>(Table1[[#This Row],[Eoq]]/2)*(Table1[[#This Row],[Std. Price ($)]]*$K$1)</f>
        <v>174.99479310836654</v>
      </c>
      <c r="AA491" s="58">
        <f>Table1[[#This Row],[number of times I order]]*$H$1</f>
        <v>174.99479310836657</v>
      </c>
      <c r="AB491" s="58">
        <f>Table1[[#This Row],[Holding cost]]+AA491</f>
        <v>349.98958621673307</v>
      </c>
      <c r="AC491" s="34">
        <v>-0.7</v>
      </c>
      <c r="AD491" s="29">
        <v>0.82</v>
      </c>
      <c r="AE491" s="29">
        <v>0.9</v>
      </c>
      <c r="AF491" s="29">
        <v>23</v>
      </c>
    </row>
    <row r="492" spans="1:32" x14ac:dyDescent="0.15">
      <c r="A492" s="32">
        <v>65224.582077097904</v>
      </c>
      <c r="B492" s="33">
        <v>5.1082099400000001</v>
      </c>
      <c r="C492" s="33">
        <v>1245.9457492643135</v>
      </c>
      <c r="D492" s="33">
        <f>C492/Table1[[#This Row],[Std. Price ($)]]</f>
        <v>243.91044297296705</v>
      </c>
      <c r="E492" s="29">
        <v>284</v>
      </c>
      <c r="F492" s="29">
        <f t="shared" si="98"/>
        <v>227.2</v>
      </c>
      <c r="G492" s="29">
        <f t="shared" si="99"/>
        <v>227.2</v>
      </c>
      <c r="H492" s="29">
        <f t="shared" si="100"/>
        <v>227.2</v>
      </c>
      <c r="I492" s="58">
        <f t="shared" si="101"/>
        <v>227.2</v>
      </c>
      <c r="J492" s="58">
        <f t="shared" si="102"/>
        <v>227.2</v>
      </c>
      <c r="K492" s="58">
        <f t="shared" si="103"/>
        <v>227.2</v>
      </c>
      <c r="L492" s="58">
        <f t="shared" si="104"/>
        <v>227.2</v>
      </c>
      <c r="M492" s="58">
        <f t="shared" si="105"/>
        <v>227.2</v>
      </c>
      <c r="N492" s="58">
        <f t="shared" si="106"/>
        <v>227.2</v>
      </c>
      <c r="O492" s="58">
        <f t="shared" si="107"/>
        <v>227.2</v>
      </c>
      <c r="P492" s="58">
        <f t="shared" si="108"/>
        <v>227.2</v>
      </c>
      <c r="Q492" s="58">
        <f t="shared" si="109"/>
        <v>227.2</v>
      </c>
      <c r="R492" s="58">
        <f>SUM(Table1[[#This Row],[Oct]:[September]])</f>
        <v>2726.3999999999996</v>
      </c>
      <c r="S492" s="68">
        <f>Table1[[#This Row],[DEMAND for the whole year]]/365</f>
        <v>7.4695890410958894</v>
      </c>
      <c r="T492" s="68">
        <f>Table1[[#This Row],[Lead Time (days)]]*S492</f>
        <v>224.08767123287669</v>
      </c>
      <c r="U492" s="68">
        <f>SQRT(2*Table1[[#This Row],[DEMAND for the whole year]]*$H$1/(Table1[[#This Row],[Std. Price ($)]]*$K$1))</f>
        <v>1265.3802303667424</v>
      </c>
      <c r="V492" s="68">
        <f>Table1[[#This Row],[DEMAND for the whole year]]/U492</f>
        <v>2.154609290212961</v>
      </c>
      <c r="W492" s="68">
        <f>Table1[[#This Row],[Demand variability (COV)]]*S492</f>
        <v>5.2287123287671227</v>
      </c>
      <c r="X492" s="68">
        <f t="shared" si="110"/>
        <v>28.638836891711215</v>
      </c>
      <c r="Y492" s="68">
        <f t="shared" si="111"/>
        <v>58.816980068114347</v>
      </c>
      <c r="Z492" s="58">
        <f>(Table1[[#This Row],[Eoq]]/2)*(Table1[[#This Row],[Std. Price ($)]]*$K$1)</f>
        <v>646.38278706388837</v>
      </c>
      <c r="AA492" s="58">
        <f>Table1[[#This Row],[number of times I order]]*$H$1</f>
        <v>646.38278706388826</v>
      </c>
      <c r="AB492" s="58">
        <f>Table1[[#This Row],[Holding cost]]+AA492</f>
        <v>1292.7655741277767</v>
      </c>
      <c r="AC492" s="34">
        <v>-0.2</v>
      </c>
      <c r="AD492" s="29">
        <v>0.9</v>
      </c>
      <c r="AE492" s="29">
        <v>0.7</v>
      </c>
      <c r="AF492" s="29">
        <v>30</v>
      </c>
    </row>
    <row r="493" spans="1:32" x14ac:dyDescent="0.15">
      <c r="A493" s="32">
        <v>81307.769952492876</v>
      </c>
      <c r="B493" s="33">
        <v>199.27075995999999</v>
      </c>
      <c r="C493" s="33">
        <v>17123.323098910703</v>
      </c>
      <c r="D493" s="33">
        <f>C493/Table1[[#This Row],[Std. Price ($)]]</f>
        <v>85.929933234298403</v>
      </c>
      <c r="E493" s="29">
        <v>10</v>
      </c>
      <c r="F493" s="29">
        <f t="shared" si="98"/>
        <v>6</v>
      </c>
      <c r="G493" s="29">
        <f t="shared" si="99"/>
        <v>6</v>
      </c>
      <c r="H493" s="29">
        <f t="shared" si="100"/>
        <v>6</v>
      </c>
      <c r="I493" s="58">
        <f t="shared" si="101"/>
        <v>6</v>
      </c>
      <c r="J493" s="58">
        <f t="shared" si="102"/>
        <v>6</v>
      </c>
      <c r="K493" s="58">
        <f t="shared" si="103"/>
        <v>6</v>
      </c>
      <c r="L493" s="58">
        <f t="shared" si="104"/>
        <v>6</v>
      </c>
      <c r="M493" s="58">
        <f t="shared" si="105"/>
        <v>6</v>
      </c>
      <c r="N493" s="58">
        <f t="shared" si="106"/>
        <v>6</v>
      </c>
      <c r="O493" s="58">
        <f t="shared" si="107"/>
        <v>6</v>
      </c>
      <c r="P493" s="58">
        <f t="shared" si="108"/>
        <v>6</v>
      </c>
      <c r="Q493" s="58">
        <f t="shared" si="109"/>
        <v>6</v>
      </c>
      <c r="R493" s="58">
        <f>SUM(Table1[[#This Row],[Oct]:[September]])</f>
        <v>72</v>
      </c>
      <c r="S493" s="68">
        <f>Table1[[#This Row],[DEMAND for the whole year]]/365</f>
        <v>0.19726027397260273</v>
      </c>
      <c r="T493" s="68">
        <f>Table1[[#This Row],[Lead Time (days)]]*S493</f>
        <v>17.753424657534246</v>
      </c>
      <c r="U493" s="68">
        <f>SQRT(2*Table1[[#This Row],[DEMAND for the whole year]]*$H$1/(Table1[[#This Row],[Std. Price ($)]]*$K$1))</f>
        <v>32.923430974292579</v>
      </c>
      <c r="V493" s="68">
        <f>Table1[[#This Row],[DEMAND for the whole year]]/U493</f>
        <v>2.1868923702459613</v>
      </c>
      <c r="W493" s="68">
        <f>Table1[[#This Row],[Demand variability (COV)]]*S493</f>
        <v>0.48920547945205478</v>
      </c>
      <c r="X493" s="68">
        <f t="shared" si="110"/>
        <v>4.6410106767095822</v>
      </c>
      <c r="Y493" s="68">
        <f t="shared" si="111"/>
        <v>9.5314706215229599</v>
      </c>
      <c r="Z493" s="58">
        <f>(Table1[[#This Row],[Eoq]]/2)*(Table1[[#This Row],[Std. Price ($)]]*$K$1)</f>
        <v>656.06771107378847</v>
      </c>
      <c r="AA493" s="58">
        <f>Table1[[#This Row],[number of times I order]]*$H$1</f>
        <v>656.06771107378836</v>
      </c>
      <c r="AB493" s="58">
        <f>Table1[[#This Row],[Holding cost]]+AA493</f>
        <v>1312.1354221475767</v>
      </c>
      <c r="AC493" s="34">
        <v>-0.4</v>
      </c>
      <c r="AD493" s="29">
        <v>0.82</v>
      </c>
      <c r="AE493" s="29">
        <v>2.48</v>
      </c>
      <c r="AF493" s="29">
        <v>90</v>
      </c>
    </row>
    <row r="494" spans="1:32" x14ac:dyDescent="0.15">
      <c r="A494" s="32">
        <v>65502.955637025705</v>
      </c>
      <c r="B494" s="33">
        <v>91.374999999999986</v>
      </c>
      <c r="C494" s="33">
        <v>1104.9758145790395</v>
      </c>
      <c r="D494" s="33">
        <f>C494/Table1[[#This Row],[Std. Price ($)]]</f>
        <v>12.092758572684428</v>
      </c>
      <c r="E494" s="29">
        <v>10</v>
      </c>
      <c r="F494" s="29">
        <f t="shared" si="98"/>
        <v>25</v>
      </c>
      <c r="G494" s="29">
        <f t="shared" si="99"/>
        <v>25</v>
      </c>
      <c r="H494" s="29">
        <f t="shared" si="100"/>
        <v>25</v>
      </c>
      <c r="I494" s="58">
        <f t="shared" si="101"/>
        <v>25</v>
      </c>
      <c r="J494" s="58">
        <f t="shared" si="102"/>
        <v>25</v>
      </c>
      <c r="K494" s="58">
        <f t="shared" si="103"/>
        <v>25</v>
      </c>
      <c r="L494" s="58">
        <f t="shared" si="104"/>
        <v>25</v>
      </c>
      <c r="M494" s="58">
        <f t="shared" si="105"/>
        <v>25</v>
      </c>
      <c r="N494" s="58">
        <f t="shared" si="106"/>
        <v>25</v>
      </c>
      <c r="O494" s="58">
        <f t="shared" si="107"/>
        <v>25</v>
      </c>
      <c r="P494" s="58">
        <f t="shared" si="108"/>
        <v>25</v>
      </c>
      <c r="Q494" s="58">
        <f t="shared" si="109"/>
        <v>25</v>
      </c>
      <c r="R494" s="58">
        <f>SUM(Table1[[#This Row],[Oct]:[September]])</f>
        <v>300</v>
      </c>
      <c r="S494" s="68">
        <f>Table1[[#This Row],[DEMAND for the whole year]]/365</f>
        <v>0.82191780821917804</v>
      </c>
      <c r="T494" s="68">
        <f>Table1[[#This Row],[Lead Time (days)]]*S494</f>
        <v>24.657534246575342</v>
      </c>
      <c r="U494" s="68">
        <f>SQRT(2*Table1[[#This Row],[DEMAND for the whole year]]*$H$1/(Table1[[#This Row],[Std. Price ($)]]*$K$1))</f>
        <v>99.244754036827416</v>
      </c>
      <c r="V494" s="68">
        <f>Table1[[#This Row],[DEMAND for the whole year]]/U494</f>
        <v>3.0228298000383678</v>
      </c>
      <c r="W494" s="68">
        <f>Table1[[#This Row],[Demand variability (COV)]]*S494</f>
        <v>0.70684931506849313</v>
      </c>
      <c r="X494" s="68">
        <f t="shared" si="110"/>
        <v>3.8715731462009</v>
      </c>
      <c r="Y494" s="68">
        <f t="shared" si="111"/>
        <v>7.9512391314415147</v>
      </c>
      <c r="Z494" s="58">
        <f>(Table1[[#This Row],[Eoq]]/2)*(Table1[[#This Row],[Std. Price ($)]]*$K$1)</f>
        <v>906.84894001151042</v>
      </c>
      <c r="AA494" s="58">
        <f>Table1[[#This Row],[number of times I order]]*$H$1</f>
        <v>906.84894001151031</v>
      </c>
      <c r="AB494" s="58">
        <f>Table1[[#This Row],[Holding cost]]+AA494</f>
        <v>1813.6978800230208</v>
      </c>
      <c r="AC494" s="34">
        <v>1.5</v>
      </c>
      <c r="AD494" s="29">
        <v>0.82</v>
      </c>
      <c r="AE494" s="29">
        <v>0.86</v>
      </c>
      <c r="AF494" s="29">
        <v>30</v>
      </c>
    </row>
    <row r="495" spans="1:32" x14ac:dyDescent="0.15">
      <c r="A495" s="32">
        <v>46022.170487148986</v>
      </c>
      <c r="B495" s="33">
        <v>11.784285879999999</v>
      </c>
      <c r="C495" s="33">
        <v>229.82545773825004</v>
      </c>
      <c r="D495" s="33">
        <f>C495/Table1[[#This Row],[Std. Price ($)]]</f>
        <v>19.5027055587903</v>
      </c>
      <c r="E495" s="29">
        <v>50</v>
      </c>
      <c r="F495" s="29">
        <f t="shared" si="98"/>
        <v>30</v>
      </c>
      <c r="G495" s="29">
        <f t="shared" si="99"/>
        <v>30</v>
      </c>
      <c r="H495" s="29">
        <f t="shared" si="100"/>
        <v>30</v>
      </c>
      <c r="I495" s="58">
        <f t="shared" si="101"/>
        <v>30</v>
      </c>
      <c r="J495" s="58">
        <f t="shared" si="102"/>
        <v>30</v>
      </c>
      <c r="K495" s="58">
        <f t="shared" si="103"/>
        <v>30</v>
      </c>
      <c r="L495" s="58">
        <f t="shared" si="104"/>
        <v>30</v>
      </c>
      <c r="M495" s="58">
        <f t="shared" si="105"/>
        <v>30</v>
      </c>
      <c r="N495" s="58">
        <f t="shared" si="106"/>
        <v>30</v>
      </c>
      <c r="O495" s="58">
        <f t="shared" si="107"/>
        <v>30</v>
      </c>
      <c r="P495" s="58">
        <f t="shared" si="108"/>
        <v>30</v>
      </c>
      <c r="Q495" s="58">
        <f t="shared" si="109"/>
        <v>30</v>
      </c>
      <c r="R495" s="58">
        <f>SUM(Table1[[#This Row],[Oct]:[September]])</f>
        <v>360</v>
      </c>
      <c r="S495" s="68">
        <f>Table1[[#This Row],[DEMAND for the whole year]]/365</f>
        <v>0.98630136986301364</v>
      </c>
      <c r="T495" s="68">
        <f>Table1[[#This Row],[Lead Time (days)]]*S495</f>
        <v>29.589041095890408</v>
      </c>
      <c r="U495" s="68">
        <f>SQRT(2*Table1[[#This Row],[DEMAND for the whole year]]*$H$1/(Table1[[#This Row],[Std. Price ($)]]*$K$1))</f>
        <v>302.7333333680391</v>
      </c>
      <c r="V495" s="68">
        <f>Table1[[#This Row],[DEMAND for the whole year]]/U495</f>
        <v>1.1891653819381054</v>
      </c>
      <c r="W495" s="68">
        <f>Table1[[#This Row],[Demand variability (COV)]]*S495</f>
        <v>0.24657534246575341</v>
      </c>
      <c r="X495" s="68">
        <f t="shared" si="110"/>
        <v>1.3505487719305465</v>
      </c>
      <c r="Y495" s="68">
        <f t="shared" si="111"/>
        <v>2.773688069107505</v>
      </c>
      <c r="Z495" s="58">
        <f>(Table1[[#This Row],[Eoq]]/2)*(Table1[[#This Row],[Std. Price ($)]]*$K$1)</f>
        <v>356.74961458143156</v>
      </c>
      <c r="AA495" s="58">
        <f>Table1[[#This Row],[number of times I order]]*$H$1</f>
        <v>356.74961458143162</v>
      </c>
      <c r="AB495" s="58">
        <f>Table1[[#This Row],[Holding cost]]+AA495</f>
        <v>713.49922916286323</v>
      </c>
      <c r="AC495" s="34">
        <v>-0.4</v>
      </c>
      <c r="AD495" s="29">
        <v>1</v>
      </c>
      <c r="AE495" s="29">
        <v>0.25</v>
      </c>
      <c r="AF495" s="29">
        <v>30</v>
      </c>
    </row>
    <row r="496" spans="1:32" x14ac:dyDescent="0.15">
      <c r="A496" s="32">
        <v>19739.639021937459</v>
      </c>
      <c r="B496" s="33">
        <v>24.893672229999996</v>
      </c>
      <c r="C496" s="33">
        <v>64.122612771071246</v>
      </c>
      <c r="D496" s="33">
        <f>C496/Table1[[#This Row],[Std. Price ($)]]</f>
        <v>2.5758599285241437</v>
      </c>
      <c r="E496" s="29">
        <v>10</v>
      </c>
      <c r="F496" s="29">
        <f t="shared" si="98"/>
        <v>22</v>
      </c>
      <c r="G496" s="29">
        <f t="shared" si="99"/>
        <v>22</v>
      </c>
      <c r="H496" s="29">
        <f t="shared" si="100"/>
        <v>22</v>
      </c>
      <c r="I496" s="58">
        <f t="shared" si="101"/>
        <v>22</v>
      </c>
      <c r="J496" s="58">
        <f t="shared" si="102"/>
        <v>22</v>
      </c>
      <c r="K496" s="58">
        <f t="shared" si="103"/>
        <v>22</v>
      </c>
      <c r="L496" s="58">
        <f t="shared" si="104"/>
        <v>22</v>
      </c>
      <c r="M496" s="58">
        <f t="shared" si="105"/>
        <v>22</v>
      </c>
      <c r="N496" s="58">
        <f t="shared" si="106"/>
        <v>22</v>
      </c>
      <c r="O496" s="58">
        <f t="shared" si="107"/>
        <v>22</v>
      </c>
      <c r="P496" s="58">
        <f t="shared" si="108"/>
        <v>22</v>
      </c>
      <c r="Q496" s="58">
        <f t="shared" si="109"/>
        <v>22</v>
      </c>
      <c r="R496" s="58">
        <f>SUM(Table1[[#This Row],[Oct]:[September]])</f>
        <v>264</v>
      </c>
      <c r="S496" s="68">
        <f>Table1[[#This Row],[DEMAND for the whole year]]/365</f>
        <v>0.72328767123287674</v>
      </c>
      <c r="T496" s="68">
        <f>Table1[[#This Row],[Lead Time (days)]]*S496</f>
        <v>16.635616438356166</v>
      </c>
      <c r="U496" s="68">
        <f>SQRT(2*Table1[[#This Row],[DEMAND for the whole year]]*$H$1/(Table1[[#This Row],[Std. Price ($)]]*$K$1))</f>
        <v>178.36847831333927</v>
      </c>
      <c r="V496" s="68">
        <f>Table1[[#This Row],[DEMAND for the whole year]]/U496</f>
        <v>1.4800821450987105</v>
      </c>
      <c r="W496" s="68">
        <f>Table1[[#This Row],[Demand variability (COV)]]*S496</f>
        <v>0.18082191780821918</v>
      </c>
      <c r="X496" s="68">
        <f t="shared" si="110"/>
        <v>0.86719145353051907</v>
      </c>
      <c r="Y496" s="68">
        <f t="shared" si="111"/>
        <v>1.7809935029975299</v>
      </c>
      <c r="Z496" s="58">
        <f>(Table1[[#This Row],[Eoq]]/2)*(Table1[[#This Row],[Std. Price ($)]]*$K$1)</f>
        <v>444.02464352961306</v>
      </c>
      <c r="AA496" s="58">
        <f>Table1[[#This Row],[number of times I order]]*$H$1</f>
        <v>444.02464352961317</v>
      </c>
      <c r="AB496" s="58">
        <f>Table1[[#This Row],[Holding cost]]+AA496</f>
        <v>888.04928705922623</v>
      </c>
      <c r="AC496" s="34">
        <v>1.2</v>
      </c>
      <c r="AD496" s="29">
        <v>1</v>
      </c>
      <c r="AE496" s="29">
        <v>0.25</v>
      </c>
      <c r="AF496" s="29">
        <v>23</v>
      </c>
    </row>
    <row r="497" spans="1:32" x14ac:dyDescent="0.15">
      <c r="A497" s="32">
        <v>75522.246751191589</v>
      </c>
      <c r="B497" s="33">
        <v>8.7497057899999984</v>
      </c>
      <c r="C497" s="33">
        <v>898.76969827685014</v>
      </c>
      <c r="D497" s="33">
        <f>C497/Table1[[#This Row],[Std. Price ($)]]</f>
        <v>102.7199908028965</v>
      </c>
      <c r="E497" s="29">
        <v>42</v>
      </c>
      <c r="F497" s="29">
        <f t="shared" si="98"/>
        <v>50.4</v>
      </c>
      <c r="G497" s="29">
        <f t="shared" si="99"/>
        <v>50.4</v>
      </c>
      <c r="H497" s="29">
        <f t="shared" si="100"/>
        <v>50.4</v>
      </c>
      <c r="I497" s="58">
        <f t="shared" si="101"/>
        <v>50.4</v>
      </c>
      <c r="J497" s="58">
        <f t="shared" si="102"/>
        <v>50.4</v>
      </c>
      <c r="K497" s="58">
        <f t="shared" si="103"/>
        <v>50.4</v>
      </c>
      <c r="L497" s="58">
        <f t="shared" si="104"/>
        <v>50.4</v>
      </c>
      <c r="M497" s="58">
        <f t="shared" si="105"/>
        <v>50.4</v>
      </c>
      <c r="N497" s="58">
        <f t="shared" si="106"/>
        <v>50.4</v>
      </c>
      <c r="O497" s="58">
        <f t="shared" si="107"/>
        <v>50.4</v>
      </c>
      <c r="P497" s="58">
        <f t="shared" si="108"/>
        <v>50.4</v>
      </c>
      <c r="Q497" s="58">
        <f t="shared" si="109"/>
        <v>50.4</v>
      </c>
      <c r="R497" s="58">
        <f>SUM(Table1[[#This Row],[Oct]:[September]])</f>
        <v>604.79999999999984</v>
      </c>
      <c r="S497" s="68">
        <f>Table1[[#This Row],[DEMAND for the whole year]]/365</f>
        <v>1.6569863013698625</v>
      </c>
      <c r="T497" s="68">
        <f>Table1[[#This Row],[Lead Time (days)]]*S497</f>
        <v>49.709589041095875</v>
      </c>
      <c r="U497" s="68">
        <f>SQRT(2*Table1[[#This Row],[DEMAND for the whole year]]*$H$1/(Table1[[#This Row],[Std. Price ($)]]*$K$1))</f>
        <v>455.37563890384337</v>
      </c>
      <c r="V497" s="68">
        <f>Table1[[#This Row],[DEMAND for the whole year]]/U497</f>
        <v>1.3281342881139691</v>
      </c>
      <c r="W497" s="68">
        <f>Table1[[#This Row],[Demand variability (COV)]]*S497</f>
        <v>2.7837369863013688</v>
      </c>
      <c r="X497" s="68">
        <f t="shared" si="110"/>
        <v>15.247155415587093</v>
      </c>
      <c r="Y497" s="68">
        <f t="shared" si="111"/>
        <v>31.313828824996079</v>
      </c>
      <c r="Z497" s="58">
        <f>(Table1[[#This Row],[Eoq]]/2)*(Table1[[#This Row],[Std. Price ($)]]*$K$1)</f>
        <v>398.44028643419068</v>
      </c>
      <c r="AA497" s="58">
        <f>Table1[[#This Row],[number of times I order]]*$H$1</f>
        <v>398.44028643419074</v>
      </c>
      <c r="AB497" s="58">
        <f>Table1[[#This Row],[Holding cost]]+AA497</f>
        <v>796.88057286838148</v>
      </c>
      <c r="AC497" s="34">
        <v>0.2</v>
      </c>
      <c r="AD497" s="29">
        <v>1</v>
      </c>
      <c r="AE497" s="29">
        <v>1.68</v>
      </c>
      <c r="AF497" s="29">
        <v>30</v>
      </c>
    </row>
    <row r="498" spans="1:32" x14ac:dyDescent="0.15">
      <c r="A498" s="32">
        <v>19197.776843730895</v>
      </c>
      <c r="B498" s="33">
        <v>16.233888469999997</v>
      </c>
      <c r="C498" s="33">
        <v>855.57666875288464</v>
      </c>
      <c r="D498" s="33">
        <f>C498/Table1[[#This Row],[Std. Price ($)]]</f>
        <v>52.703125953709652</v>
      </c>
      <c r="E498" s="29">
        <v>10</v>
      </c>
      <c r="F498" s="29">
        <f t="shared" si="98"/>
        <v>15</v>
      </c>
      <c r="G498" s="29">
        <f t="shared" si="99"/>
        <v>15</v>
      </c>
      <c r="H498" s="29">
        <f t="shared" si="100"/>
        <v>15</v>
      </c>
      <c r="I498" s="58">
        <f t="shared" si="101"/>
        <v>15</v>
      </c>
      <c r="J498" s="58">
        <f t="shared" si="102"/>
        <v>15</v>
      </c>
      <c r="K498" s="58">
        <f t="shared" si="103"/>
        <v>15</v>
      </c>
      <c r="L498" s="58">
        <f t="shared" si="104"/>
        <v>15</v>
      </c>
      <c r="M498" s="58">
        <f t="shared" si="105"/>
        <v>15</v>
      </c>
      <c r="N498" s="58">
        <f t="shared" si="106"/>
        <v>15</v>
      </c>
      <c r="O498" s="58">
        <f t="shared" si="107"/>
        <v>15</v>
      </c>
      <c r="P498" s="58">
        <f t="shared" si="108"/>
        <v>15</v>
      </c>
      <c r="Q498" s="58">
        <f t="shared" si="109"/>
        <v>15</v>
      </c>
      <c r="R498" s="58">
        <f>SUM(Table1[[#This Row],[Oct]:[September]])</f>
        <v>180</v>
      </c>
      <c r="S498" s="68">
        <f>Table1[[#This Row],[DEMAND for the whole year]]/365</f>
        <v>0.49315068493150682</v>
      </c>
      <c r="T498" s="68">
        <f>Table1[[#This Row],[Lead Time (days)]]*S498</f>
        <v>36</v>
      </c>
      <c r="U498" s="68">
        <f>SQRT(2*Table1[[#This Row],[DEMAND for the whole year]]*$H$1/(Table1[[#This Row],[Std. Price ($)]]*$K$1))</f>
        <v>182.38352319279127</v>
      </c>
      <c r="V498" s="68">
        <f>Table1[[#This Row],[DEMAND for the whole year]]/U498</f>
        <v>0.98693125809247728</v>
      </c>
      <c r="W498" s="68">
        <f>Table1[[#This Row],[Demand variability (COV)]]*S498</f>
        <v>0.74958904109589042</v>
      </c>
      <c r="X498" s="68">
        <f t="shared" si="110"/>
        <v>6.4044915745722637</v>
      </c>
      <c r="Y498" s="68">
        <f t="shared" si="111"/>
        <v>13.153217594428469</v>
      </c>
      <c r="Z498" s="58">
        <f>(Table1[[#This Row],[Eoq]]/2)*(Table1[[#This Row],[Std. Price ($)]]*$K$1)</f>
        <v>296.07937742774311</v>
      </c>
      <c r="AA498" s="58">
        <f>Table1[[#This Row],[number of times I order]]*$H$1</f>
        <v>296.07937742774317</v>
      </c>
      <c r="AB498" s="58">
        <f>Table1[[#This Row],[Holding cost]]+AA498</f>
        <v>592.15875485548622</v>
      </c>
      <c r="AC498" s="34">
        <v>0.5</v>
      </c>
      <c r="AD498" s="29">
        <v>0.83</v>
      </c>
      <c r="AE498" s="29">
        <v>1.52</v>
      </c>
      <c r="AF498" s="29">
        <v>73</v>
      </c>
    </row>
    <row r="499" spans="1:32" x14ac:dyDescent="0.15">
      <c r="A499" s="32">
        <v>38559.744166997443</v>
      </c>
      <c r="B499" s="33">
        <v>13.827569769999998</v>
      </c>
      <c r="C499" s="33">
        <v>68.296574101379136</v>
      </c>
      <c r="D499" s="33">
        <f>C499/Table1[[#This Row],[Std. Price ($)]]</f>
        <v>4.939159609200015</v>
      </c>
      <c r="E499" s="29">
        <v>10</v>
      </c>
      <c r="F499" s="29">
        <f t="shared" si="98"/>
        <v>8</v>
      </c>
      <c r="G499" s="29">
        <f t="shared" si="99"/>
        <v>8</v>
      </c>
      <c r="H499" s="29">
        <f t="shared" si="100"/>
        <v>8</v>
      </c>
      <c r="I499" s="58">
        <f t="shared" si="101"/>
        <v>8</v>
      </c>
      <c r="J499" s="58">
        <f t="shared" si="102"/>
        <v>8</v>
      </c>
      <c r="K499" s="58">
        <f t="shared" si="103"/>
        <v>8</v>
      </c>
      <c r="L499" s="58">
        <f t="shared" si="104"/>
        <v>8</v>
      </c>
      <c r="M499" s="58">
        <f t="shared" si="105"/>
        <v>8</v>
      </c>
      <c r="N499" s="58">
        <f t="shared" si="106"/>
        <v>8</v>
      </c>
      <c r="O499" s="58">
        <f t="shared" si="107"/>
        <v>8</v>
      </c>
      <c r="P499" s="58">
        <f t="shared" si="108"/>
        <v>8</v>
      </c>
      <c r="Q499" s="58">
        <f t="shared" si="109"/>
        <v>8</v>
      </c>
      <c r="R499" s="58">
        <f>SUM(Table1[[#This Row],[Oct]:[September]])</f>
        <v>96</v>
      </c>
      <c r="S499" s="68">
        <f>Table1[[#This Row],[DEMAND for the whole year]]/365</f>
        <v>0.26301369863013696</v>
      </c>
      <c r="T499" s="68">
        <f>Table1[[#This Row],[Lead Time (days)]]*S499</f>
        <v>7.8904109589041092</v>
      </c>
      <c r="U499" s="68">
        <f>SQRT(2*Table1[[#This Row],[DEMAND for the whole year]]*$H$1/(Table1[[#This Row],[Std. Price ($)]]*$K$1))</f>
        <v>144.31893476886927</v>
      </c>
      <c r="V499" s="68">
        <f>Table1[[#This Row],[DEMAND for the whole year]]/U499</f>
        <v>0.66519337988287286</v>
      </c>
      <c r="W499" s="68">
        <f>Table1[[#This Row],[Demand variability (COV)]]*S499</f>
        <v>6.575342465753424E-2</v>
      </c>
      <c r="X499" s="68">
        <f t="shared" si="110"/>
        <v>0.36014633918147904</v>
      </c>
      <c r="Y499" s="68">
        <f t="shared" si="111"/>
        <v>0.73965015176200122</v>
      </c>
      <c r="Z499" s="58">
        <f>(Table1[[#This Row],[Eoq]]/2)*(Table1[[#This Row],[Std. Price ($)]]*$K$1)</f>
        <v>199.55801396486186</v>
      </c>
      <c r="AA499" s="58">
        <f>Table1[[#This Row],[number of times I order]]*$H$1</f>
        <v>199.55801396486186</v>
      </c>
      <c r="AB499" s="58">
        <f>Table1[[#This Row],[Holding cost]]+AA499</f>
        <v>399.11602792972371</v>
      </c>
      <c r="AC499" s="34">
        <v>-0.2</v>
      </c>
      <c r="AD499" s="29">
        <v>0.75</v>
      </c>
      <c r="AE499" s="29">
        <v>0.25</v>
      </c>
      <c r="AF499" s="29">
        <v>30</v>
      </c>
    </row>
    <row r="500" spans="1:32" x14ac:dyDescent="0.15">
      <c r="A500" s="32">
        <v>41967.30896940433</v>
      </c>
      <c r="B500" s="33">
        <v>96.550223289999991</v>
      </c>
      <c r="C500" s="33">
        <v>920.39235198990741</v>
      </c>
      <c r="D500" s="33">
        <f>C500/Table1[[#This Row],[Std. Price ($)]]</f>
        <v>9.5327832564964705</v>
      </c>
      <c r="E500" s="29">
        <v>10</v>
      </c>
      <c r="F500" s="29">
        <f t="shared" si="98"/>
        <v>18</v>
      </c>
      <c r="G500" s="29">
        <f t="shared" si="99"/>
        <v>18</v>
      </c>
      <c r="H500" s="29">
        <f t="shared" si="100"/>
        <v>18</v>
      </c>
      <c r="I500" s="58">
        <f t="shared" si="101"/>
        <v>18</v>
      </c>
      <c r="J500" s="58">
        <f t="shared" si="102"/>
        <v>18</v>
      </c>
      <c r="K500" s="58">
        <f t="shared" si="103"/>
        <v>18</v>
      </c>
      <c r="L500" s="58">
        <f t="shared" si="104"/>
        <v>18</v>
      </c>
      <c r="M500" s="58">
        <f t="shared" si="105"/>
        <v>18</v>
      </c>
      <c r="N500" s="58">
        <f t="shared" si="106"/>
        <v>18</v>
      </c>
      <c r="O500" s="58">
        <f t="shared" si="107"/>
        <v>18</v>
      </c>
      <c r="P500" s="58">
        <f t="shared" si="108"/>
        <v>18</v>
      </c>
      <c r="Q500" s="58">
        <f t="shared" si="109"/>
        <v>18</v>
      </c>
      <c r="R500" s="58">
        <f>SUM(Table1[[#This Row],[Oct]:[September]])</f>
        <v>216</v>
      </c>
      <c r="S500" s="68">
        <f>Table1[[#This Row],[DEMAND for the whole year]]/365</f>
        <v>0.59178082191780823</v>
      </c>
      <c r="T500" s="68">
        <f>Table1[[#This Row],[Lead Time (days)]]*S500</f>
        <v>39.057534246575344</v>
      </c>
      <c r="U500" s="68">
        <f>SQRT(2*Table1[[#This Row],[DEMAND for the whole year]]*$H$1/(Table1[[#This Row],[Std. Price ($)]]*$K$1))</f>
        <v>81.92394582066801</v>
      </c>
      <c r="V500" s="68">
        <f>Table1[[#This Row],[DEMAND for the whole year]]/U500</f>
        <v>2.6365917539277861</v>
      </c>
      <c r="W500" s="68">
        <f>Table1[[#This Row],[Demand variability (COV)]]*S500</f>
        <v>0.14794520547945206</v>
      </c>
      <c r="X500" s="68">
        <f t="shared" si="110"/>
        <v>1.2019125310968271</v>
      </c>
      <c r="Y500" s="68">
        <f t="shared" si="111"/>
        <v>2.4684265514148445</v>
      </c>
      <c r="Z500" s="58">
        <f>(Table1[[#This Row],[Eoq]]/2)*(Table1[[#This Row],[Std. Price ($)]]*$K$1)</f>
        <v>790.97752617833578</v>
      </c>
      <c r="AA500" s="58">
        <f>Table1[[#This Row],[number of times I order]]*$H$1</f>
        <v>790.97752617833578</v>
      </c>
      <c r="AB500" s="58">
        <f>Table1[[#This Row],[Holding cost]]+AA500</f>
        <v>1581.9550523566716</v>
      </c>
      <c r="AC500" s="34">
        <v>0.8</v>
      </c>
      <c r="AD500" s="29">
        <v>0.82</v>
      </c>
      <c r="AE500" s="29">
        <v>0.25</v>
      </c>
      <c r="AF500" s="29">
        <v>66</v>
      </c>
    </row>
    <row r="501" spans="1:32" x14ac:dyDescent="0.15">
      <c r="A501" s="32">
        <v>17682.881264557025</v>
      </c>
      <c r="B501" s="33">
        <v>86.897719169999988</v>
      </c>
      <c r="C501" s="33">
        <v>341.95071595123915</v>
      </c>
      <c r="D501" s="33">
        <f>C501/Table1[[#This Row],[Std. Price ($)]]</f>
        <v>3.9350942604405206</v>
      </c>
      <c r="E501" s="29">
        <v>10</v>
      </c>
      <c r="F501" s="29">
        <f t="shared" si="98"/>
        <v>3</v>
      </c>
      <c r="G501" s="29">
        <f t="shared" si="99"/>
        <v>3</v>
      </c>
      <c r="H501" s="29">
        <f t="shared" si="100"/>
        <v>3</v>
      </c>
      <c r="I501" s="58">
        <f t="shared" si="101"/>
        <v>3</v>
      </c>
      <c r="J501" s="58">
        <f t="shared" si="102"/>
        <v>3</v>
      </c>
      <c r="K501" s="58">
        <f t="shared" si="103"/>
        <v>3</v>
      </c>
      <c r="L501" s="58">
        <f t="shared" si="104"/>
        <v>3</v>
      </c>
      <c r="M501" s="58">
        <f t="shared" si="105"/>
        <v>3</v>
      </c>
      <c r="N501" s="58">
        <f t="shared" si="106"/>
        <v>3</v>
      </c>
      <c r="O501" s="58">
        <f t="shared" si="107"/>
        <v>3</v>
      </c>
      <c r="P501" s="58">
        <f t="shared" si="108"/>
        <v>3</v>
      </c>
      <c r="Q501" s="58">
        <f t="shared" si="109"/>
        <v>3</v>
      </c>
      <c r="R501" s="58">
        <f>SUM(Table1[[#This Row],[Oct]:[September]])</f>
        <v>36</v>
      </c>
      <c r="S501" s="68">
        <f>Table1[[#This Row],[DEMAND for the whole year]]/365</f>
        <v>9.8630136986301367E-2</v>
      </c>
      <c r="T501" s="68">
        <f>Table1[[#This Row],[Lead Time (days)]]*S501</f>
        <v>2.5643835616438357</v>
      </c>
      <c r="U501" s="68">
        <f>SQRT(2*Table1[[#This Row],[DEMAND for the whole year]]*$H$1/(Table1[[#This Row],[Std. Price ($)]]*$K$1))</f>
        <v>35.253942267907007</v>
      </c>
      <c r="V501" s="68">
        <f>Table1[[#This Row],[DEMAND for the whole year]]/U501</f>
        <v>1.0211623916106585</v>
      </c>
      <c r="W501" s="68">
        <f>Table1[[#This Row],[Demand variability (COV)]]*S501</f>
        <v>2.4657534246575342E-2</v>
      </c>
      <c r="X501" s="68">
        <f t="shared" si="110"/>
        <v>0.12572924828037002</v>
      </c>
      <c r="Y501" s="68">
        <f t="shared" si="111"/>
        <v>0.25821630669036783</v>
      </c>
      <c r="Z501" s="58">
        <f>(Table1[[#This Row],[Eoq]]/2)*(Table1[[#This Row],[Std. Price ($)]]*$K$1)</f>
        <v>306.34871748319762</v>
      </c>
      <c r="AA501" s="58">
        <f>Table1[[#This Row],[number of times I order]]*$H$1</f>
        <v>306.34871748319756</v>
      </c>
      <c r="AB501" s="58">
        <f>Table1[[#This Row],[Holding cost]]+AA501</f>
        <v>612.69743496639512</v>
      </c>
      <c r="AC501" s="34">
        <v>-0.7</v>
      </c>
      <c r="AD501" s="29">
        <v>0.71</v>
      </c>
      <c r="AE501" s="29">
        <v>0.25</v>
      </c>
      <c r="AF501" s="29">
        <v>26</v>
      </c>
    </row>
    <row r="502" spans="1:32" x14ac:dyDescent="0.15">
      <c r="A502" s="32">
        <v>57244.614427304696</v>
      </c>
      <c r="B502" s="33">
        <v>223.17313555999996</v>
      </c>
      <c r="C502" s="33">
        <v>566.31795854014331</v>
      </c>
      <c r="D502" s="33">
        <f>C502/Table1[[#This Row],[Std. Price ($)]]</f>
        <v>2.5375722625355555</v>
      </c>
      <c r="E502" s="29">
        <v>10</v>
      </c>
      <c r="F502" s="29">
        <f t="shared" si="98"/>
        <v>14</v>
      </c>
      <c r="G502" s="29">
        <f t="shared" si="99"/>
        <v>14</v>
      </c>
      <c r="H502" s="29">
        <f t="shared" si="100"/>
        <v>14</v>
      </c>
      <c r="I502" s="58">
        <f t="shared" si="101"/>
        <v>14</v>
      </c>
      <c r="J502" s="58">
        <f t="shared" si="102"/>
        <v>14</v>
      </c>
      <c r="K502" s="58">
        <f t="shared" si="103"/>
        <v>14</v>
      </c>
      <c r="L502" s="58">
        <f t="shared" si="104"/>
        <v>14</v>
      </c>
      <c r="M502" s="58">
        <f t="shared" si="105"/>
        <v>14</v>
      </c>
      <c r="N502" s="58">
        <f t="shared" si="106"/>
        <v>14</v>
      </c>
      <c r="O502" s="58">
        <f t="shared" si="107"/>
        <v>14</v>
      </c>
      <c r="P502" s="58">
        <f t="shared" si="108"/>
        <v>14</v>
      </c>
      <c r="Q502" s="58">
        <f t="shared" si="109"/>
        <v>14</v>
      </c>
      <c r="R502" s="58">
        <f>SUM(Table1[[#This Row],[Oct]:[September]])</f>
        <v>168</v>
      </c>
      <c r="S502" s="68">
        <f>Table1[[#This Row],[DEMAND for the whole year]]/365</f>
        <v>0.46027397260273972</v>
      </c>
      <c r="T502" s="68">
        <f>Table1[[#This Row],[Lead Time (days)]]*S502</f>
        <v>11.967123287671233</v>
      </c>
      <c r="U502" s="68">
        <f>SQRT(2*Table1[[#This Row],[DEMAND for the whole year]]*$H$1/(Table1[[#This Row],[Std. Price ($)]]*$K$1))</f>
        <v>47.521956297906556</v>
      </c>
      <c r="V502" s="68">
        <f>Table1[[#This Row],[DEMAND for the whole year]]/U502</f>
        <v>3.5352079983163649</v>
      </c>
      <c r="W502" s="68">
        <f>Table1[[#This Row],[Demand variability (COV)]]*S502</f>
        <v>0.11506849315068493</v>
      </c>
      <c r="X502" s="68">
        <f t="shared" si="110"/>
        <v>0.58673649197506017</v>
      </c>
      <c r="Y502" s="68">
        <f t="shared" si="111"/>
        <v>1.2050094312217166</v>
      </c>
      <c r="Z502" s="58">
        <f>(Table1[[#This Row],[Eoq]]/2)*(Table1[[#This Row],[Std. Price ($)]]*$K$1)</f>
        <v>1060.5623994949094</v>
      </c>
      <c r="AA502" s="58">
        <f>Table1[[#This Row],[number of times I order]]*$H$1</f>
        <v>1060.5623994949094</v>
      </c>
      <c r="AB502" s="58">
        <f>Table1[[#This Row],[Holding cost]]+AA502</f>
        <v>2121.1247989898188</v>
      </c>
      <c r="AC502" s="34">
        <v>0.4</v>
      </c>
      <c r="AD502" s="29">
        <v>1</v>
      </c>
      <c r="AE502" s="29">
        <v>0.25</v>
      </c>
      <c r="AF502" s="29">
        <v>26</v>
      </c>
    </row>
    <row r="503" spans="1:32" x14ac:dyDescent="0.15">
      <c r="A503" s="32">
        <v>62023.604364732812</v>
      </c>
      <c r="B503" s="33">
        <v>5.9999727499999986</v>
      </c>
      <c r="C503" s="33">
        <v>1304.1048688678297</v>
      </c>
      <c r="D503" s="33">
        <f>C503/Table1[[#This Row],[Std. Price ($)]]</f>
        <v>217.35179861739039</v>
      </c>
      <c r="E503" s="29">
        <v>106</v>
      </c>
      <c r="F503" s="29">
        <f t="shared" si="98"/>
        <v>63.599999999999994</v>
      </c>
      <c r="G503" s="29">
        <f t="shared" si="99"/>
        <v>63.599999999999994</v>
      </c>
      <c r="H503" s="29">
        <f t="shared" si="100"/>
        <v>63.599999999999994</v>
      </c>
      <c r="I503" s="58">
        <f t="shared" si="101"/>
        <v>63.599999999999994</v>
      </c>
      <c r="J503" s="58">
        <f t="shared" si="102"/>
        <v>63.599999999999994</v>
      </c>
      <c r="K503" s="58">
        <f t="shared" si="103"/>
        <v>63.599999999999994</v>
      </c>
      <c r="L503" s="58">
        <f t="shared" si="104"/>
        <v>63.599999999999994</v>
      </c>
      <c r="M503" s="58">
        <f t="shared" si="105"/>
        <v>63.599999999999994</v>
      </c>
      <c r="N503" s="58">
        <f t="shared" si="106"/>
        <v>63.599999999999994</v>
      </c>
      <c r="O503" s="58">
        <f t="shared" si="107"/>
        <v>63.599999999999994</v>
      </c>
      <c r="P503" s="58">
        <f t="shared" si="108"/>
        <v>63.599999999999994</v>
      </c>
      <c r="Q503" s="58">
        <f t="shared" si="109"/>
        <v>63.599999999999994</v>
      </c>
      <c r="R503" s="58">
        <f>SUM(Table1[[#This Row],[Oct]:[September]])</f>
        <v>763.20000000000016</v>
      </c>
      <c r="S503" s="68">
        <f>Table1[[#This Row],[DEMAND for the whole year]]/365</f>
        <v>2.0909589041095895</v>
      </c>
      <c r="T503" s="68">
        <f>Table1[[#This Row],[Lead Time (days)]]*S503</f>
        <v>92.002191780821931</v>
      </c>
      <c r="U503" s="68">
        <f>SQRT(2*Table1[[#This Row],[DEMAND for the whole year]]*$H$1/(Table1[[#This Row],[Std. Price ($)]]*$K$1))</f>
        <v>617.73921124360515</v>
      </c>
      <c r="V503" s="68">
        <f>Table1[[#This Row],[DEMAND for the whole year]]/U503</f>
        <v>1.2354728113560409</v>
      </c>
      <c r="W503" s="68">
        <f>Table1[[#This Row],[Demand variability (COV)]]*S503</f>
        <v>2.7182465753424663</v>
      </c>
      <c r="X503" s="68">
        <f t="shared" si="110"/>
        <v>18.030807956158981</v>
      </c>
      <c r="Y503" s="68">
        <f t="shared" si="111"/>
        <v>37.030752197773097</v>
      </c>
      <c r="Z503" s="58">
        <f>(Table1[[#This Row],[Eoq]]/2)*(Table1[[#This Row],[Std. Price ($)]]*$K$1)</f>
        <v>370.64184340681237</v>
      </c>
      <c r="AA503" s="58">
        <f>Table1[[#This Row],[number of times I order]]*$H$1</f>
        <v>370.64184340681226</v>
      </c>
      <c r="AB503" s="58">
        <f>Table1[[#This Row],[Holding cost]]+AA503</f>
        <v>741.28368681362463</v>
      </c>
      <c r="AC503" s="34">
        <v>-0.4</v>
      </c>
      <c r="AD503" s="29">
        <v>0.83</v>
      </c>
      <c r="AE503" s="29">
        <v>1.3</v>
      </c>
      <c r="AF503" s="29">
        <v>44</v>
      </c>
    </row>
    <row r="504" spans="1:32" x14ac:dyDescent="0.15">
      <c r="A504" s="32">
        <v>67684.270797529214</v>
      </c>
      <c r="B504" s="33">
        <v>5.1689014299999991</v>
      </c>
      <c r="C504" s="33">
        <v>6415.6526518092523</v>
      </c>
      <c r="D504" s="33">
        <f>C504/Table1[[#This Row],[Std. Price ($)]]</f>
        <v>1241.202359668378</v>
      </c>
      <c r="E504" s="29">
        <v>170</v>
      </c>
      <c r="F504" s="29">
        <f t="shared" si="98"/>
        <v>51.000000000000014</v>
      </c>
      <c r="G504" s="29">
        <f t="shared" si="99"/>
        <v>51.000000000000014</v>
      </c>
      <c r="H504" s="29">
        <f t="shared" si="100"/>
        <v>51.000000000000014</v>
      </c>
      <c r="I504" s="58">
        <f t="shared" si="101"/>
        <v>51.000000000000014</v>
      </c>
      <c r="J504" s="58">
        <f t="shared" si="102"/>
        <v>51.000000000000014</v>
      </c>
      <c r="K504" s="58">
        <f t="shared" si="103"/>
        <v>51.000000000000014</v>
      </c>
      <c r="L504" s="58">
        <f t="shared" si="104"/>
        <v>51.000000000000014</v>
      </c>
      <c r="M504" s="58">
        <f t="shared" si="105"/>
        <v>51.000000000000014</v>
      </c>
      <c r="N504" s="58">
        <f t="shared" si="106"/>
        <v>51.000000000000014</v>
      </c>
      <c r="O504" s="58">
        <f t="shared" si="107"/>
        <v>51.000000000000014</v>
      </c>
      <c r="P504" s="58">
        <f t="shared" si="108"/>
        <v>51.000000000000014</v>
      </c>
      <c r="Q504" s="58">
        <f t="shared" si="109"/>
        <v>51.000000000000014</v>
      </c>
      <c r="R504" s="58">
        <f>SUM(Table1[[#This Row],[Oct]:[September]])</f>
        <v>612.00000000000011</v>
      </c>
      <c r="S504" s="68">
        <f>Table1[[#This Row],[DEMAND for the whole year]]/365</f>
        <v>1.6767123287671235</v>
      </c>
      <c r="T504" s="68">
        <f>Table1[[#This Row],[Lead Time (days)]]*S504</f>
        <v>169.34794520547948</v>
      </c>
      <c r="U504" s="68">
        <f>SQRT(2*Table1[[#This Row],[DEMAND for the whole year]]*$H$1/(Table1[[#This Row],[Std. Price ($)]]*$K$1))</f>
        <v>595.9875852860871</v>
      </c>
      <c r="V504" s="68">
        <f>Table1[[#This Row],[DEMAND for the whole year]]/U504</f>
        <v>1.0268670272825007</v>
      </c>
      <c r="W504" s="68">
        <f>Table1[[#This Row],[Demand variability (COV)]]*S504</f>
        <v>2.8168767123287672</v>
      </c>
      <c r="X504" s="68">
        <f t="shared" si="110"/>
        <v>28.309260598936039</v>
      </c>
      <c r="Y504" s="68">
        <f t="shared" si="111"/>
        <v>58.140113115857254</v>
      </c>
      <c r="Z504" s="58">
        <f>(Table1[[#This Row],[Eoq]]/2)*(Table1[[#This Row],[Std. Price ($)]]*$K$1)</f>
        <v>308.06010818475022</v>
      </c>
      <c r="AA504" s="58">
        <f>Table1[[#This Row],[number of times I order]]*$H$1</f>
        <v>308.06010818475022</v>
      </c>
      <c r="AB504" s="58">
        <f>Table1[[#This Row],[Holding cost]]+AA504</f>
        <v>616.12021636950044</v>
      </c>
      <c r="AC504" s="34">
        <v>-0.7</v>
      </c>
      <c r="AD504" s="29">
        <v>0.9</v>
      </c>
      <c r="AE504" s="29">
        <v>1.68</v>
      </c>
      <c r="AF504" s="29">
        <v>101</v>
      </c>
    </row>
    <row r="505" spans="1:32" x14ac:dyDescent="0.15">
      <c r="A505" s="32">
        <v>99188.333871575946</v>
      </c>
      <c r="B505" s="33">
        <v>16.132998430000001</v>
      </c>
      <c r="C505" s="33">
        <v>1067.1106931990644</v>
      </c>
      <c r="D505" s="33">
        <f>C505/Table1[[#This Row],[Std. Price ($)]]</f>
        <v>66.144597845787075</v>
      </c>
      <c r="E505" s="29">
        <v>42</v>
      </c>
      <c r="F505" s="29">
        <f t="shared" si="98"/>
        <v>67.2</v>
      </c>
      <c r="G505" s="29">
        <f t="shared" si="99"/>
        <v>67.2</v>
      </c>
      <c r="H505" s="29">
        <f t="shared" si="100"/>
        <v>67.2</v>
      </c>
      <c r="I505" s="58">
        <f t="shared" si="101"/>
        <v>67.2</v>
      </c>
      <c r="J505" s="58">
        <f t="shared" si="102"/>
        <v>67.2</v>
      </c>
      <c r="K505" s="58">
        <f t="shared" si="103"/>
        <v>67.2</v>
      </c>
      <c r="L505" s="58">
        <f t="shared" si="104"/>
        <v>67.2</v>
      </c>
      <c r="M505" s="58">
        <f t="shared" si="105"/>
        <v>67.2</v>
      </c>
      <c r="N505" s="58">
        <f t="shared" si="106"/>
        <v>67.2</v>
      </c>
      <c r="O505" s="58">
        <f t="shared" si="107"/>
        <v>67.2</v>
      </c>
      <c r="P505" s="58">
        <f t="shared" si="108"/>
        <v>67.2</v>
      </c>
      <c r="Q505" s="58">
        <f t="shared" si="109"/>
        <v>67.2</v>
      </c>
      <c r="R505" s="58">
        <f>SUM(Table1[[#This Row],[Oct]:[September]])</f>
        <v>806.4000000000002</v>
      </c>
      <c r="S505" s="68">
        <f>Table1[[#This Row],[DEMAND for the whole year]]/365</f>
        <v>2.2093150684931513</v>
      </c>
      <c r="T505" s="68">
        <f>Table1[[#This Row],[Lead Time (days)]]*S505</f>
        <v>90.581917808219202</v>
      </c>
      <c r="U505" s="68">
        <f>SQRT(2*Table1[[#This Row],[DEMAND for the whole year]]*$H$1/(Table1[[#This Row],[Std. Price ($)]]*$K$1))</f>
        <v>387.23833233433015</v>
      </c>
      <c r="V505" s="68">
        <f>Table1[[#This Row],[DEMAND for the whole year]]/U505</f>
        <v>2.0824384691951887</v>
      </c>
      <c r="W505" s="68">
        <f>Table1[[#This Row],[Demand variability (COV)]]*S505</f>
        <v>2.5628054794520554</v>
      </c>
      <c r="X505" s="68">
        <f t="shared" si="110"/>
        <v>16.409961881305168</v>
      </c>
      <c r="Y505" s="68">
        <f t="shared" si="111"/>
        <v>33.701941337240214</v>
      </c>
      <c r="Z505" s="58">
        <f>(Table1[[#This Row],[Eoq]]/2)*(Table1[[#This Row],[Std. Price ($)]]*$K$1)</f>
        <v>624.73154075855666</v>
      </c>
      <c r="AA505" s="58">
        <f>Table1[[#This Row],[number of times I order]]*$H$1</f>
        <v>624.73154075855666</v>
      </c>
      <c r="AB505" s="58">
        <f>Table1[[#This Row],[Holding cost]]+AA505</f>
        <v>1249.4630815171133</v>
      </c>
      <c r="AC505" s="34">
        <v>0.6</v>
      </c>
      <c r="AD505" s="29">
        <v>1</v>
      </c>
      <c r="AE505" s="29">
        <v>1.1599999999999999</v>
      </c>
      <c r="AF505" s="29">
        <v>41</v>
      </c>
    </row>
    <row r="506" spans="1:32" x14ac:dyDescent="0.15">
      <c r="A506" s="32">
        <v>94413.991107574839</v>
      </c>
      <c r="B506" s="33">
        <v>19.471609589999996</v>
      </c>
      <c r="C506" s="33">
        <v>81.051534397398072</v>
      </c>
      <c r="D506" s="33">
        <f>C506/Table1[[#This Row],[Std. Price ($)]]</f>
        <v>4.1625492757940039</v>
      </c>
      <c r="E506" s="29">
        <v>10</v>
      </c>
      <c r="F506" s="29">
        <f t="shared" si="98"/>
        <v>22</v>
      </c>
      <c r="G506" s="29">
        <f t="shared" si="99"/>
        <v>22</v>
      </c>
      <c r="H506" s="29">
        <f t="shared" si="100"/>
        <v>22</v>
      </c>
      <c r="I506" s="58">
        <f t="shared" si="101"/>
        <v>22</v>
      </c>
      <c r="J506" s="58">
        <f t="shared" si="102"/>
        <v>22</v>
      </c>
      <c r="K506" s="58">
        <f t="shared" si="103"/>
        <v>22</v>
      </c>
      <c r="L506" s="58">
        <f t="shared" si="104"/>
        <v>22</v>
      </c>
      <c r="M506" s="58">
        <f t="shared" si="105"/>
        <v>22</v>
      </c>
      <c r="N506" s="58">
        <f t="shared" si="106"/>
        <v>22</v>
      </c>
      <c r="O506" s="58">
        <f t="shared" si="107"/>
        <v>22</v>
      </c>
      <c r="P506" s="58">
        <f t="shared" si="108"/>
        <v>22</v>
      </c>
      <c r="Q506" s="58">
        <f t="shared" si="109"/>
        <v>22</v>
      </c>
      <c r="R506" s="58">
        <f>SUM(Table1[[#This Row],[Oct]:[September]])</f>
        <v>264</v>
      </c>
      <c r="S506" s="68">
        <f>Table1[[#This Row],[DEMAND for the whole year]]/365</f>
        <v>0.72328767123287674</v>
      </c>
      <c r="T506" s="68">
        <f>Table1[[#This Row],[Lead Time (days)]]*S506</f>
        <v>21.698630136986303</v>
      </c>
      <c r="U506" s="68">
        <f>SQRT(2*Table1[[#This Row],[DEMAND for the whole year]]*$H$1/(Table1[[#This Row],[Std. Price ($)]]*$K$1))</f>
        <v>201.67945736134712</v>
      </c>
      <c r="V506" s="68">
        <f>Table1[[#This Row],[DEMAND for the whole year]]/U506</f>
        <v>1.3090078853544007</v>
      </c>
      <c r="W506" s="68">
        <f>Table1[[#This Row],[Demand variability (COV)]]*S506</f>
        <v>0.18082191780821918</v>
      </c>
      <c r="X506" s="68">
        <f t="shared" si="110"/>
        <v>0.99040243274906758</v>
      </c>
      <c r="Y506" s="68">
        <f t="shared" si="111"/>
        <v>2.0340379173455041</v>
      </c>
      <c r="Z506" s="58">
        <f>(Table1[[#This Row],[Eoq]]/2)*(Table1[[#This Row],[Std. Price ($)]]*$K$1)</f>
        <v>392.7023656063202</v>
      </c>
      <c r="AA506" s="58">
        <f>Table1[[#This Row],[number of times I order]]*$H$1</f>
        <v>392.7023656063202</v>
      </c>
      <c r="AB506" s="58">
        <f>Table1[[#This Row],[Holding cost]]+AA506</f>
        <v>785.4047312126404</v>
      </c>
      <c r="AC506" s="34">
        <v>1.2</v>
      </c>
      <c r="AD506" s="29">
        <v>0.82</v>
      </c>
      <c r="AE506" s="29">
        <v>0.25</v>
      </c>
      <c r="AF506" s="29">
        <v>30</v>
      </c>
    </row>
    <row r="507" spans="1:32" x14ac:dyDescent="0.15">
      <c r="A507" s="32">
        <v>18407.774634569218</v>
      </c>
      <c r="B507" s="33">
        <v>8.6182074899999996</v>
      </c>
      <c r="C507" s="33">
        <v>89.633389859873631</v>
      </c>
      <c r="D507" s="33">
        <f>C507/Table1[[#This Row],[Std. Price ($)]]</f>
        <v>10.400467842515781</v>
      </c>
      <c r="E507" s="29">
        <v>42</v>
      </c>
      <c r="F507" s="29">
        <f t="shared" si="98"/>
        <v>58.8</v>
      </c>
      <c r="G507" s="29">
        <f t="shared" si="99"/>
        <v>58.8</v>
      </c>
      <c r="H507" s="29">
        <f t="shared" si="100"/>
        <v>58.8</v>
      </c>
      <c r="I507" s="58">
        <f t="shared" si="101"/>
        <v>58.8</v>
      </c>
      <c r="J507" s="58">
        <f t="shared" si="102"/>
        <v>58.8</v>
      </c>
      <c r="K507" s="58">
        <f t="shared" si="103"/>
        <v>58.8</v>
      </c>
      <c r="L507" s="58">
        <f t="shared" si="104"/>
        <v>58.8</v>
      </c>
      <c r="M507" s="58">
        <f t="shared" si="105"/>
        <v>58.8</v>
      </c>
      <c r="N507" s="58">
        <f t="shared" si="106"/>
        <v>58.8</v>
      </c>
      <c r="O507" s="58">
        <f t="shared" si="107"/>
        <v>58.8</v>
      </c>
      <c r="P507" s="58">
        <f t="shared" si="108"/>
        <v>58.8</v>
      </c>
      <c r="Q507" s="58">
        <f t="shared" si="109"/>
        <v>58.8</v>
      </c>
      <c r="R507" s="58">
        <f>SUM(Table1[[#This Row],[Oct]:[September]])</f>
        <v>705.59999999999991</v>
      </c>
      <c r="S507" s="68">
        <f>Table1[[#This Row],[DEMAND for the whole year]]/365</f>
        <v>1.9331506849315065</v>
      </c>
      <c r="T507" s="68">
        <f>Table1[[#This Row],[Lead Time (days)]]*S507</f>
        <v>30.930410958904105</v>
      </c>
      <c r="U507" s="68">
        <f>SQRT(2*Table1[[#This Row],[DEMAND for the whole year]]*$H$1/(Table1[[#This Row],[Std. Price ($)]]*$K$1))</f>
        <v>495.60016294766092</v>
      </c>
      <c r="V507" s="68">
        <f>Table1[[#This Row],[DEMAND for the whole year]]/U507</f>
        <v>1.4237283454535841</v>
      </c>
      <c r="W507" s="68">
        <f>Table1[[#This Row],[Demand variability (COV)]]*S507</f>
        <v>0.48328767123287664</v>
      </c>
      <c r="X507" s="68">
        <f t="shared" si="110"/>
        <v>1.9331506849315065</v>
      </c>
      <c r="Y507" s="68">
        <f t="shared" si="111"/>
        <v>3.9702061132652422</v>
      </c>
      <c r="Z507" s="58">
        <f>(Table1[[#This Row],[Eoq]]/2)*(Table1[[#This Row],[Std. Price ($)]]*$K$1)</f>
        <v>427.11850363607522</v>
      </c>
      <c r="AA507" s="58">
        <f>Table1[[#This Row],[number of times I order]]*$H$1</f>
        <v>427.11850363607522</v>
      </c>
      <c r="AB507" s="58">
        <f>Table1[[#This Row],[Holding cost]]+AA507</f>
        <v>854.23700727215044</v>
      </c>
      <c r="AC507" s="34">
        <v>0.4</v>
      </c>
      <c r="AD507" s="29">
        <v>0.87</v>
      </c>
      <c r="AE507" s="29">
        <v>0.25</v>
      </c>
      <c r="AF507" s="29">
        <v>16</v>
      </c>
    </row>
    <row r="508" spans="1:32" x14ac:dyDescent="0.15">
      <c r="A508" s="32">
        <v>34253.56361119901</v>
      </c>
      <c r="B508" s="33">
        <v>12.192397589999999</v>
      </c>
      <c r="C508" s="33">
        <v>284.58007793310111</v>
      </c>
      <c r="D508" s="33">
        <f>C508/Table1[[#This Row],[Std. Price ($)]]</f>
        <v>23.340780665363877</v>
      </c>
      <c r="E508" s="29">
        <v>18</v>
      </c>
      <c r="F508" s="29">
        <f t="shared" si="98"/>
        <v>10.8</v>
      </c>
      <c r="G508" s="29">
        <f t="shared" si="99"/>
        <v>10.8</v>
      </c>
      <c r="H508" s="29">
        <f t="shared" si="100"/>
        <v>10.8</v>
      </c>
      <c r="I508" s="58">
        <f t="shared" si="101"/>
        <v>10.8</v>
      </c>
      <c r="J508" s="58">
        <f t="shared" si="102"/>
        <v>10.8</v>
      </c>
      <c r="K508" s="58">
        <f t="shared" si="103"/>
        <v>10.8</v>
      </c>
      <c r="L508" s="58">
        <f t="shared" si="104"/>
        <v>10.8</v>
      </c>
      <c r="M508" s="58">
        <f t="shared" si="105"/>
        <v>10.8</v>
      </c>
      <c r="N508" s="58">
        <f t="shared" si="106"/>
        <v>10.8</v>
      </c>
      <c r="O508" s="58">
        <f t="shared" si="107"/>
        <v>10.8</v>
      </c>
      <c r="P508" s="58">
        <f t="shared" si="108"/>
        <v>10.8</v>
      </c>
      <c r="Q508" s="58">
        <f t="shared" si="109"/>
        <v>10.8</v>
      </c>
      <c r="R508" s="58">
        <f>SUM(Table1[[#This Row],[Oct]:[September]])</f>
        <v>129.6</v>
      </c>
      <c r="S508" s="68">
        <f>Table1[[#This Row],[DEMAND for the whole year]]/365</f>
        <v>0.35506849315068489</v>
      </c>
      <c r="T508" s="68">
        <f>Table1[[#This Row],[Lead Time (days)]]*S508</f>
        <v>10.652054794520547</v>
      </c>
      <c r="U508" s="68">
        <f>SQRT(2*Table1[[#This Row],[DEMAND for the whole year]]*$H$1/(Table1[[#This Row],[Std. Price ($)]]*$K$1))</f>
        <v>178.57414108715821</v>
      </c>
      <c r="V508" s="68">
        <f>Table1[[#This Row],[DEMAND for the whole year]]/U508</f>
        <v>0.72574897580912912</v>
      </c>
      <c r="W508" s="68">
        <f>Table1[[#This Row],[Demand variability (COV)]]*S508</f>
        <v>0.36927123287671232</v>
      </c>
      <c r="X508" s="68">
        <f t="shared" si="110"/>
        <v>2.0225818408431864</v>
      </c>
      <c r="Y508" s="68">
        <f t="shared" si="111"/>
        <v>4.153875252295399</v>
      </c>
      <c r="Z508" s="58">
        <f>(Table1[[#This Row],[Eoq]]/2)*(Table1[[#This Row],[Std. Price ($)]]*$K$1)</f>
        <v>217.72469274273877</v>
      </c>
      <c r="AA508" s="58">
        <f>Table1[[#This Row],[number of times I order]]*$H$1</f>
        <v>217.72469274273874</v>
      </c>
      <c r="AB508" s="58">
        <f>Table1[[#This Row],[Holding cost]]+AA508</f>
        <v>435.44938548547748</v>
      </c>
      <c r="AC508" s="34">
        <v>-0.4</v>
      </c>
      <c r="AD508" s="29">
        <v>0.94</v>
      </c>
      <c r="AE508" s="29">
        <v>1.04</v>
      </c>
      <c r="AF508" s="29">
        <v>30</v>
      </c>
    </row>
    <row r="509" spans="1:32" x14ac:dyDescent="0.15">
      <c r="A509" s="32">
        <v>52795.089370043148</v>
      </c>
      <c r="B509" s="33">
        <v>92.88</v>
      </c>
      <c r="C509" s="33">
        <v>1120.4947643999997</v>
      </c>
      <c r="D509" s="33">
        <f>C509/Table1[[#This Row],[Std. Price ($)]]</f>
        <v>12.063897118863046</v>
      </c>
      <c r="E509" s="29">
        <v>10</v>
      </c>
      <c r="F509" s="29">
        <f t="shared" si="98"/>
        <v>12</v>
      </c>
      <c r="G509" s="29">
        <f t="shared" si="99"/>
        <v>12</v>
      </c>
      <c r="H509" s="29">
        <f t="shared" si="100"/>
        <v>12</v>
      </c>
      <c r="I509" s="58">
        <f t="shared" si="101"/>
        <v>12</v>
      </c>
      <c r="J509" s="58">
        <f t="shared" si="102"/>
        <v>12</v>
      </c>
      <c r="K509" s="58">
        <f t="shared" si="103"/>
        <v>12</v>
      </c>
      <c r="L509" s="58">
        <f t="shared" si="104"/>
        <v>12</v>
      </c>
      <c r="M509" s="58">
        <f t="shared" si="105"/>
        <v>12</v>
      </c>
      <c r="N509" s="58">
        <f t="shared" si="106"/>
        <v>12</v>
      </c>
      <c r="O509" s="58">
        <f t="shared" si="107"/>
        <v>12</v>
      </c>
      <c r="P509" s="58">
        <f t="shared" si="108"/>
        <v>12</v>
      </c>
      <c r="Q509" s="58">
        <f t="shared" si="109"/>
        <v>12</v>
      </c>
      <c r="R509" s="58">
        <f>SUM(Table1[[#This Row],[Oct]:[September]])</f>
        <v>144</v>
      </c>
      <c r="S509" s="68">
        <f>Table1[[#This Row],[DEMAND for the whole year]]/365</f>
        <v>0.39452054794520547</v>
      </c>
      <c r="T509" s="68">
        <f>Table1[[#This Row],[Lead Time (days)]]*S509</f>
        <v>12.230136986301369</v>
      </c>
      <c r="U509" s="68">
        <f>SQRT(2*Table1[[#This Row],[DEMAND for the whole year]]*$H$1/(Table1[[#This Row],[Std. Price ($)]]*$K$1))</f>
        <v>68.199433947047353</v>
      </c>
      <c r="V509" s="68">
        <f>Table1[[#This Row],[DEMAND for the whole year]]/U509</f>
        <v>2.1114544750005857</v>
      </c>
      <c r="W509" s="68">
        <f>Table1[[#This Row],[Demand variability (COV)]]*S509</f>
        <v>0.48526027397260274</v>
      </c>
      <c r="X509" s="68">
        <f t="shared" si="110"/>
        <v>2.70181486012179</v>
      </c>
      <c r="Y509" s="68">
        <f t="shared" si="111"/>
        <v>5.548849325703995</v>
      </c>
      <c r="Z509" s="58">
        <f>(Table1[[#This Row],[Eoq]]/2)*(Table1[[#This Row],[Std. Price ($)]]*$K$1)</f>
        <v>633.43634250017578</v>
      </c>
      <c r="AA509" s="58">
        <f>Table1[[#This Row],[number of times I order]]*$H$1</f>
        <v>633.43634250017567</v>
      </c>
      <c r="AB509" s="58">
        <f>Table1[[#This Row],[Holding cost]]+AA509</f>
        <v>1266.8726850003513</v>
      </c>
      <c r="AC509" s="34">
        <v>0.2</v>
      </c>
      <c r="AD509" s="29">
        <v>1</v>
      </c>
      <c r="AE509" s="29">
        <v>1.23</v>
      </c>
      <c r="AF509" s="29">
        <v>31</v>
      </c>
    </row>
    <row r="510" spans="1:32" x14ac:dyDescent="0.15">
      <c r="A510" s="32">
        <v>23447.4464124642</v>
      </c>
      <c r="B510" s="33">
        <v>7.8112854</v>
      </c>
      <c r="C510" s="33">
        <v>1023.2186386212838</v>
      </c>
      <c r="D510" s="33">
        <f>C510/Table1[[#This Row],[Std. Price ($)]]</f>
        <v>130.99235096713838</v>
      </c>
      <c r="E510" s="29">
        <v>34</v>
      </c>
      <c r="F510" s="29">
        <f t="shared" si="98"/>
        <v>20.399999999999999</v>
      </c>
      <c r="G510" s="29">
        <f t="shared" si="99"/>
        <v>20.399999999999999</v>
      </c>
      <c r="H510" s="29">
        <f t="shared" si="100"/>
        <v>20.399999999999999</v>
      </c>
      <c r="I510" s="58">
        <f t="shared" si="101"/>
        <v>20.399999999999999</v>
      </c>
      <c r="J510" s="58">
        <f t="shared" si="102"/>
        <v>20.399999999999999</v>
      </c>
      <c r="K510" s="58">
        <f t="shared" si="103"/>
        <v>20.399999999999999</v>
      </c>
      <c r="L510" s="58">
        <f t="shared" si="104"/>
        <v>20.399999999999999</v>
      </c>
      <c r="M510" s="58">
        <f t="shared" si="105"/>
        <v>20.399999999999999</v>
      </c>
      <c r="N510" s="58">
        <f t="shared" si="106"/>
        <v>20.399999999999999</v>
      </c>
      <c r="O510" s="58">
        <f t="shared" si="107"/>
        <v>20.399999999999999</v>
      </c>
      <c r="P510" s="58">
        <f t="shared" si="108"/>
        <v>20.399999999999999</v>
      </c>
      <c r="Q510" s="58">
        <f t="shared" si="109"/>
        <v>20.399999999999999</v>
      </c>
      <c r="R510" s="58">
        <f>SUM(Table1[[#This Row],[Oct]:[September]])</f>
        <v>244.80000000000004</v>
      </c>
      <c r="S510" s="68">
        <f>Table1[[#This Row],[DEMAND for the whole year]]/365</f>
        <v>0.67068493150684938</v>
      </c>
      <c r="T510" s="68">
        <f>Table1[[#This Row],[Lead Time (days)]]*S510</f>
        <v>40.911780821917809</v>
      </c>
      <c r="U510" s="68">
        <f>SQRT(2*Table1[[#This Row],[DEMAND for the whole year]]*$H$1/(Table1[[#This Row],[Std. Price ($)]]*$K$1))</f>
        <v>306.62324901605604</v>
      </c>
      <c r="V510" s="68">
        <f>Table1[[#This Row],[DEMAND for the whole year]]/U510</f>
        <v>0.79837390277989428</v>
      </c>
      <c r="W510" s="68">
        <f>Table1[[#This Row],[Demand variability (COV)]]*S510</f>
        <v>0.84506301369863024</v>
      </c>
      <c r="X510" s="68">
        <f t="shared" si="110"/>
        <v>6.6001531288604269</v>
      </c>
      <c r="Y510" s="68">
        <f t="shared" si="111"/>
        <v>13.555057298400314</v>
      </c>
      <c r="Z510" s="58">
        <f>(Table1[[#This Row],[Eoq]]/2)*(Table1[[#This Row],[Std. Price ($)]]*$K$1)</f>
        <v>239.51217083396833</v>
      </c>
      <c r="AA510" s="58">
        <f>Table1[[#This Row],[number of times I order]]*$H$1</f>
        <v>239.5121708339683</v>
      </c>
      <c r="AB510" s="58">
        <f>Table1[[#This Row],[Holding cost]]+AA510</f>
        <v>479.0243416679366</v>
      </c>
      <c r="AC510" s="34">
        <v>-0.4</v>
      </c>
      <c r="AD510" s="29">
        <v>1</v>
      </c>
      <c r="AE510" s="29">
        <v>1.26</v>
      </c>
      <c r="AF510" s="29">
        <v>61</v>
      </c>
    </row>
    <row r="511" spans="1:32" x14ac:dyDescent="0.15">
      <c r="A511" s="32">
        <v>70200.570516990148</v>
      </c>
      <c r="B511" s="33">
        <v>16.056843279999999</v>
      </c>
      <c r="C511" s="33">
        <v>234.27165772755504</v>
      </c>
      <c r="D511" s="33">
        <f>C511/Table1[[#This Row],[Std. Price ($)]]</f>
        <v>14.590144129970923</v>
      </c>
      <c r="E511" s="29">
        <v>10</v>
      </c>
      <c r="F511" s="29">
        <f t="shared" si="98"/>
        <v>9</v>
      </c>
      <c r="G511" s="29">
        <f t="shared" si="99"/>
        <v>9</v>
      </c>
      <c r="H511" s="29">
        <f t="shared" si="100"/>
        <v>9</v>
      </c>
      <c r="I511" s="58">
        <f t="shared" si="101"/>
        <v>9</v>
      </c>
      <c r="J511" s="58">
        <f t="shared" si="102"/>
        <v>9</v>
      </c>
      <c r="K511" s="58">
        <f t="shared" si="103"/>
        <v>9</v>
      </c>
      <c r="L511" s="58">
        <f t="shared" si="104"/>
        <v>9</v>
      </c>
      <c r="M511" s="58">
        <f t="shared" si="105"/>
        <v>9</v>
      </c>
      <c r="N511" s="58">
        <f t="shared" si="106"/>
        <v>9</v>
      </c>
      <c r="O511" s="58">
        <f t="shared" si="107"/>
        <v>9</v>
      </c>
      <c r="P511" s="58">
        <f t="shared" si="108"/>
        <v>9</v>
      </c>
      <c r="Q511" s="58">
        <f t="shared" si="109"/>
        <v>9</v>
      </c>
      <c r="R511" s="58">
        <f>SUM(Table1[[#This Row],[Oct]:[September]])</f>
        <v>108</v>
      </c>
      <c r="S511" s="68">
        <f>Table1[[#This Row],[DEMAND for the whole year]]/365</f>
        <v>0.29589041095890412</v>
      </c>
      <c r="T511" s="68">
        <f>Table1[[#This Row],[Lead Time (days)]]*S511</f>
        <v>6.8054794520547945</v>
      </c>
      <c r="U511" s="68">
        <f>SQRT(2*Table1[[#This Row],[DEMAND for the whole year]]*$H$1/(Table1[[#This Row],[Std. Price ($)]]*$K$1))</f>
        <v>142.05038686541602</v>
      </c>
      <c r="V511" s="68">
        <f>Table1[[#This Row],[DEMAND for the whole year]]/U511</f>
        <v>0.76029359992045176</v>
      </c>
      <c r="W511" s="68">
        <f>Table1[[#This Row],[Demand variability (COV)]]*S511</f>
        <v>0.47046575342465757</v>
      </c>
      <c r="X511" s="68">
        <f t="shared" si="110"/>
        <v>2.2562744909130417</v>
      </c>
      <c r="Y511" s="68">
        <f t="shared" si="111"/>
        <v>4.6338212777990284</v>
      </c>
      <c r="Z511" s="58">
        <f>(Table1[[#This Row],[Eoq]]/2)*(Table1[[#This Row],[Std. Price ($)]]*$K$1)</f>
        <v>228.08807997613553</v>
      </c>
      <c r="AA511" s="58">
        <f>Table1[[#This Row],[number of times I order]]*$H$1</f>
        <v>228.08807997613553</v>
      </c>
      <c r="AB511" s="58">
        <f>Table1[[#This Row],[Holding cost]]+AA511</f>
        <v>456.17615995227106</v>
      </c>
      <c r="AC511" s="34">
        <v>-0.1</v>
      </c>
      <c r="AD511" s="29">
        <v>1</v>
      </c>
      <c r="AE511" s="29">
        <v>1.59</v>
      </c>
      <c r="AF511" s="29">
        <v>23</v>
      </c>
    </row>
    <row r="512" spans="1:32" x14ac:dyDescent="0.15">
      <c r="A512" s="32">
        <v>67748.836639715388</v>
      </c>
      <c r="B512" s="33">
        <v>11.784285879999999</v>
      </c>
      <c r="C512" s="33">
        <v>157.04892160938178</v>
      </c>
      <c r="D512" s="33">
        <f>C512/Table1[[#This Row],[Std. Price ($)]]</f>
        <v>13.326978249562101</v>
      </c>
      <c r="E512" s="29">
        <v>10</v>
      </c>
      <c r="F512" s="29">
        <f t="shared" si="98"/>
        <v>25</v>
      </c>
      <c r="G512" s="29">
        <f t="shared" si="99"/>
        <v>25</v>
      </c>
      <c r="H512" s="29">
        <f t="shared" si="100"/>
        <v>25</v>
      </c>
      <c r="I512" s="58">
        <f t="shared" si="101"/>
        <v>25</v>
      </c>
      <c r="J512" s="58">
        <f t="shared" si="102"/>
        <v>25</v>
      </c>
      <c r="K512" s="58">
        <f t="shared" si="103"/>
        <v>25</v>
      </c>
      <c r="L512" s="58">
        <f t="shared" si="104"/>
        <v>25</v>
      </c>
      <c r="M512" s="58">
        <f t="shared" si="105"/>
        <v>25</v>
      </c>
      <c r="N512" s="58">
        <f t="shared" si="106"/>
        <v>25</v>
      </c>
      <c r="O512" s="58">
        <f t="shared" si="107"/>
        <v>25</v>
      </c>
      <c r="P512" s="58">
        <f t="shared" si="108"/>
        <v>25</v>
      </c>
      <c r="Q512" s="58">
        <f t="shared" si="109"/>
        <v>25</v>
      </c>
      <c r="R512" s="58">
        <f>SUM(Table1[[#This Row],[Oct]:[September]])</f>
        <v>300</v>
      </c>
      <c r="S512" s="68">
        <f>Table1[[#This Row],[DEMAND for the whole year]]/365</f>
        <v>0.82191780821917804</v>
      </c>
      <c r="T512" s="68">
        <f>Table1[[#This Row],[Lead Time (days)]]*S512</f>
        <v>24.657534246575342</v>
      </c>
      <c r="U512" s="68">
        <f>SQRT(2*Table1[[#This Row],[DEMAND for the whole year]]*$H$1/(Table1[[#This Row],[Std. Price ($)]]*$K$1))</f>
        <v>276.3564593240107</v>
      </c>
      <c r="V512" s="68">
        <f>Table1[[#This Row],[DEMAND for the whole year]]/U512</f>
        <v>1.0855545071529114</v>
      </c>
      <c r="W512" s="68">
        <f>Table1[[#This Row],[Demand variability (COV)]]*S512</f>
        <v>0.84657534246575339</v>
      </c>
      <c r="X512" s="68">
        <f t="shared" si="110"/>
        <v>4.6368841169615429</v>
      </c>
      <c r="Y512" s="68">
        <f t="shared" si="111"/>
        <v>9.5229957039357664</v>
      </c>
      <c r="Z512" s="58">
        <f>(Table1[[#This Row],[Eoq]]/2)*(Table1[[#This Row],[Std. Price ($)]]*$K$1)</f>
        <v>325.6663521458733</v>
      </c>
      <c r="AA512" s="58">
        <f>Table1[[#This Row],[number of times I order]]*$H$1</f>
        <v>325.66635214587342</v>
      </c>
      <c r="AB512" s="58">
        <f>Table1[[#This Row],[Holding cost]]+AA512</f>
        <v>651.33270429174672</v>
      </c>
      <c r="AC512" s="34">
        <v>1.5</v>
      </c>
      <c r="AD512" s="29">
        <v>0.71</v>
      </c>
      <c r="AE512" s="29">
        <v>1.03</v>
      </c>
      <c r="AF512" s="29">
        <v>30</v>
      </c>
    </row>
    <row r="513" spans="1:32" x14ac:dyDescent="0.15">
      <c r="A513" s="32">
        <v>6591.6500639504939</v>
      </c>
      <c r="B513" s="33">
        <v>23.24488367</v>
      </c>
      <c r="C513" s="33">
        <v>234.78138803941013</v>
      </c>
      <c r="D513" s="33">
        <f>C513/Table1[[#This Row],[Std. Price ($)]]</f>
        <v>10.100346870843692</v>
      </c>
      <c r="E513" s="29">
        <v>18</v>
      </c>
      <c r="F513" s="29">
        <f t="shared" si="98"/>
        <v>10.8</v>
      </c>
      <c r="G513" s="29">
        <f t="shared" si="99"/>
        <v>10.8</v>
      </c>
      <c r="H513" s="29">
        <f t="shared" si="100"/>
        <v>10.8</v>
      </c>
      <c r="I513" s="58">
        <f t="shared" si="101"/>
        <v>10.8</v>
      </c>
      <c r="J513" s="58">
        <f t="shared" si="102"/>
        <v>10.8</v>
      </c>
      <c r="K513" s="58">
        <f t="shared" si="103"/>
        <v>10.8</v>
      </c>
      <c r="L513" s="58">
        <f t="shared" si="104"/>
        <v>10.8</v>
      </c>
      <c r="M513" s="58">
        <f t="shared" si="105"/>
        <v>10.8</v>
      </c>
      <c r="N513" s="58">
        <f t="shared" si="106"/>
        <v>10.8</v>
      </c>
      <c r="O513" s="58">
        <f t="shared" si="107"/>
        <v>10.8</v>
      </c>
      <c r="P513" s="58">
        <f t="shared" si="108"/>
        <v>10.8</v>
      </c>
      <c r="Q513" s="58">
        <f t="shared" si="109"/>
        <v>10.8</v>
      </c>
      <c r="R513" s="58">
        <f>SUM(Table1[[#This Row],[Oct]:[September]])</f>
        <v>129.6</v>
      </c>
      <c r="S513" s="68">
        <f>Table1[[#This Row],[DEMAND for the whole year]]/365</f>
        <v>0.35506849315068489</v>
      </c>
      <c r="T513" s="68">
        <f>Table1[[#This Row],[Lead Time (days)]]*S513</f>
        <v>5.6810958904109583</v>
      </c>
      <c r="U513" s="68">
        <f>SQRT(2*Table1[[#This Row],[DEMAND for the whole year]]*$H$1/(Table1[[#This Row],[Std. Price ($)]]*$K$1))</f>
        <v>129.33004824664246</v>
      </c>
      <c r="V513" s="68">
        <f>Table1[[#This Row],[DEMAND for the whole year]]/U513</f>
        <v>1.0020873088428972</v>
      </c>
      <c r="W513" s="68">
        <f>Table1[[#This Row],[Demand variability (COV)]]*S513</f>
        <v>0.30890958904109583</v>
      </c>
      <c r="X513" s="68">
        <f t="shared" si="110"/>
        <v>1.2356383561643833</v>
      </c>
      <c r="Y513" s="68">
        <f t="shared" si="111"/>
        <v>2.5376909279074975</v>
      </c>
      <c r="Z513" s="58">
        <f>(Table1[[#This Row],[Eoq]]/2)*(Table1[[#This Row],[Std. Price ($)]]*$K$1)</f>
        <v>300.62619265286918</v>
      </c>
      <c r="AA513" s="58">
        <f>Table1[[#This Row],[number of times I order]]*$H$1</f>
        <v>300.62619265286918</v>
      </c>
      <c r="AB513" s="58">
        <f>Table1[[#This Row],[Holding cost]]+AA513</f>
        <v>601.25238530573836</v>
      </c>
      <c r="AC513" s="34">
        <v>-0.4</v>
      </c>
      <c r="AD513" s="29">
        <v>1</v>
      </c>
      <c r="AE513" s="29">
        <v>0.87</v>
      </c>
      <c r="AF513" s="29">
        <v>16</v>
      </c>
    </row>
    <row r="514" spans="1:32" x14ac:dyDescent="0.15">
      <c r="A514" s="32">
        <v>34117.218290055062</v>
      </c>
      <c r="B514" s="33">
        <v>5.0746118899999999</v>
      </c>
      <c r="C514" s="33">
        <v>90.72276412421752</v>
      </c>
      <c r="D514" s="33">
        <f>C514/Table1[[#This Row],[Std. Price ($)]]</f>
        <v>17.877773924542932</v>
      </c>
      <c r="E514" s="29">
        <v>34</v>
      </c>
      <c r="F514" s="29">
        <f t="shared" si="98"/>
        <v>61.2</v>
      </c>
      <c r="G514" s="29">
        <f t="shared" si="99"/>
        <v>61.2</v>
      </c>
      <c r="H514" s="29">
        <f t="shared" si="100"/>
        <v>61.2</v>
      </c>
      <c r="I514" s="58">
        <f t="shared" si="101"/>
        <v>61.2</v>
      </c>
      <c r="J514" s="58">
        <f t="shared" si="102"/>
        <v>61.2</v>
      </c>
      <c r="K514" s="58">
        <f t="shared" si="103"/>
        <v>61.2</v>
      </c>
      <c r="L514" s="58">
        <f t="shared" si="104"/>
        <v>61.2</v>
      </c>
      <c r="M514" s="58">
        <f t="shared" si="105"/>
        <v>61.2</v>
      </c>
      <c r="N514" s="58">
        <f t="shared" si="106"/>
        <v>61.2</v>
      </c>
      <c r="O514" s="58">
        <f t="shared" si="107"/>
        <v>61.2</v>
      </c>
      <c r="P514" s="58">
        <f t="shared" si="108"/>
        <v>61.2</v>
      </c>
      <c r="Q514" s="58">
        <f t="shared" si="109"/>
        <v>61.2</v>
      </c>
      <c r="R514" s="58">
        <f>SUM(Table1[[#This Row],[Oct]:[September]])</f>
        <v>734.40000000000009</v>
      </c>
      <c r="S514" s="68">
        <f>Table1[[#This Row],[DEMAND for the whole year]]/365</f>
        <v>2.012054794520548</v>
      </c>
      <c r="T514" s="68">
        <f>Table1[[#This Row],[Lead Time (days)]]*S514</f>
        <v>60.361643835616441</v>
      </c>
      <c r="U514" s="68">
        <f>SQRT(2*Table1[[#This Row],[DEMAND for the whole year]]*$H$1/(Table1[[#This Row],[Std. Price ($)]]*$K$1))</f>
        <v>658.90916008828515</v>
      </c>
      <c r="V514" s="68">
        <f>Table1[[#This Row],[DEMAND for the whole year]]/U514</f>
        <v>1.1145694194046416</v>
      </c>
      <c r="W514" s="68">
        <f>Table1[[#This Row],[Demand variability (COV)]]*S514</f>
        <v>0.50301369863013701</v>
      </c>
      <c r="X514" s="68">
        <f t="shared" si="110"/>
        <v>2.7551194947383153</v>
      </c>
      <c r="Y514" s="68">
        <f t="shared" si="111"/>
        <v>5.6583236609793115</v>
      </c>
      <c r="Z514" s="58">
        <f>(Table1[[#This Row],[Eoq]]/2)*(Table1[[#This Row],[Std. Price ($)]]*$K$1)</f>
        <v>334.37082582139254</v>
      </c>
      <c r="AA514" s="58">
        <f>Table1[[#This Row],[number of times I order]]*$H$1</f>
        <v>334.37082582139249</v>
      </c>
      <c r="AB514" s="58">
        <f>Table1[[#This Row],[Holding cost]]+AA514</f>
        <v>668.74165164278497</v>
      </c>
      <c r="AC514" s="34">
        <v>0.8</v>
      </c>
      <c r="AD514" s="29">
        <v>1</v>
      </c>
      <c r="AE514" s="29">
        <v>0.25</v>
      </c>
      <c r="AF514" s="29">
        <v>30</v>
      </c>
    </row>
    <row r="515" spans="1:32" x14ac:dyDescent="0.15">
      <c r="A515" s="32">
        <v>35470.917242711941</v>
      </c>
      <c r="B515" s="33">
        <v>11.760876250000001</v>
      </c>
      <c r="C515" s="33">
        <v>181.14338886050001</v>
      </c>
      <c r="D515" s="33">
        <f>C515/Table1[[#This Row],[Std. Price ($)]]</f>
        <v>15.402201758606209</v>
      </c>
      <c r="E515" s="29">
        <v>74</v>
      </c>
      <c r="F515" s="29">
        <f t="shared" ref="F515:F578" si="112">E515+$AC515*E515</f>
        <v>44.4</v>
      </c>
      <c r="G515" s="29">
        <f t="shared" ref="G515:G578" si="113">$F515</f>
        <v>44.4</v>
      </c>
      <c r="H515" s="29">
        <f t="shared" ref="H515:H578" si="114">$F515</f>
        <v>44.4</v>
      </c>
      <c r="I515" s="58">
        <f t="shared" ref="I515:I578" si="115">$F515</f>
        <v>44.4</v>
      </c>
      <c r="J515" s="58">
        <f t="shared" ref="J515:J578" si="116">$F515</f>
        <v>44.4</v>
      </c>
      <c r="K515" s="58">
        <f t="shared" ref="K515:K578" si="117">$F515</f>
        <v>44.4</v>
      </c>
      <c r="L515" s="58">
        <f t="shared" ref="L515:L578" si="118">$F515</f>
        <v>44.4</v>
      </c>
      <c r="M515" s="58">
        <f t="shared" ref="M515:M578" si="119">$F515</f>
        <v>44.4</v>
      </c>
      <c r="N515" s="58">
        <f t="shared" ref="N515:N578" si="120">$F515</f>
        <v>44.4</v>
      </c>
      <c r="O515" s="58">
        <f t="shared" ref="O515:O578" si="121">$F515</f>
        <v>44.4</v>
      </c>
      <c r="P515" s="58">
        <f t="shared" ref="P515:P578" si="122">$F515</f>
        <v>44.4</v>
      </c>
      <c r="Q515" s="58">
        <f t="shared" ref="Q515:Q578" si="123">$F515</f>
        <v>44.4</v>
      </c>
      <c r="R515" s="58">
        <f>SUM(Table1[[#This Row],[Oct]:[September]])</f>
        <v>532.79999999999984</v>
      </c>
      <c r="S515" s="68">
        <f>Table1[[#This Row],[DEMAND for the whole year]]/365</f>
        <v>1.4597260273972599</v>
      </c>
      <c r="T515" s="68">
        <f>Table1[[#This Row],[Lead Time (days)]]*S515</f>
        <v>23.355616438356158</v>
      </c>
      <c r="U515" s="68">
        <f>SQRT(2*Table1[[#This Row],[DEMAND for the whole year]]*$H$1/(Table1[[#This Row],[Std. Price ($)]]*$K$1))</f>
        <v>368.65734860520683</v>
      </c>
      <c r="V515" s="68">
        <f>Table1[[#This Row],[DEMAND for the whole year]]/U515</f>
        <v>1.4452444851996493</v>
      </c>
      <c r="W515" s="68">
        <f>Table1[[#This Row],[Demand variability (COV)]]*S515</f>
        <v>0.36493150684931497</v>
      </c>
      <c r="X515" s="68">
        <f t="shared" si="110"/>
        <v>1.4597260273972599</v>
      </c>
      <c r="Y515" s="68">
        <f t="shared" si="111"/>
        <v>2.9979107385880397</v>
      </c>
      <c r="Z515" s="58">
        <f>(Table1[[#This Row],[Eoq]]/2)*(Table1[[#This Row],[Std. Price ($)]]*$K$1)</f>
        <v>433.57334555989479</v>
      </c>
      <c r="AA515" s="58">
        <f>Table1[[#This Row],[number of times I order]]*$H$1</f>
        <v>433.57334555989479</v>
      </c>
      <c r="AB515" s="58">
        <f>Table1[[#This Row],[Holding cost]]+AA515</f>
        <v>867.14669111978958</v>
      </c>
      <c r="AC515" s="34">
        <v>-0.4</v>
      </c>
      <c r="AD515" s="29">
        <v>1</v>
      </c>
      <c r="AE515" s="29">
        <v>0.25</v>
      </c>
      <c r="AF515" s="29">
        <v>16</v>
      </c>
    </row>
    <row r="516" spans="1:32" x14ac:dyDescent="0.15">
      <c r="A516" s="32">
        <v>96716.715301459888</v>
      </c>
      <c r="B516" s="33">
        <v>9.0792040400000005</v>
      </c>
      <c r="C516" s="33">
        <v>501.62361220056385</v>
      </c>
      <c r="D516" s="33">
        <f>C516/Table1[[#This Row],[Std. Price ($)]]</f>
        <v>55.249734447047828</v>
      </c>
      <c r="E516" s="29">
        <v>66</v>
      </c>
      <c r="F516" s="29">
        <f t="shared" si="112"/>
        <v>26.4</v>
      </c>
      <c r="G516" s="29">
        <f t="shared" si="113"/>
        <v>26.4</v>
      </c>
      <c r="H516" s="29">
        <f t="shared" si="114"/>
        <v>26.4</v>
      </c>
      <c r="I516" s="58">
        <f t="shared" si="115"/>
        <v>26.4</v>
      </c>
      <c r="J516" s="58">
        <f t="shared" si="116"/>
        <v>26.4</v>
      </c>
      <c r="K516" s="58">
        <f t="shared" si="117"/>
        <v>26.4</v>
      </c>
      <c r="L516" s="58">
        <f t="shared" si="118"/>
        <v>26.4</v>
      </c>
      <c r="M516" s="58">
        <f t="shared" si="119"/>
        <v>26.4</v>
      </c>
      <c r="N516" s="58">
        <f t="shared" si="120"/>
        <v>26.4</v>
      </c>
      <c r="O516" s="58">
        <f t="shared" si="121"/>
        <v>26.4</v>
      </c>
      <c r="P516" s="58">
        <f t="shared" si="122"/>
        <v>26.4</v>
      </c>
      <c r="Q516" s="58">
        <f t="shared" si="123"/>
        <v>26.4</v>
      </c>
      <c r="R516" s="58">
        <f>SUM(Table1[[#This Row],[Oct]:[September]])</f>
        <v>316.79999999999995</v>
      </c>
      <c r="S516" s="68">
        <f>Table1[[#This Row],[DEMAND for the whole year]]/365</f>
        <v>0.86794520547945198</v>
      </c>
      <c r="T516" s="68">
        <f>Table1[[#This Row],[Lead Time (days)]]*S516</f>
        <v>13.887123287671232</v>
      </c>
      <c r="U516" s="68">
        <f>SQRT(2*Table1[[#This Row],[DEMAND for the whole year]]*$H$1/(Table1[[#This Row],[Std. Price ($)]]*$K$1))</f>
        <v>323.54100165058998</v>
      </c>
      <c r="V516" s="68">
        <f>Table1[[#This Row],[DEMAND for the whole year]]/U516</f>
        <v>0.97916492309722769</v>
      </c>
      <c r="W516" s="68">
        <f>Table1[[#This Row],[Demand variability (COV)]]*S516</f>
        <v>1.0675726027397259</v>
      </c>
      <c r="X516" s="68">
        <f t="shared" ref="X516:X579" si="124">SQRT(AF516)*W516</f>
        <v>4.2702904109589035</v>
      </c>
      <c r="Y516" s="68">
        <f t="shared" ref="Y516:Y579" si="125">NORMSINV($Y$1)*X516</f>
        <v>8.770104279588363</v>
      </c>
      <c r="Z516" s="58">
        <f>(Table1[[#This Row],[Eoq]]/2)*(Table1[[#This Row],[Std. Price ($)]]*$K$1)</f>
        <v>293.74947692916834</v>
      </c>
      <c r="AA516" s="58">
        <f>Table1[[#This Row],[number of times I order]]*$H$1</f>
        <v>293.74947692916828</v>
      </c>
      <c r="AB516" s="58">
        <f>Table1[[#This Row],[Holding cost]]+AA516</f>
        <v>587.49895385833656</v>
      </c>
      <c r="AC516" s="34">
        <v>-0.6</v>
      </c>
      <c r="AD516" s="29">
        <v>0.78</v>
      </c>
      <c r="AE516" s="29">
        <v>1.23</v>
      </c>
      <c r="AF516" s="29">
        <v>16</v>
      </c>
    </row>
    <row r="517" spans="1:32" x14ac:dyDescent="0.15">
      <c r="A517" s="32">
        <v>93158.669332110512</v>
      </c>
      <c r="B517" s="33">
        <v>13.45454133</v>
      </c>
      <c r="C517" s="33">
        <v>151.54263071026</v>
      </c>
      <c r="D517" s="33">
        <f>C517/Table1[[#This Row],[Std. Price ($)]]</f>
        <v>11.263307086683126</v>
      </c>
      <c r="E517" s="29">
        <v>10</v>
      </c>
      <c r="F517" s="29">
        <f t="shared" si="112"/>
        <v>25</v>
      </c>
      <c r="G517" s="29">
        <f t="shared" si="113"/>
        <v>25</v>
      </c>
      <c r="H517" s="29">
        <f t="shared" si="114"/>
        <v>25</v>
      </c>
      <c r="I517" s="58">
        <f t="shared" si="115"/>
        <v>25</v>
      </c>
      <c r="J517" s="58">
        <f t="shared" si="116"/>
        <v>25</v>
      </c>
      <c r="K517" s="58">
        <f t="shared" si="117"/>
        <v>25</v>
      </c>
      <c r="L517" s="58">
        <f t="shared" si="118"/>
        <v>25</v>
      </c>
      <c r="M517" s="58">
        <f t="shared" si="119"/>
        <v>25</v>
      </c>
      <c r="N517" s="58">
        <f t="shared" si="120"/>
        <v>25</v>
      </c>
      <c r="O517" s="58">
        <f t="shared" si="121"/>
        <v>25</v>
      </c>
      <c r="P517" s="58">
        <f t="shared" si="122"/>
        <v>25</v>
      </c>
      <c r="Q517" s="58">
        <f t="shared" si="123"/>
        <v>25</v>
      </c>
      <c r="R517" s="58">
        <f>SUM(Table1[[#This Row],[Oct]:[September]])</f>
        <v>300</v>
      </c>
      <c r="S517" s="68">
        <f>Table1[[#This Row],[DEMAND for the whole year]]/365</f>
        <v>0.82191780821917804</v>
      </c>
      <c r="T517" s="68">
        <f>Table1[[#This Row],[Lead Time (days)]]*S517</f>
        <v>25.479452054794518</v>
      </c>
      <c r="U517" s="68">
        <f>SQRT(2*Table1[[#This Row],[DEMAND for the whole year]]*$H$1/(Table1[[#This Row],[Std. Price ($)]]*$K$1))</f>
        <v>258.63470841686893</v>
      </c>
      <c r="V517" s="68">
        <f>Table1[[#This Row],[DEMAND for the whole year]]/U517</f>
        <v>1.1599371245890875</v>
      </c>
      <c r="W517" s="68">
        <f>Table1[[#This Row],[Demand variability (COV)]]*S517</f>
        <v>0.71506849315068488</v>
      </c>
      <c r="X517" s="68">
        <f t="shared" si="124"/>
        <v>3.9813328731469464</v>
      </c>
      <c r="Y517" s="68">
        <f t="shared" si="125"/>
        <v>8.1766580510882036</v>
      </c>
      <c r="Z517" s="58">
        <f>(Table1[[#This Row],[Eoq]]/2)*(Table1[[#This Row],[Std. Price ($)]]*$K$1)</f>
        <v>347.98113737672622</v>
      </c>
      <c r="AA517" s="58">
        <f>Table1[[#This Row],[number of times I order]]*$H$1</f>
        <v>347.98113737672622</v>
      </c>
      <c r="AB517" s="58">
        <f>Table1[[#This Row],[Holding cost]]+AA517</f>
        <v>695.96227475345245</v>
      </c>
      <c r="AC517" s="34">
        <v>1.5</v>
      </c>
      <c r="AD517" s="29">
        <v>1</v>
      </c>
      <c r="AE517" s="29">
        <v>0.87</v>
      </c>
      <c r="AF517" s="29">
        <v>31</v>
      </c>
    </row>
    <row r="518" spans="1:32" x14ac:dyDescent="0.15">
      <c r="A518" s="32">
        <v>39214.33263038443</v>
      </c>
      <c r="B518" s="33">
        <v>5.0829955999999994</v>
      </c>
      <c r="C518" s="33">
        <v>247.37331181204402</v>
      </c>
      <c r="D518" s="33">
        <f>C518/Table1[[#This Row],[Std. Price ($)]]</f>
        <v>48.666835716333111</v>
      </c>
      <c r="E518" s="29">
        <v>42</v>
      </c>
      <c r="F518" s="29">
        <f t="shared" si="112"/>
        <v>33.6</v>
      </c>
      <c r="G518" s="29">
        <f t="shared" si="113"/>
        <v>33.6</v>
      </c>
      <c r="H518" s="29">
        <f t="shared" si="114"/>
        <v>33.6</v>
      </c>
      <c r="I518" s="58">
        <f t="shared" si="115"/>
        <v>33.6</v>
      </c>
      <c r="J518" s="58">
        <f t="shared" si="116"/>
        <v>33.6</v>
      </c>
      <c r="K518" s="58">
        <f t="shared" si="117"/>
        <v>33.6</v>
      </c>
      <c r="L518" s="58">
        <f t="shared" si="118"/>
        <v>33.6</v>
      </c>
      <c r="M518" s="58">
        <f t="shared" si="119"/>
        <v>33.6</v>
      </c>
      <c r="N518" s="58">
        <f t="shared" si="120"/>
        <v>33.6</v>
      </c>
      <c r="O518" s="58">
        <f t="shared" si="121"/>
        <v>33.6</v>
      </c>
      <c r="P518" s="58">
        <f t="shared" si="122"/>
        <v>33.6</v>
      </c>
      <c r="Q518" s="58">
        <f t="shared" si="123"/>
        <v>33.6</v>
      </c>
      <c r="R518" s="58">
        <f>SUM(Table1[[#This Row],[Oct]:[September]])</f>
        <v>403.2000000000001</v>
      </c>
      <c r="S518" s="68">
        <f>Table1[[#This Row],[DEMAND for the whole year]]/365</f>
        <v>1.1046575342465756</v>
      </c>
      <c r="T518" s="68">
        <f>Table1[[#This Row],[Lead Time (days)]]*S518</f>
        <v>16.569863013698633</v>
      </c>
      <c r="U518" s="68">
        <f>SQRT(2*Table1[[#This Row],[DEMAND for the whole year]]*$H$1/(Table1[[#This Row],[Std. Price ($)]]*$K$1))</f>
        <v>487.82159538642708</v>
      </c>
      <c r="V518" s="68">
        <f>Table1[[#This Row],[DEMAND for the whole year]]/U518</f>
        <v>0.82653167431139629</v>
      </c>
      <c r="W518" s="68">
        <f>Table1[[#This Row],[Demand variability (COV)]]*S518</f>
        <v>1.9883835616438361</v>
      </c>
      <c r="X518" s="68">
        <f t="shared" si="124"/>
        <v>7.7009764201191659</v>
      </c>
      <c r="Y518" s="68">
        <f t="shared" si="125"/>
        <v>15.815871933621086</v>
      </c>
      <c r="Z518" s="58">
        <f>(Table1[[#This Row],[Eoq]]/2)*(Table1[[#This Row],[Std. Price ($)]]*$K$1)</f>
        <v>247.95950229341889</v>
      </c>
      <c r="AA518" s="58">
        <f>Table1[[#This Row],[number of times I order]]*$H$1</f>
        <v>247.95950229341889</v>
      </c>
      <c r="AB518" s="58">
        <f>Table1[[#This Row],[Holding cost]]+AA518</f>
        <v>495.91900458683779</v>
      </c>
      <c r="AC518" s="34">
        <v>-0.2</v>
      </c>
      <c r="AD518" s="29">
        <v>0.82</v>
      </c>
      <c r="AE518" s="29">
        <v>1.8</v>
      </c>
      <c r="AF518" s="29">
        <v>15</v>
      </c>
    </row>
    <row r="519" spans="1:32" x14ac:dyDescent="0.15">
      <c r="A519" s="32">
        <v>7120.0926266880351</v>
      </c>
      <c r="B519" s="33">
        <v>5.7151256999999989</v>
      </c>
      <c r="C519" s="33">
        <v>17.246940219436439</v>
      </c>
      <c r="D519" s="33">
        <f>C519/Table1[[#This Row],[Std. Price ($)]]</f>
        <v>3.017770933618563</v>
      </c>
      <c r="E519" s="29">
        <v>10</v>
      </c>
      <c r="F519" s="29">
        <f t="shared" si="112"/>
        <v>18</v>
      </c>
      <c r="G519" s="29">
        <f t="shared" si="113"/>
        <v>18</v>
      </c>
      <c r="H519" s="29">
        <f t="shared" si="114"/>
        <v>18</v>
      </c>
      <c r="I519" s="58">
        <f t="shared" si="115"/>
        <v>18</v>
      </c>
      <c r="J519" s="58">
        <f t="shared" si="116"/>
        <v>18</v>
      </c>
      <c r="K519" s="58">
        <f t="shared" si="117"/>
        <v>18</v>
      </c>
      <c r="L519" s="58">
        <f t="shared" si="118"/>
        <v>18</v>
      </c>
      <c r="M519" s="58">
        <f t="shared" si="119"/>
        <v>18</v>
      </c>
      <c r="N519" s="58">
        <f t="shared" si="120"/>
        <v>18</v>
      </c>
      <c r="O519" s="58">
        <f t="shared" si="121"/>
        <v>18</v>
      </c>
      <c r="P519" s="58">
        <f t="shared" si="122"/>
        <v>18</v>
      </c>
      <c r="Q519" s="58">
        <f t="shared" si="123"/>
        <v>18</v>
      </c>
      <c r="R519" s="58">
        <f>SUM(Table1[[#This Row],[Oct]:[September]])</f>
        <v>216</v>
      </c>
      <c r="S519" s="68">
        <f>Table1[[#This Row],[DEMAND for the whole year]]/365</f>
        <v>0.59178082191780823</v>
      </c>
      <c r="T519" s="68">
        <f>Table1[[#This Row],[Lead Time (days)]]*S519</f>
        <v>9.4684931506849317</v>
      </c>
      <c r="U519" s="68">
        <f>SQRT(2*Table1[[#This Row],[DEMAND for the whole year]]*$H$1/(Table1[[#This Row],[Std. Price ($)]]*$K$1))</f>
        <v>336.72441689535543</v>
      </c>
      <c r="V519" s="68">
        <f>Table1[[#This Row],[DEMAND for the whole year]]/U519</f>
        <v>0.64147412293871986</v>
      </c>
      <c r="W519" s="68">
        <f>Table1[[#This Row],[Demand variability (COV)]]*S519</f>
        <v>0.14794520547945206</v>
      </c>
      <c r="X519" s="68">
        <f t="shared" si="124"/>
        <v>0.59178082191780823</v>
      </c>
      <c r="Y519" s="68">
        <f t="shared" si="125"/>
        <v>1.215369218346503</v>
      </c>
      <c r="Z519" s="58">
        <f>(Table1[[#This Row],[Eoq]]/2)*(Table1[[#This Row],[Std. Price ($)]]*$K$1)</f>
        <v>192.44223688161597</v>
      </c>
      <c r="AA519" s="58">
        <f>Table1[[#This Row],[number of times I order]]*$H$1</f>
        <v>192.44223688161597</v>
      </c>
      <c r="AB519" s="58">
        <f>Table1[[#This Row],[Holding cost]]+AA519</f>
        <v>384.88447376323194</v>
      </c>
      <c r="AC519" s="34">
        <v>0.8</v>
      </c>
      <c r="AD519" s="29">
        <v>0.82</v>
      </c>
      <c r="AE519" s="29">
        <v>0.25</v>
      </c>
      <c r="AF519" s="29">
        <v>16</v>
      </c>
    </row>
    <row r="520" spans="1:32" x14ac:dyDescent="0.15">
      <c r="A520" s="32">
        <v>34784.803830873258</v>
      </c>
      <c r="B520" s="33">
        <v>51.203539999999997</v>
      </c>
      <c r="C520" s="33">
        <v>375.27881280912561</v>
      </c>
      <c r="D520" s="33">
        <f>C520/Table1[[#This Row],[Std. Price ($)]]</f>
        <v>7.3291575701431118</v>
      </c>
      <c r="E520" s="29">
        <v>10</v>
      </c>
      <c r="F520" s="29">
        <f t="shared" si="112"/>
        <v>18</v>
      </c>
      <c r="G520" s="29">
        <f t="shared" si="113"/>
        <v>18</v>
      </c>
      <c r="H520" s="29">
        <f t="shared" si="114"/>
        <v>18</v>
      </c>
      <c r="I520" s="58">
        <f t="shared" si="115"/>
        <v>18</v>
      </c>
      <c r="J520" s="58">
        <f t="shared" si="116"/>
        <v>18</v>
      </c>
      <c r="K520" s="58">
        <f t="shared" si="117"/>
        <v>18</v>
      </c>
      <c r="L520" s="58">
        <f t="shared" si="118"/>
        <v>18</v>
      </c>
      <c r="M520" s="58">
        <f t="shared" si="119"/>
        <v>18</v>
      </c>
      <c r="N520" s="58">
        <f t="shared" si="120"/>
        <v>18</v>
      </c>
      <c r="O520" s="58">
        <f t="shared" si="121"/>
        <v>18</v>
      </c>
      <c r="P520" s="58">
        <f t="shared" si="122"/>
        <v>18</v>
      </c>
      <c r="Q520" s="58">
        <f t="shared" si="123"/>
        <v>18</v>
      </c>
      <c r="R520" s="58">
        <f>SUM(Table1[[#This Row],[Oct]:[September]])</f>
        <v>216</v>
      </c>
      <c r="S520" s="68">
        <f>Table1[[#This Row],[DEMAND for the whole year]]/365</f>
        <v>0.59178082191780823</v>
      </c>
      <c r="T520" s="68">
        <f>Table1[[#This Row],[Lead Time (days)]]*S520</f>
        <v>39.057534246575344</v>
      </c>
      <c r="U520" s="68">
        <f>SQRT(2*Table1[[#This Row],[DEMAND for the whole year]]*$H$1/(Table1[[#This Row],[Std. Price ($)]]*$K$1))</f>
        <v>112.49611104150635</v>
      </c>
      <c r="V520" s="68">
        <f>Table1[[#This Row],[DEMAND for the whole year]]/U520</f>
        <v>1.9200663738527375</v>
      </c>
      <c r="W520" s="68">
        <f>Table1[[#This Row],[Demand variability (COV)]]*S520</f>
        <v>0.14794520547945206</v>
      </c>
      <c r="X520" s="68">
        <f t="shared" si="124"/>
        <v>1.2019125310968271</v>
      </c>
      <c r="Y520" s="68">
        <f t="shared" si="125"/>
        <v>2.4684265514148445</v>
      </c>
      <c r="Z520" s="58">
        <f>(Table1[[#This Row],[Eoq]]/2)*(Table1[[#This Row],[Std. Price ($)]]*$K$1)</f>
        <v>576.0199121558212</v>
      </c>
      <c r="AA520" s="58">
        <f>Table1[[#This Row],[number of times I order]]*$H$1</f>
        <v>576.0199121558212</v>
      </c>
      <c r="AB520" s="58">
        <f>Table1[[#This Row],[Holding cost]]+AA520</f>
        <v>1152.0398243116424</v>
      </c>
      <c r="AC520" s="34">
        <v>0.8</v>
      </c>
      <c r="AD520" s="29">
        <v>0.9</v>
      </c>
      <c r="AE520" s="29">
        <v>0.25</v>
      </c>
      <c r="AF520" s="29">
        <v>66</v>
      </c>
    </row>
    <row r="521" spans="1:32" x14ac:dyDescent="0.15">
      <c r="A521" s="32">
        <v>21448.018871147578</v>
      </c>
      <c r="B521" s="33">
        <v>23.037631409999999</v>
      </c>
      <c r="C521" s="33">
        <v>51.680899554561762</v>
      </c>
      <c r="D521" s="33">
        <f>C521/Table1[[#This Row],[Std. Price ($)]]</f>
        <v>2.2433252201495208</v>
      </c>
      <c r="E521" s="29">
        <v>18</v>
      </c>
      <c r="F521" s="29">
        <f t="shared" si="112"/>
        <v>21.6</v>
      </c>
      <c r="G521" s="29">
        <f t="shared" si="113"/>
        <v>21.6</v>
      </c>
      <c r="H521" s="29">
        <f t="shared" si="114"/>
        <v>21.6</v>
      </c>
      <c r="I521" s="58">
        <f t="shared" si="115"/>
        <v>21.6</v>
      </c>
      <c r="J521" s="58">
        <f t="shared" si="116"/>
        <v>21.6</v>
      </c>
      <c r="K521" s="58">
        <f t="shared" si="117"/>
        <v>21.6</v>
      </c>
      <c r="L521" s="58">
        <f t="shared" si="118"/>
        <v>21.6</v>
      </c>
      <c r="M521" s="58">
        <f t="shared" si="119"/>
        <v>21.6</v>
      </c>
      <c r="N521" s="58">
        <f t="shared" si="120"/>
        <v>21.6</v>
      </c>
      <c r="O521" s="58">
        <f t="shared" si="121"/>
        <v>21.6</v>
      </c>
      <c r="P521" s="58">
        <f t="shared" si="122"/>
        <v>21.6</v>
      </c>
      <c r="Q521" s="58">
        <f t="shared" si="123"/>
        <v>21.6</v>
      </c>
      <c r="R521" s="58">
        <f>SUM(Table1[[#This Row],[Oct]:[September]])</f>
        <v>259.2</v>
      </c>
      <c r="S521" s="68">
        <f>Table1[[#This Row],[DEMAND for the whole year]]/365</f>
        <v>0.71013698630136979</v>
      </c>
      <c r="T521" s="68">
        <f>Table1[[#This Row],[Lead Time (days)]]*S521</f>
        <v>7.8115068493150677</v>
      </c>
      <c r="U521" s="68">
        <f>SQRT(2*Table1[[#This Row],[DEMAND for the whole year]]*$H$1/(Table1[[#This Row],[Std. Price ($)]]*$K$1))</f>
        <v>183.72117453081606</v>
      </c>
      <c r="V521" s="68">
        <f>Table1[[#This Row],[DEMAND for the whole year]]/U521</f>
        <v>1.4108335670177401</v>
      </c>
      <c r="W521" s="68">
        <f>Table1[[#This Row],[Demand variability (COV)]]*S521</f>
        <v>0.17753424657534245</v>
      </c>
      <c r="X521" s="68">
        <f t="shared" si="124"/>
        <v>0.588814483328849</v>
      </c>
      <c r="Y521" s="68">
        <f t="shared" si="125"/>
        <v>1.2092771037008627</v>
      </c>
      <c r="Z521" s="58">
        <f>(Table1[[#This Row],[Eoq]]/2)*(Table1[[#This Row],[Std. Price ($)]]*$K$1)</f>
        <v>423.25007010532204</v>
      </c>
      <c r="AA521" s="58">
        <f>Table1[[#This Row],[number of times I order]]*$H$1</f>
        <v>423.25007010532204</v>
      </c>
      <c r="AB521" s="58">
        <f>Table1[[#This Row],[Holding cost]]+AA521</f>
        <v>846.50014021064408</v>
      </c>
      <c r="AC521" s="34">
        <v>0.2</v>
      </c>
      <c r="AD521" s="29">
        <v>1</v>
      </c>
      <c r="AE521" s="29">
        <v>0.25</v>
      </c>
      <c r="AF521" s="29">
        <v>11</v>
      </c>
    </row>
    <row r="522" spans="1:32" x14ac:dyDescent="0.15">
      <c r="A522" s="32">
        <v>89304.32348619141</v>
      </c>
      <c r="B522" s="33">
        <v>11.75291781</v>
      </c>
      <c r="C522" s="33">
        <v>44.039949654228003</v>
      </c>
      <c r="D522" s="33">
        <f>C522/Table1[[#This Row],[Std. Price ($)]]</f>
        <v>3.7471503133253004</v>
      </c>
      <c r="E522" s="29">
        <v>18</v>
      </c>
      <c r="F522" s="29">
        <f t="shared" si="112"/>
        <v>28.799999999999997</v>
      </c>
      <c r="G522" s="29">
        <f t="shared" si="113"/>
        <v>28.799999999999997</v>
      </c>
      <c r="H522" s="29">
        <f t="shared" si="114"/>
        <v>28.799999999999997</v>
      </c>
      <c r="I522" s="58">
        <f t="shared" si="115"/>
        <v>28.799999999999997</v>
      </c>
      <c r="J522" s="58">
        <f t="shared" si="116"/>
        <v>28.799999999999997</v>
      </c>
      <c r="K522" s="58">
        <f t="shared" si="117"/>
        <v>28.799999999999997</v>
      </c>
      <c r="L522" s="58">
        <f t="shared" si="118"/>
        <v>28.799999999999997</v>
      </c>
      <c r="M522" s="58">
        <f t="shared" si="119"/>
        <v>28.799999999999997</v>
      </c>
      <c r="N522" s="58">
        <f t="shared" si="120"/>
        <v>28.799999999999997</v>
      </c>
      <c r="O522" s="58">
        <f t="shared" si="121"/>
        <v>28.799999999999997</v>
      </c>
      <c r="P522" s="58">
        <f t="shared" si="122"/>
        <v>28.799999999999997</v>
      </c>
      <c r="Q522" s="58">
        <f t="shared" si="123"/>
        <v>28.799999999999997</v>
      </c>
      <c r="R522" s="58">
        <f>SUM(Table1[[#This Row],[Oct]:[September]])</f>
        <v>345.60000000000008</v>
      </c>
      <c r="S522" s="68">
        <f>Table1[[#This Row],[DEMAND for the whole year]]/365</f>
        <v>0.94684931506849335</v>
      </c>
      <c r="T522" s="68">
        <f>Table1[[#This Row],[Lead Time (days)]]*S522</f>
        <v>15.149589041095894</v>
      </c>
      <c r="U522" s="68">
        <f>SQRT(2*Table1[[#This Row],[DEMAND for the whole year]]*$H$1/(Table1[[#This Row],[Std. Price ($)]]*$K$1))</f>
        <v>297.01244351472684</v>
      </c>
      <c r="V522" s="68">
        <f>Table1[[#This Row],[DEMAND for the whole year]]/U522</f>
        <v>1.1635876123919506</v>
      </c>
      <c r="W522" s="68">
        <f>Table1[[#This Row],[Demand variability (COV)]]*S522</f>
        <v>0.23671232876712334</v>
      </c>
      <c r="X522" s="68">
        <f t="shared" si="124"/>
        <v>0.94684931506849335</v>
      </c>
      <c r="Y522" s="68">
        <f t="shared" si="125"/>
        <v>1.944590749354405</v>
      </c>
      <c r="Z522" s="58">
        <f>(Table1[[#This Row],[Eoq]]/2)*(Table1[[#This Row],[Std. Price ($)]]*$K$1)</f>
        <v>349.07628371758523</v>
      </c>
      <c r="AA522" s="58">
        <f>Table1[[#This Row],[number of times I order]]*$H$1</f>
        <v>349.07628371758517</v>
      </c>
      <c r="AB522" s="58">
        <f>Table1[[#This Row],[Holding cost]]+AA522</f>
        <v>698.15256743517034</v>
      </c>
      <c r="AC522" s="34">
        <v>0.6</v>
      </c>
      <c r="AD522" s="29">
        <v>1</v>
      </c>
      <c r="AE522" s="29">
        <v>0.25</v>
      </c>
      <c r="AF522" s="29">
        <v>16</v>
      </c>
    </row>
    <row r="523" spans="1:32" x14ac:dyDescent="0.15">
      <c r="A523" s="32">
        <v>40688.08368696877</v>
      </c>
      <c r="B523" s="33">
        <v>5.2700541999999997</v>
      </c>
      <c r="C523" s="33">
        <v>69.455777283493333</v>
      </c>
      <c r="D523" s="33">
        <f>C523/Table1[[#This Row],[Std. Price ($)]]</f>
        <v>13.179328835649041</v>
      </c>
      <c r="E523" s="29">
        <v>10</v>
      </c>
      <c r="F523" s="29">
        <f t="shared" si="112"/>
        <v>6</v>
      </c>
      <c r="G523" s="29">
        <f t="shared" si="113"/>
        <v>6</v>
      </c>
      <c r="H523" s="29">
        <f t="shared" si="114"/>
        <v>6</v>
      </c>
      <c r="I523" s="58">
        <f t="shared" si="115"/>
        <v>6</v>
      </c>
      <c r="J523" s="58">
        <f t="shared" si="116"/>
        <v>6</v>
      </c>
      <c r="K523" s="58">
        <f t="shared" si="117"/>
        <v>6</v>
      </c>
      <c r="L523" s="58">
        <f t="shared" si="118"/>
        <v>6</v>
      </c>
      <c r="M523" s="58">
        <f t="shared" si="119"/>
        <v>6</v>
      </c>
      <c r="N523" s="58">
        <f t="shared" si="120"/>
        <v>6</v>
      </c>
      <c r="O523" s="58">
        <f t="shared" si="121"/>
        <v>6</v>
      </c>
      <c r="P523" s="58">
        <f t="shared" si="122"/>
        <v>6</v>
      </c>
      <c r="Q523" s="58">
        <f t="shared" si="123"/>
        <v>6</v>
      </c>
      <c r="R523" s="58">
        <f>SUM(Table1[[#This Row],[Oct]:[September]])</f>
        <v>72</v>
      </c>
      <c r="S523" s="68">
        <f>Table1[[#This Row],[DEMAND for the whole year]]/365</f>
        <v>0.19726027397260273</v>
      </c>
      <c r="T523" s="68">
        <f>Table1[[#This Row],[Lead Time (days)]]*S523</f>
        <v>3.1561643835616437</v>
      </c>
      <c r="U523" s="68">
        <f>SQRT(2*Table1[[#This Row],[DEMAND for the whole year]]*$H$1/(Table1[[#This Row],[Std. Price ($)]]*$K$1))</f>
        <v>202.45072422361503</v>
      </c>
      <c r="V523" s="68">
        <f>Table1[[#This Row],[DEMAND for the whole year]]/U523</f>
        <v>0.35564209649590128</v>
      </c>
      <c r="W523" s="68">
        <f>Table1[[#This Row],[Demand variability (COV)]]*S523</f>
        <v>0.38465753424657534</v>
      </c>
      <c r="X523" s="68">
        <f t="shared" si="124"/>
        <v>1.5386301369863014</v>
      </c>
      <c r="Y523" s="68">
        <f t="shared" si="125"/>
        <v>3.1599599677009076</v>
      </c>
      <c r="Z523" s="58">
        <f>(Table1[[#This Row],[Eoq]]/2)*(Table1[[#This Row],[Std. Price ($)]]*$K$1)</f>
        <v>106.69262894877041</v>
      </c>
      <c r="AA523" s="58">
        <f>Table1[[#This Row],[number of times I order]]*$H$1</f>
        <v>106.69262894877039</v>
      </c>
      <c r="AB523" s="58">
        <f>Table1[[#This Row],[Holding cost]]+AA523</f>
        <v>213.38525789754078</v>
      </c>
      <c r="AC523" s="34">
        <v>-0.4</v>
      </c>
      <c r="AD523" s="29">
        <v>1</v>
      </c>
      <c r="AE523" s="29">
        <v>1.95</v>
      </c>
      <c r="AF523" s="29">
        <v>16</v>
      </c>
    </row>
    <row r="524" spans="1:32" x14ac:dyDescent="0.15">
      <c r="A524" s="32">
        <v>13480.945539438071</v>
      </c>
      <c r="B524" s="33">
        <v>8.2544270599999994</v>
      </c>
      <c r="C524" s="33">
        <v>509.73768715962933</v>
      </c>
      <c r="D524" s="33">
        <f>C524/Table1[[#This Row],[Std. Price ($)]]</f>
        <v>61.753248705747161</v>
      </c>
      <c r="E524" s="29">
        <v>34</v>
      </c>
      <c r="F524" s="29">
        <f t="shared" si="112"/>
        <v>40.799999999999997</v>
      </c>
      <c r="G524" s="29">
        <f t="shared" si="113"/>
        <v>40.799999999999997</v>
      </c>
      <c r="H524" s="29">
        <f t="shared" si="114"/>
        <v>40.799999999999997</v>
      </c>
      <c r="I524" s="58">
        <f t="shared" si="115"/>
        <v>40.799999999999997</v>
      </c>
      <c r="J524" s="58">
        <f t="shared" si="116"/>
        <v>40.799999999999997</v>
      </c>
      <c r="K524" s="58">
        <f t="shared" si="117"/>
        <v>40.799999999999997</v>
      </c>
      <c r="L524" s="58">
        <f t="shared" si="118"/>
        <v>40.799999999999997</v>
      </c>
      <c r="M524" s="58">
        <f t="shared" si="119"/>
        <v>40.799999999999997</v>
      </c>
      <c r="N524" s="58">
        <f t="shared" si="120"/>
        <v>40.799999999999997</v>
      </c>
      <c r="O524" s="58">
        <f t="shared" si="121"/>
        <v>40.799999999999997</v>
      </c>
      <c r="P524" s="58">
        <f t="shared" si="122"/>
        <v>40.799999999999997</v>
      </c>
      <c r="Q524" s="58">
        <f t="shared" si="123"/>
        <v>40.799999999999997</v>
      </c>
      <c r="R524" s="58">
        <f>SUM(Table1[[#This Row],[Oct]:[September]])</f>
        <v>489.60000000000008</v>
      </c>
      <c r="S524" s="68">
        <f>Table1[[#This Row],[DEMAND for the whole year]]/365</f>
        <v>1.3413698630136988</v>
      </c>
      <c r="T524" s="68">
        <f>Table1[[#This Row],[Lead Time (days)]]*S524</f>
        <v>30.851506849315072</v>
      </c>
      <c r="U524" s="68">
        <f>SQRT(2*Table1[[#This Row],[DEMAND for the whole year]]*$H$1/(Table1[[#This Row],[Std. Price ($)]]*$K$1))</f>
        <v>421.83039030940222</v>
      </c>
      <c r="V524" s="68">
        <f>Table1[[#This Row],[DEMAND for the whole year]]/U524</f>
        <v>1.1606560628334306</v>
      </c>
      <c r="W524" s="68">
        <f>Table1[[#This Row],[Demand variability (COV)]]*S524</f>
        <v>2.5620164383561645</v>
      </c>
      <c r="X524" s="68">
        <f t="shared" si="124"/>
        <v>12.286999198313872</v>
      </c>
      <c r="Y524" s="68">
        <f t="shared" si="125"/>
        <v>25.234411218471184</v>
      </c>
      <c r="Z524" s="58">
        <f>(Table1[[#This Row],[Eoq]]/2)*(Table1[[#This Row],[Std. Price ($)]]*$K$1)</f>
        <v>348.19681885002916</v>
      </c>
      <c r="AA524" s="58">
        <f>Table1[[#This Row],[number of times I order]]*$H$1</f>
        <v>348.19681885002916</v>
      </c>
      <c r="AB524" s="58">
        <f>Table1[[#This Row],[Holding cost]]+AA524</f>
        <v>696.39363770005832</v>
      </c>
      <c r="AC524" s="34">
        <v>0.2</v>
      </c>
      <c r="AD524" s="29">
        <v>0.7</v>
      </c>
      <c r="AE524" s="29">
        <v>1.91</v>
      </c>
      <c r="AF524" s="29">
        <v>23</v>
      </c>
    </row>
    <row r="525" spans="1:32" x14ac:dyDescent="0.15">
      <c r="A525" s="32">
        <v>46869.795453001971</v>
      </c>
      <c r="B525" s="33">
        <v>13.34032</v>
      </c>
      <c r="C525" s="33">
        <v>402.95659256869612</v>
      </c>
      <c r="D525" s="33">
        <f>C525/Table1[[#This Row],[Std. Price ($)]]</f>
        <v>30.205916542383999</v>
      </c>
      <c r="E525" s="29">
        <v>18</v>
      </c>
      <c r="F525" s="29">
        <f t="shared" si="112"/>
        <v>39.599999999999994</v>
      </c>
      <c r="G525" s="29">
        <f t="shared" si="113"/>
        <v>39.599999999999994</v>
      </c>
      <c r="H525" s="29">
        <f t="shared" si="114"/>
        <v>39.599999999999994</v>
      </c>
      <c r="I525" s="58">
        <f t="shared" si="115"/>
        <v>39.599999999999994</v>
      </c>
      <c r="J525" s="58">
        <f t="shared" si="116"/>
        <v>39.599999999999994</v>
      </c>
      <c r="K525" s="58">
        <f t="shared" si="117"/>
        <v>39.599999999999994</v>
      </c>
      <c r="L525" s="58">
        <f t="shared" si="118"/>
        <v>39.599999999999994</v>
      </c>
      <c r="M525" s="58">
        <f t="shared" si="119"/>
        <v>39.599999999999994</v>
      </c>
      <c r="N525" s="58">
        <f t="shared" si="120"/>
        <v>39.599999999999994</v>
      </c>
      <c r="O525" s="58">
        <f t="shared" si="121"/>
        <v>39.599999999999994</v>
      </c>
      <c r="P525" s="58">
        <f t="shared" si="122"/>
        <v>39.599999999999994</v>
      </c>
      <c r="Q525" s="58">
        <f t="shared" si="123"/>
        <v>39.599999999999994</v>
      </c>
      <c r="R525" s="58">
        <f>SUM(Table1[[#This Row],[Oct]:[September]])</f>
        <v>475.20000000000005</v>
      </c>
      <c r="S525" s="68">
        <f>Table1[[#This Row],[DEMAND for the whole year]]/365</f>
        <v>1.3019178082191782</v>
      </c>
      <c r="T525" s="68">
        <f>Table1[[#This Row],[Lead Time (days)]]*S525</f>
        <v>48.170958904109597</v>
      </c>
      <c r="U525" s="68">
        <f>SQRT(2*Table1[[#This Row],[DEMAND for the whole year]]*$H$1/(Table1[[#This Row],[Std. Price ($)]]*$K$1))</f>
        <v>326.90060150187941</v>
      </c>
      <c r="V525" s="68">
        <f>Table1[[#This Row],[DEMAND for the whole year]]/U525</f>
        <v>1.4536528774091841</v>
      </c>
      <c r="W525" s="68">
        <f>Table1[[#This Row],[Demand variability (COV)]]*S525</f>
        <v>1.4190904109589044</v>
      </c>
      <c r="X525" s="68">
        <f t="shared" si="124"/>
        <v>8.6319899788863257</v>
      </c>
      <c r="Y525" s="68">
        <f t="shared" si="125"/>
        <v>17.727940015722595</v>
      </c>
      <c r="Z525" s="58">
        <f>(Table1[[#This Row],[Eoq]]/2)*(Table1[[#This Row],[Std. Price ($)]]*$K$1)</f>
        <v>436.09586322275521</v>
      </c>
      <c r="AA525" s="58">
        <f>Table1[[#This Row],[number of times I order]]*$H$1</f>
        <v>436.09586322275527</v>
      </c>
      <c r="AB525" s="58">
        <f>Table1[[#This Row],[Holding cost]]+AA525</f>
        <v>872.19172644551054</v>
      </c>
      <c r="AC525" s="34">
        <v>1.2</v>
      </c>
      <c r="AD525" s="29">
        <v>0.82</v>
      </c>
      <c r="AE525" s="29">
        <v>1.0900000000000001</v>
      </c>
      <c r="AF525" s="29">
        <v>37</v>
      </c>
    </row>
    <row r="526" spans="1:32" x14ac:dyDescent="0.15">
      <c r="A526" s="32">
        <v>92010.480537955154</v>
      </c>
      <c r="B526" s="33">
        <v>8.2338274800000004</v>
      </c>
      <c r="C526" s="33">
        <v>364.925876675957</v>
      </c>
      <c r="D526" s="33">
        <f>C526/Table1[[#This Row],[Std. Price ($)]]</f>
        <v>44.320320964018663</v>
      </c>
      <c r="E526" s="29">
        <v>18</v>
      </c>
      <c r="F526" s="29">
        <f t="shared" si="112"/>
        <v>16.2</v>
      </c>
      <c r="G526" s="29">
        <f t="shared" si="113"/>
        <v>16.2</v>
      </c>
      <c r="H526" s="29">
        <f t="shared" si="114"/>
        <v>16.2</v>
      </c>
      <c r="I526" s="58">
        <f t="shared" si="115"/>
        <v>16.2</v>
      </c>
      <c r="J526" s="58">
        <f t="shared" si="116"/>
        <v>16.2</v>
      </c>
      <c r="K526" s="58">
        <f t="shared" si="117"/>
        <v>16.2</v>
      </c>
      <c r="L526" s="58">
        <f t="shared" si="118"/>
        <v>16.2</v>
      </c>
      <c r="M526" s="58">
        <f t="shared" si="119"/>
        <v>16.2</v>
      </c>
      <c r="N526" s="58">
        <f t="shared" si="120"/>
        <v>16.2</v>
      </c>
      <c r="O526" s="58">
        <f t="shared" si="121"/>
        <v>16.2</v>
      </c>
      <c r="P526" s="58">
        <f t="shared" si="122"/>
        <v>16.2</v>
      </c>
      <c r="Q526" s="58">
        <f t="shared" si="123"/>
        <v>16.2</v>
      </c>
      <c r="R526" s="58">
        <f>SUM(Table1[[#This Row],[Oct]:[September]])</f>
        <v>194.39999999999995</v>
      </c>
      <c r="S526" s="68">
        <f>Table1[[#This Row],[DEMAND for the whole year]]/365</f>
        <v>0.53260273972602723</v>
      </c>
      <c r="T526" s="68">
        <f>Table1[[#This Row],[Lead Time (days)]]*S526</f>
        <v>12.249863013698626</v>
      </c>
      <c r="U526" s="68">
        <f>SQRT(2*Table1[[#This Row],[DEMAND for the whole year]]*$H$1/(Table1[[#This Row],[Std. Price ($)]]*$K$1))</f>
        <v>266.1386049598936</v>
      </c>
      <c r="V526" s="68">
        <f>Table1[[#This Row],[DEMAND for the whole year]]/U526</f>
        <v>0.73044645300254551</v>
      </c>
      <c r="W526" s="68">
        <f>Table1[[#This Row],[Demand variability (COV)]]*S526</f>
        <v>1.4167232876712326</v>
      </c>
      <c r="X526" s="68">
        <f t="shared" si="124"/>
        <v>6.7943662028249312</v>
      </c>
      <c r="Y526" s="68">
        <f t="shared" si="125"/>
        <v>13.953922187485372</v>
      </c>
      <c r="Z526" s="58">
        <f>(Table1[[#This Row],[Eoq]]/2)*(Table1[[#This Row],[Std. Price ($)]]*$K$1)</f>
        <v>219.13393590076365</v>
      </c>
      <c r="AA526" s="58">
        <f>Table1[[#This Row],[number of times I order]]*$H$1</f>
        <v>219.13393590076365</v>
      </c>
      <c r="AB526" s="58">
        <f>Table1[[#This Row],[Holding cost]]+AA526</f>
        <v>438.26787180152729</v>
      </c>
      <c r="AC526" s="34">
        <v>-0.1</v>
      </c>
      <c r="AD526" s="29">
        <v>0.82</v>
      </c>
      <c r="AE526" s="29">
        <v>2.66</v>
      </c>
      <c r="AF526" s="29">
        <v>23</v>
      </c>
    </row>
    <row r="527" spans="1:32" x14ac:dyDescent="0.15">
      <c r="A527" s="32">
        <v>38731.465072884355</v>
      </c>
      <c r="B527" s="33">
        <v>11.30886842</v>
      </c>
      <c r="C527" s="33">
        <v>34.192459810180843</v>
      </c>
      <c r="D527" s="33">
        <f>C527/Table1[[#This Row],[Std. Price ($)]]</f>
        <v>3.0235085014969911</v>
      </c>
      <c r="E527" s="29">
        <v>10</v>
      </c>
      <c r="F527" s="29">
        <f t="shared" si="112"/>
        <v>18</v>
      </c>
      <c r="G527" s="29">
        <f t="shared" si="113"/>
        <v>18</v>
      </c>
      <c r="H527" s="29">
        <f t="shared" si="114"/>
        <v>18</v>
      </c>
      <c r="I527" s="58">
        <f t="shared" si="115"/>
        <v>18</v>
      </c>
      <c r="J527" s="58">
        <f t="shared" si="116"/>
        <v>18</v>
      </c>
      <c r="K527" s="58">
        <f t="shared" si="117"/>
        <v>18</v>
      </c>
      <c r="L527" s="58">
        <f t="shared" si="118"/>
        <v>18</v>
      </c>
      <c r="M527" s="58">
        <f t="shared" si="119"/>
        <v>18</v>
      </c>
      <c r="N527" s="58">
        <f t="shared" si="120"/>
        <v>18</v>
      </c>
      <c r="O527" s="58">
        <f t="shared" si="121"/>
        <v>18</v>
      </c>
      <c r="P527" s="58">
        <f t="shared" si="122"/>
        <v>18</v>
      </c>
      <c r="Q527" s="58">
        <f t="shared" si="123"/>
        <v>18</v>
      </c>
      <c r="R527" s="58">
        <f>SUM(Table1[[#This Row],[Oct]:[September]])</f>
        <v>216</v>
      </c>
      <c r="S527" s="68">
        <f>Table1[[#This Row],[DEMAND for the whole year]]/365</f>
        <v>0.59178082191780823</v>
      </c>
      <c r="T527" s="68">
        <f>Table1[[#This Row],[Lead Time (days)]]*S527</f>
        <v>13.610958904109589</v>
      </c>
      <c r="U527" s="68">
        <f>SQRT(2*Table1[[#This Row],[DEMAND for the whole year]]*$H$1/(Table1[[#This Row],[Std. Price ($)]]*$K$1))</f>
        <v>239.37452383860523</v>
      </c>
      <c r="V527" s="68">
        <f>Table1[[#This Row],[DEMAND for the whole year]]/U527</f>
        <v>0.90235166439698</v>
      </c>
      <c r="W527" s="68">
        <f>Table1[[#This Row],[Demand variability (COV)]]*S527</f>
        <v>0.14794520547945206</v>
      </c>
      <c r="X527" s="68">
        <f t="shared" si="124"/>
        <v>0.70952028016133384</v>
      </c>
      <c r="Y527" s="68">
        <f t="shared" si="125"/>
        <v>1.4571765024525245</v>
      </c>
      <c r="Z527" s="58">
        <f>(Table1[[#This Row],[Eoq]]/2)*(Table1[[#This Row],[Std. Price ($)]]*$K$1)</f>
        <v>270.70549931909397</v>
      </c>
      <c r="AA527" s="58">
        <f>Table1[[#This Row],[number of times I order]]*$H$1</f>
        <v>270.70549931909397</v>
      </c>
      <c r="AB527" s="58">
        <f>Table1[[#This Row],[Holding cost]]+AA527</f>
        <v>541.41099863818795</v>
      </c>
      <c r="AC527" s="34">
        <v>0.8</v>
      </c>
      <c r="AD527" s="29">
        <v>1</v>
      </c>
      <c r="AE527" s="29">
        <v>0.25</v>
      </c>
      <c r="AF527" s="29">
        <v>23</v>
      </c>
    </row>
    <row r="528" spans="1:32" x14ac:dyDescent="0.15">
      <c r="A528" s="32">
        <v>82235.373771810366</v>
      </c>
      <c r="B528" s="33">
        <v>10.13202937</v>
      </c>
      <c r="C528" s="33">
        <v>66.530672846233372</v>
      </c>
      <c r="D528" s="33">
        <f>C528/Table1[[#This Row],[Std. Price ($)]]</f>
        <v>6.5663718902379546</v>
      </c>
      <c r="E528" s="29">
        <v>26</v>
      </c>
      <c r="F528" s="29">
        <f t="shared" si="112"/>
        <v>65</v>
      </c>
      <c r="G528" s="29">
        <f t="shared" si="113"/>
        <v>65</v>
      </c>
      <c r="H528" s="29">
        <f t="shared" si="114"/>
        <v>65</v>
      </c>
      <c r="I528" s="58">
        <f t="shared" si="115"/>
        <v>65</v>
      </c>
      <c r="J528" s="58">
        <f t="shared" si="116"/>
        <v>65</v>
      </c>
      <c r="K528" s="58">
        <f t="shared" si="117"/>
        <v>65</v>
      </c>
      <c r="L528" s="58">
        <f t="shared" si="118"/>
        <v>65</v>
      </c>
      <c r="M528" s="58">
        <f t="shared" si="119"/>
        <v>65</v>
      </c>
      <c r="N528" s="58">
        <f t="shared" si="120"/>
        <v>65</v>
      </c>
      <c r="O528" s="58">
        <f t="shared" si="121"/>
        <v>65</v>
      </c>
      <c r="P528" s="58">
        <f t="shared" si="122"/>
        <v>65</v>
      </c>
      <c r="Q528" s="58">
        <f t="shared" si="123"/>
        <v>65</v>
      </c>
      <c r="R528" s="58">
        <f>SUM(Table1[[#This Row],[Oct]:[September]])</f>
        <v>780</v>
      </c>
      <c r="S528" s="68">
        <f>Table1[[#This Row],[DEMAND for the whole year]]/365</f>
        <v>2.1369863013698631</v>
      </c>
      <c r="T528" s="68">
        <f>Table1[[#This Row],[Lead Time (days)]]*S528</f>
        <v>34.19178082191781</v>
      </c>
      <c r="U528" s="68">
        <f>SQRT(2*Table1[[#This Row],[DEMAND for the whole year]]*$H$1/(Table1[[#This Row],[Std. Price ($)]]*$K$1))</f>
        <v>480.57337786607002</v>
      </c>
      <c r="V528" s="68">
        <f>Table1[[#This Row],[DEMAND for the whole year]]/U528</f>
        <v>1.623061192993043</v>
      </c>
      <c r="W528" s="68">
        <f>Table1[[#This Row],[Demand variability (COV)]]*S528</f>
        <v>0.53424657534246578</v>
      </c>
      <c r="X528" s="68">
        <f t="shared" si="124"/>
        <v>2.1369863013698631</v>
      </c>
      <c r="Y528" s="68">
        <f t="shared" si="125"/>
        <v>4.3888332884734833</v>
      </c>
      <c r="Z528" s="58">
        <f>(Table1[[#This Row],[Eoq]]/2)*(Table1[[#This Row],[Std. Price ($)]]*$K$1)</f>
        <v>486.91835789791293</v>
      </c>
      <c r="AA528" s="58">
        <f>Table1[[#This Row],[number of times I order]]*$H$1</f>
        <v>486.91835789791287</v>
      </c>
      <c r="AB528" s="58">
        <f>Table1[[#This Row],[Holding cost]]+AA528</f>
        <v>973.83671579582574</v>
      </c>
      <c r="AC528" s="34">
        <v>1.5</v>
      </c>
      <c r="AD528" s="29">
        <v>0.82</v>
      </c>
      <c r="AE528" s="29">
        <v>0.25</v>
      </c>
      <c r="AF528" s="29">
        <v>16</v>
      </c>
    </row>
    <row r="529" spans="1:32" x14ac:dyDescent="0.15">
      <c r="A529" s="32">
        <v>90957.945370434274</v>
      </c>
      <c r="B529" s="33">
        <v>23.24488367</v>
      </c>
      <c r="C529" s="33">
        <v>54.843880314534843</v>
      </c>
      <c r="D529" s="33">
        <f>C529/Table1[[#This Row],[Std. Price ($)]]</f>
        <v>2.3593957747061869</v>
      </c>
      <c r="E529" s="29">
        <v>18</v>
      </c>
      <c r="F529" s="29">
        <f t="shared" si="112"/>
        <v>32.4</v>
      </c>
      <c r="G529" s="29">
        <f t="shared" si="113"/>
        <v>32.4</v>
      </c>
      <c r="H529" s="29">
        <f t="shared" si="114"/>
        <v>32.4</v>
      </c>
      <c r="I529" s="58">
        <f t="shared" si="115"/>
        <v>32.4</v>
      </c>
      <c r="J529" s="58">
        <f t="shared" si="116"/>
        <v>32.4</v>
      </c>
      <c r="K529" s="58">
        <f t="shared" si="117"/>
        <v>32.4</v>
      </c>
      <c r="L529" s="58">
        <f t="shared" si="118"/>
        <v>32.4</v>
      </c>
      <c r="M529" s="58">
        <f t="shared" si="119"/>
        <v>32.4</v>
      </c>
      <c r="N529" s="58">
        <f t="shared" si="120"/>
        <v>32.4</v>
      </c>
      <c r="O529" s="58">
        <f t="shared" si="121"/>
        <v>32.4</v>
      </c>
      <c r="P529" s="58">
        <f t="shared" si="122"/>
        <v>32.4</v>
      </c>
      <c r="Q529" s="58">
        <f t="shared" si="123"/>
        <v>32.4</v>
      </c>
      <c r="R529" s="58">
        <f>SUM(Table1[[#This Row],[Oct]:[September]])</f>
        <v>388.7999999999999</v>
      </c>
      <c r="S529" s="68">
        <f>Table1[[#This Row],[DEMAND for the whole year]]/365</f>
        <v>1.0652054794520545</v>
      </c>
      <c r="T529" s="68">
        <f>Table1[[#This Row],[Lead Time (days)]]*S529</f>
        <v>11.717260273972599</v>
      </c>
      <c r="U529" s="68">
        <f>SQRT(2*Table1[[#This Row],[DEMAND for the whole year]]*$H$1/(Table1[[#This Row],[Std. Price ($)]]*$K$1))</f>
        <v>224.00621450851889</v>
      </c>
      <c r="V529" s="68">
        <f>Table1[[#This Row],[DEMAND for the whole year]]/U529</f>
        <v>1.7356661325358629</v>
      </c>
      <c r="W529" s="68">
        <f>Table1[[#This Row],[Demand variability (COV)]]*S529</f>
        <v>0.26630136986301362</v>
      </c>
      <c r="X529" s="68">
        <f t="shared" si="124"/>
        <v>0.88322172499327334</v>
      </c>
      <c r="Y529" s="68">
        <f t="shared" si="125"/>
        <v>1.8139156555512939</v>
      </c>
      <c r="Z529" s="58">
        <f>(Table1[[#This Row],[Eoq]]/2)*(Table1[[#This Row],[Std. Price ($)]]*$K$1)</f>
        <v>520.69983976075889</v>
      </c>
      <c r="AA529" s="58">
        <f>Table1[[#This Row],[number of times I order]]*$H$1</f>
        <v>520.69983976075889</v>
      </c>
      <c r="AB529" s="58">
        <f>Table1[[#This Row],[Holding cost]]+AA529</f>
        <v>1041.3996795215178</v>
      </c>
      <c r="AC529" s="34">
        <v>0.8</v>
      </c>
      <c r="AD529" s="29">
        <v>0.91</v>
      </c>
      <c r="AE529" s="29">
        <v>0.25</v>
      </c>
      <c r="AF529" s="29">
        <v>11</v>
      </c>
    </row>
    <row r="530" spans="1:32" x14ac:dyDescent="0.15">
      <c r="A530" s="32">
        <v>43977.128474166951</v>
      </c>
      <c r="B530" s="33">
        <v>6.045799999999999</v>
      </c>
      <c r="C530" s="33">
        <v>68.992286457600002</v>
      </c>
      <c r="D530" s="33">
        <f>C530/Table1[[#This Row],[Std. Price ($)]]</f>
        <v>11.411605818518643</v>
      </c>
      <c r="E530" s="29">
        <v>18</v>
      </c>
      <c r="F530" s="29">
        <f t="shared" si="112"/>
        <v>45</v>
      </c>
      <c r="G530" s="29">
        <f t="shared" si="113"/>
        <v>45</v>
      </c>
      <c r="H530" s="29">
        <f t="shared" si="114"/>
        <v>45</v>
      </c>
      <c r="I530" s="58">
        <f t="shared" si="115"/>
        <v>45</v>
      </c>
      <c r="J530" s="58">
        <f t="shared" si="116"/>
        <v>45</v>
      </c>
      <c r="K530" s="58">
        <f t="shared" si="117"/>
        <v>45</v>
      </c>
      <c r="L530" s="58">
        <f t="shared" si="118"/>
        <v>45</v>
      </c>
      <c r="M530" s="58">
        <f t="shared" si="119"/>
        <v>45</v>
      </c>
      <c r="N530" s="58">
        <f t="shared" si="120"/>
        <v>45</v>
      </c>
      <c r="O530" s="58">
        <f t="shared" si="121"/>
        <v>45</v>
      </c>
      <c r="P530" s="58">
        <f t="shared" si="122"/>
        <v>45</v>
      </c>
      <c r="Q530" s="58">
        <f t="shared" si="123"/>
        <v>45</v>
      </c>
      <c r="R530" s="58">
        <f>SUM(Table1[[#This Row],[Oct]:[September]])</f>
        <v>540</v>
      </c>
      <c r="S530" s="68">
        <f>Table1[[#This Row],[DEMAND for the whole year]]/365</f>
        <v>1.4794520547945205</v>
      </c>
      <c r="T530" s="68">
        <f>Table1[[#This Row],[Lead Time (days)]]*S530</f>
        <v>23.671232876712327</v>
      </c>
      <c r="U530" s="68">
        <f>SQRT(2*Table1[[#This Row],[DEMAND for the whole year]]*$H$1/(Table1[[#This Row],[Std. Price ($)]]*$K$1))</f>
        <v>517.64332616180025</v>
      </c>
      <c r="V530" s="68">
        <f>Table1[[#This Row],[DEMAND for the whole year]]/U530</f>
        <v>1.0431893404363368</v>
      </c>
      <c r="W530" s="68">
        <f>Table1[[#This Row],[Demand variability (COV)]]*S530</f>
        <v>1.2723287671232877</v>
      </c>
      <c r="X530" s="68">
        <f t="shared" si="124"/>
        <v>5.0893150684931507</v>
      </c>
      <c r="Y530" s="68">
        <f t="shared" si="125"/>
        <v>10.452175277779926</v>
      </c>
      <c r="Z530" s="58">
        <f>(Table1[[#This Row],[Eoq]]/2)*(Table1[[#This Row],[Std. Price ($)]]*$K$1)</f>
        <v>312.95680213090117</v>
      </c>
      <c r="AA530" s="58">
        <f>Table1[[#This Row],[number of times I order]]*$H$1</f>
        <v>312.95680213090105</v>
      </c>
      <c r="AB530" s="58">
        <f>Table1[[#This Row],[Holding cost]]+AA530</f>
        <v>625.91360426180222</v>
      </c>
      <c r="AC530" s="34">
        <v>1.5</v>
      </c>
      <c r="AD530" s="29">
        <v>1</v>
      </c>
      <c r="AE530" s="29">
        <v>0.86</v>
      </c>
      <c r="AF530" s="29">
        <v>16</v>
      </c>
    </row>
    <row r="531" spans="1:32" x14ac:dyDescent="0.15">
      <c r="A531" s="32">
        <v>50997.248488009216</v>
      </c>
      <c r="B531" s="33">
        <v>78.656247149999999</v>
      </c>
      <c r="C531" s="33">
        <v>172.78234182569167</v>
      </c>
      <c r="D531" s="33">
        <f>C531/Table1[[#This Row],[Std. Price ($)]]</f>
        <v>2.1966766542546861</v>
      </c>
      <c r="E531" s="29">
        <v>10</v>
      </c>
      <c r="F531" s="29">
        <f t="shared" si="112"/>
        <v>25</v>
      </c>
      <c r="G531" s="29">
        <f t="shared" si="113"/>
        <v>25</v>
      </c>
      <c r="H531" s="29">
        <f t="shared" si="114"/>
        <v>25</v>
      </c>
      <c r="I531" s="58">
        <f t="shared" si="115"/>
        <v>25</v>
      </c>
      <c r="J531" s="58">
        <f t="shared" si="116"/>
        <v>25</v>
      </c>
      <c r="K531" s="58">
        <f t="shared" si="117"/>
        <v>25</v>
      </c>
      <c r="L531" s="58">
        <f t="shared" si="118"/>
        <v>25</v>
      </c>
      <c r="M531" s="58">
        <f t="shared" si="119"/>
        <v>25</v>
      </c>
      <c r="N531" s="58">
        <f t="shared" si="120"/>
        <v>25</v>
      </c>
      <c r="O531" s="58">
        <f t="shared" si="121"/>
        <v>25</v>
      </c>
      <c r="P531" s="58">
        <f t="shared" si="122"/>
        <v>25</v>
      </c>
      <c r="Q531" s="58">
        <f t="shared" si="123"/>
        <v>25</v>
      </c>
      <c r="R531" s="58">
        <f>SUM(Table1[[#This Row],[Oct]:[September]])</f>
        <v>300</v>
      </c>
      <c r="S531" s="68">
        <f>Table1[[#This Row],[DEMAND for the whole year]]/365</f>
        <v>0.82191780821917804</v>
      </c>
      <c r="T531" s="68">
        <f>Table1[[#This Row],[Lead Time (days)]]*S531</f>
        <v>17.260273972602739</v>
      </c>
      <c r="U531" s="68">
        <f>SQRT(2*Table1[[#This Row],[DEMAND for the whole year]]*$H$1/(Table1[[#This Row],[Std. Price ($)]]*$K$1))</f>
        <v>106.96818920408225</v>
      </c>
      <c r="V531" s="68">
        <f>Table1[[#This Row],[DEMAND for the whole year]]/U531</f>
        <v>2.8045721090747513</v>
      </c>
      <c r="W531" s="68">
        <f>Table1[[#This Row],[Demand variability (COV)]]*S531</f>
        <v>0.20547945205479451</v>
      </c>
      <c r="X531" s="68">
        <f t="shared" si="124"/>
        <v>0.94162514279914511</v>
      </c>
      <c r="Y531" s="68">
        <f t="shared" si="125"/>
        <v>1.9338616112472782</v>
      </c>
      <c r="Z531" s="58">
        <f>(Table1[[#This Row],[Eoq]]/2)*(Table1[[#This Row],[Std. Price ($)]]*$K$1)</f>
        <v>841.37163272242549</v>
      </c>
      <c r="AA531" s="58">
        <f>Table1[[#This Row],[number of times I order]]*$H$1</f>
        <v>841.37163272242537</v>
      </c>
      <c r="AB531" s="58">
        <f>Table1[[#This Row],[Holding cost]]+AA531</f>
        <v>1682.7432654448507</v>
      </c>
      <c r="AC531" s="34">
        <v>1.5</v>
      </c>
      <c r="AD531" s="29">
        <v>0.93</v>
      </c>
      <c r="AE531" s="29">
        <v>0.25</v>
      </c>
      <c r="AF531" s="29">
        <v>21</v>
      </c>
    </row>
    <row r="532" spans="1:32" x14ac:dyDescent="0.15">
      <c r="A532" s="32">
        <v>57225.681685615826</v>
      </c>
      <c r="B532" s="33">
        <v>7.3137405699999984</v>
      </c>
      <c r="C532" s="33">
        <v>393.48658219371538</v>
      </c>
      <c r="D532" s="33">
        <f>C532/Table1[[#This Row],[Std. Price ($)]]</f>
        <v>53.801003525849083</v>
      </c>
      <c r="E532" s="29">
        <v>10</v>
      </c>
      <c r="F532" s="29">
        <f t="shared" si="112"/>
        <v>25</v>
      </c>
      <c r="G532" s="29">
        <f t="shared" si="113"/>
        <v>25</v>
      </c>
      <c r="H532" s="29">
        <f t="shared" si="114"/>
        <v>25</v>
      </c>
      <c r="I532" s="58">
        <f t="shared" si="115"/>
        <v>25</v>
      </c>
      <c r="J532" s="58">
        <f t="shared" si="116"/>
        <v>25</v>
      </c>
      <c r="K532" s="58">
        <f t="shared" si="117"/>
        <v>25</v>
      </c>
      <c r="L532" s="58">
        <f t="shared" si="118"/>
        <v>25</v>
      </c>
      <c r="M532" s="58">
        <f t="shared" si="119"/>
        <v>25</v>
      </c>
      <c r="N532" s="58">
        <f t="shared" si="120"/>
        <v>25</v>
      </c>
      <c r="O532" s="58">
        <f t="shared" si="121"/>
        <v>25</v>
      </c>
      <c r="P532" s="58">
        <f t="shared" si="122"/>
        <v>25</v>
      </c>
      <c r="Q532" s="58">
        <f t="shared" si="123"/>
        <v>25</v>
      </c>
      <c r="R532" s="58">
        <f>SUM(Table1[[#This Row],[Oct]:[September]])</f>
        <v>300</v>
      </c>
      <c r="S532" s="68">
        <f>Table1[[#This Row],[DEMAND for the whole year]]/365</f>
        <v>0.82191780821917804</v>
      </c>
      <c r="T532" s="68">
        <f>Table1[[#This Row],[Lead Time (days)]]*S532</f>
        <v>71.506849315068493</v>
      </c>
      <c r="U532" s="68">
        <f>SQRT(2*Table1[[#This Row],[DEMAND for the whole year]]*$H$1/(Table1[[#This Row],[Std. Price ($)]]*$K$1))</f>
        <v>350.79345282516812</v>
      </c>
      <c r="V532" s="68">
        <f>Table1[[#This Row],[DEMAND for the whole year]]/U532</f>
        <v>0.85520410253927104</v>
      </c>
      <c r="W532" s="68">
        <f>Table1[[#This Row],[Demand variability (COV)]]*S532</f>
        <v>1.2082191780821916</v>
      </c>
      <c r="X532" s="68">
        <f t="shared" si="124"/>
        <v>11.269518253184019</v>
      </c>
      <c r="Y532" s="68">
        <f t="shared" si="125"/>
        <v>23.144760835822115</v>
      </c>
      <c r="Z532" s="58">
        <f>(Table1[[#This Row],[Eoq]]/2)*(Table1[[#This Row],[Std. Price ($)]]*$K$1)</f>
        <v>256.5612307617813</v>
      </c>
      <c r="AA532" s="58">
        <f>Table1[[#This Row],[number of times I order]]*$H$1</f>
        <v>256.5612307617813</v>
      </c>
      <c r="AB532" s="58">
        <f>Table1[[#This Row],[Holding cost]]+AA532</f>
        <v>513.12246152356261</v>
      </c>
      <c r="AC532" s="34">
        <v>1.5</v>
      </c>
      <c r="AD532" s="29">
        <v>1</v>
      </c>
      <c r="AE532" s="29">
        <v>1.47</v>
      </c>
      <c r="AF532" s="29">
        <v>87</v>
      </c>
    </row>
    <row r="533" spans="1:32" x14ac:dyDescent="0.15">
      <c r="A533" s="32">
        <v>3741.1091805607198</v>
      </c>
      <c r="B533" s="33">
        <v>6.6649999999999991</v>
      </c>
      <c r="C533" s="33">
        <v>115.00585975224868</v>
      </c>
      <c r="D533" s="33">
        <f>C533/Table1[[#This Row],[Std. Price ($)]]</f>
        <v>17.255192761027562</v>
      </c>
      <c r="E533" s="29">
        <v>10</v>
      </c>
      <c r="F533" s="29">
        <f t="shared" si="112"/>
        <v>16</v>
      </c>
      <c r="G533" s="29">
        <f t="shared" si="113"/>
        <v>16</v>
      </c>
      <c r="H533" s="29">
        <f t="shared" si="114"/>
        <v>16</v>
      </c>
      <c r="I533" s="58">
        <f t="shared" si="115"/>
        <v>16</v>
      </c>
      <c r="J533" s="58">
        <f t="shared" si="116"/>
        <v>16</v>
      </c>
      <c r="K533" s="58">
        <f t="shared" si="117"/>
        <v>16</v>
      </c>
      <c r="L533" s="58">
        <f t="shared" si="118"/>
        <v>16</v>
      </c>
      <c r="M533" s="58">
        <f t="shared" si="119"/>
        <v>16</v>
      </c>
      <c r="N533" s="58">
        <f t="shared" si="120"/>
        <v>16</v>
      </c>
      <c r="O533" s="58">
        <f t="shared" si="121"/>
        <v>16</v>
      </c>
      <c r="P533" s="58">
        <f t="shared" si="122"/>
        <v>16</v>
      </c>
      <c r="Q533" s="58">
        <f t="shared" si="123"/>
        <v>16</v>
      </c>
      <c r="R533" s="58">
        <f>SUM(Table1[[#This Row],[Oct]:[September]])</f>
        <v>192</v>
      </c>
      <c r="S533" s="68">
        <f>Table1[[#This Row],[DEMAND for the whole year]]/365</f>
        <v>0.52602739726027392</v>
      </c>
      <c r="T533" s="68">
        <f>Table1[[#This Row],[Lead Time (days)]]*S533</f>
        <v>12.0986301369863</v>
      </c>
      <c r="U533" s="68">
        <f>SQRT(2*Table1[[#This Row],[DEMAND for the whole year]]*$H$1/(Table1[[#This Row],[Std. Price ($)]]*$K$1))</f>
        <v>293.9755183707486</v>
      </c>
      <c r="V533" s="68">
        <f>Table1[[#This Row],[DEMAND for the whole year]]/U533</f>
        <v>0.65311560998034635</v>
      </c>
      <c r="W533" s="68">
        <f>Table1[[#This Row],[Demand variability (COV)]]*S533</f>
        <v>0.94684931506849312</v>
      </c>
      <c r="X533" s="68">
        <f t="shared" si="124"/>
        <v>4.5409297930325359</v>
      </c>
      <c r="Y533" s="68">
        <f t="shared" si="125"/>
        <v>9.3259296156961558</v>
      </c>
      <c r="Z533" s="58">
        <f>(Table1[[#This Row],[Eoq]]/2)*(Table1[[#This Row],[Std. Price ($)]]*$K$1)</f>
        <v>195.93468299410395</v>
      </c>
      <c r="AA533" s="58">
        <f>Table1[[#This Row],[number of times I order]]*$H$1</f>
        <v>195.93468299410389</v>
      </c>
      <c r="AB533" s="58">
        <f>Table1[[#This Row],[Holding cost]]+AA533</f>
        <v>391.86936598820785</v>
      </c>
      <c r="AC533" s="34">
        <v>0.6</v>
      </c>
      <c r="AD533" s="29">
        <v>0.99</v>
      </c>
      <c r="AE533" s="29">
        <v>1.8</v>
      </c>
      <c r="AF533" s="29">
        <v>23</v>
      </c>
    </row>
    <row r="534" spans="1:32" x14ac:dyDescent="0.15">
      <c r="A534" s="32">
        <v>36412.691718259441</v>
      </c>
      <c r="B534" s="33">
        <v>7.42660783</v>
      </c>
      <c r="C534" s="33">
        <v>119.44576799953941</v>
      </c>
      <c r="D534" s="33">
        <f>C534/Table1[[#This Row],[Std. Price ($)]]</f>
        <v>16.083489357958925</v>
      </c>
      <c r="E534" s="29">
        <v>18</v>
      </c>
      <c r="F534" s="29">
        <f t="shared" si="112"/>
        <v>27</v>
      </c>
      <c r="G534" s="29">
        <f t="shared" si="113"/>
        <v>27</v>
      </c>
      <c r="H534" s="29">
        <f t="shared" si="114"/>
        <v>27</v>
      </c>
      <c r="I534" s="58">
        <f t="shared" si="115"/>
        <v>27</v>
      </c>
      <c r="J534" s="58">
        <f t="shared" si="116"/>
        <v>27</v>
      </c>
      <c r="K534" s="58">
        <f t="shared" si="117"/>
        <v>27</v>
      </c>
      <c r="L534" s="58">
        <f t="shared" si="118"/>
        <v>27</v>
      </c>
      <c r="M534" s="58">
        <f t="shared" si="119"/>
        <v>27</v>
      </c>
      <c r="N534" s="58">
        <f t="shared" si="120"/>
        <v>27</v>
      </c>
      <c r="O534" s="58">
        <f t="shared" si="121"/>
        <v>27</v>
      </c>
      <c r="P534" s="58">
        <f t="shared" si="122"/>
        <v>27</v>
      </c>
      <c r="Q534" s="58">
        <f t="shared" si="123"/>
        <v>27</v>
      </c>
      <c r="R534" s="58">
        <f>SUM(Table1[[#This Row],[Oct]:[September]])</f>
        <v>324</v>
      </c>
      <c r="S534" s="68">
        <f>Table1[[#This Row],[DEMAND for the whole year]]/365</f>
        <v>0.88767123287671235</v>
      </c>
      <c r="T534" s="68">
        <f>Table1[[#This Row],[Lead Time (days)]]*S534</f>
        <v>15.09041095890411</v>
      </c>
      <c r="U534" s="68">
        <f>SQRT(2*Table1[[#This Row],[DEMAND for the whole year]]*$H$1/(Table1[[#This Row],[Std. Price ($)]]*$K$1))</f>
        <v>361.77444579490646</v>
      </c>
      <c r="V534" s="68">
        <f>Table1[[#This Row],[DEMAND for the whole year]]/U534</f>
        <v>0.89558564394478768</v>
      </c>
      <c r="W534" s="68">
        <f>Table1[[#This Row],[Demand variability (COV)]]*S534</f>
        <v>1.0918356164383562</v>
      </c>
      <c r="X534" s="68">
        <f t="shared" si="124"/>
        <v>4.501753572386713</v>
      </c>
      <c r="Y534" s="68">
        <f t="shared" si="125"/>
        <v>9.2454714952221249</v>
      </c>
      <c r="Z534" s="58">
        <f>(Table1[[#This Row],[Eoq]]/2)*(Table1[[#This Row],[Std. Price ($)]]*$K$1)</f>
        <v>268.67569318343629</v>
      </c>
      <c r="AA534" s="58">
        <f>Table1[[#This Row],[number of times I order]]*$H$1</f>
        <v>268.67569318343629</v>
      </c>
      <c r="AB534" s="58">
        <f>Table1[[#This Row],[Holding cost]]+AA534</f>
        <v>537.35138636687259</v>
      </c>
      <c r="AC534" s="34">
        <v>0.5</v>
      </c>
      <c r="AD534" s="29">
        <v>1</v>
      </c>
      <c r="AE534" s="29">
        <v>1.23</v>
      </c>
      <c r="AF534" s="29">
        <v>17</v>
      </c>
    </row>
    <row r="535" spans="1:32" x14ac:dyDescent="0.15">
      <c r="A535" s="32">
        <v>783.90377272425928</v>
      </c>
      <c r="B535" s="33">
        <v>29.279704479999999</v>
      </c>
      <c r="C535" s="33">
        <v>248.69743616974301</v>
      </c>
      <c r="D535" s="33">
        <f>C535/Table1[[#This Row],[Std. Price ($)]]</f>
        <v>8.4938506240600908</v>
      </c>
      <c r="E535" s="29">
        <v>10</v>
      </c>
      <c r="F535" s="29">
        <f t="shared" si="112"/>
        <v>22</v>
      </c>
      <c r="G535" s="29">
        <f t="shared" si="113"/>
        <v>22</v>
      </c>
      <c r="H535" s="29">
        <f t="shared" si="114"/>
        <v>22</v>
      </c>
      <c r="I535" s="58">
        <f t="shared" si="115"/>
        <v>22</v>
      </c>
      <c r="J535" s="58">
        <f t="shared" si="116"/>
        <v>22</v>
      </c>
      <c r="K535" s="58">
        <f t="shared" si="117"/>
        <v>22</v>
      </c>
      <c r="L535" s="58">
        <f t="shared" si="118"/>
        <v>22</v>
      </c>
      <c r="M535" s="58">
        <f t="shared" si="119"/>
        <v>22</v>
      </c>
      <c r="N535" s="58">
        <f t="shared" si="120"/>
        <v>22</v>
      </c>
      <c r="O535" s="58">
        <f t="shared" si="121"/>
        <v>22</v>
      </c>
      <c r="P535" s="58">
        <f t="shared" si="122"/>
        <v>22</v>
      </c>
      <c r="Q535" s="58">
        <f t="shared" si="123"/>
        <v>22</v>
      </c>
      <c r="R535" s="58">
        <f>SUM(Table1[[#This Row],[Oct]:[September]])</f>
        <v>264</v>
      </c>
      <c r="S535" s="68">
        <f>Table1[[#This Row],[DEMAND for the whole year]]/365</f>
        <v>0.72328767123287674</v>
      </c>
      <c r="T535" s="68">
        <f>Table1[[#This Row],[Lead Time (days)]]*S535</f>
        <v>11.572602739726028</v>
      </c>
      <c r="U535" s="68">
        <f>SQRT(2*Table1[[#This Row],[DEMAND for the whole year]]*$H$1/(Table1[[#This Row],[Std. Price ($)]]*$K$1))</f>
        <v>164.46718011564786</v>
      </c>
      <c r="V535" s="68">
        <f>Table1[[#This Row],[DEMAND for the whole year]]/U535</f>
        <v>1.6051834768150337</v>
      </c>
      <c r="W535" s="68">
        <f>Table1[[#This Row],[Demand variability (COV)]]*S535</f>
        <v>0.96920547945205493</v>
      </c>
      <c r="X535" s="68">
        <f t="shared" si="124"/>
        <v>3.8768219178082197</v>
      </c>
      <c r="Y535" s="68">
        <f t="shared" si="125"/>
        <v>7.9620187904122028</v>
      </c>
      <c r="Z535" s="58">
        <f>(Table1[[#This Row],[Eoq]]/2)*(Table1[[#This Row],[Std. Price ($)]]*$K$1)</f>
        <v>481.55504304451017</v>
      </c>
      <c r="AA535" s="58">
        <f>Table1[[#This Row],[number of times I order]]*$H$1</f>
        <v>481.55504304451011</v>
      </c>
      <c r="AB535" s="58">
        <f>Table1[[#This Row],[Holding cost]]+AA535</f>
        <v>963.11008608902034</v>
      </c>
      <c r="AC535" s="34">
        <v>1.2</v>
      </c>
      <c r="AD535" s="29">
        <v>0.84</v>
      </c>
      <c r="AE535" s="29">
        <v>1.34</v>
      </c>
      <c r="AF535" s="29">
        <v>16</v>
      </c>
    </row>
    <row r="536" spans="1:32" x14ac:dyDescent="0.15">
      <c r="A536" s="32">
        <v>24318.613433478808</v>
      </c>
      <c r="B536" s="33">
        <v>11.106563309999999</v>
      </c>
      <c r="C536" s="33">
        <v>115.39835327867732</v>
      </c>
      <c r="D536" s="33">
        <f>C536/Table1[[#This Row],[Std. Price ($)]]</f>
        <v>10.390104486666573</v>
      </c>
      <c r="E536" s="29">
        <v>10</v>
      </c>
      <c r="F536" s="29">
        <f t="shared" si="112"/>
        <v>16</v>
      </c>
      <c r="G536" s="29">
        <f t="shared" si="113"/>
        <v>16</v>
      </c>
      <c r="H536" s="29">
        <f t="shared" si="114"/>
        <v>16</v>
      </c>
      <c r="I536" s="58">
        <f t="shared" si="115"/>
        <v>16</v>
      </c>
      <c r="J536" s="58">
        <f t="shared" si="116"/>
        <v>16</v>
      </c>
      <c r="K536" s="58">
        <f t="shared" si="117"/>
        <v>16</v>
      </c>
      <c r="L536" s="58">
        <f t="shared" si="118"/>
        <v>16</v>
      </c>
      <c r="M536" s="58">
        <f t="shared" si="119"/>
        <v>16</v>
      </c>
      <c r="N536" s="58">
        <f t="shared" si="120"/>
        <v>16</v>
      </c>
      <c r="O536" s="58">
        <f t="shared" si="121"/>
        <v>16</v>
      </c>
      <c r="P536" s="58">
        <f t="shared" si="122"/>
        <v>16</v>
      </c>
      <c r="Q536" s="58">
        <f t="shared" si="123"/>
        <v>16</v>
      </c>
      <c r="R536" s="58">
        <f>SUM(Table1[[#This Row],[Oct]:[September]])</f>
        <v>192</v>
      </c>
      <c r="S536" s="68">
        <f>Table1[[#This Row],[DEMAND for the whole year]]/365</f>
        <v>0.52602739726027392</v>
      </c>
      <c r="T536" s="68">
        <f>Table1[[#This Row],[Lead Time (days)]]*S536</f>
        <v>8.4164383561643827</v>
      </c>
      <c r="U536" s="68">
        <f>SQRT(2*Table1[[#This Row],[DEMAND for the whole year]]*$H$1/(Table1[[#This Row],[Std. Price ($)]]*$K$1))</f>
        <v>227.73060160874837</v>
      </c>
      <c r="V536" s="68">
        <f>Table1[[#This Row],[DEMAND for the whole year]]/U536</f>
        <v>0.84310144813065047</v>
      </c>
      <c r="W536" s="68">
        <f>Table1[[#This Row],[Demand variability (COV)]]*S536</f>
        <v>0.8416438356164383</v>
      </c>
      <c r="X536" s="68">
        <f t="shared" si="124"/>
        <v>3.3665753424657532</v>
      </c>
      <c r="Y536" s="68">
        <f t="shared" si="125"/>
        <v>6.9141004421489942</v>
      </c>
      <c r="Z536" s="58">
        <f>(Table1[[#This Row],[Eoq]]/2)*(Table1[[#This Row],[Std. Price ($)]]*$K$1)</f>
        <v>252.93043443919515</v>
      </c>
      <c r="AA536" s="58">
        <f>Table1[[#This Row],[number of times I order]]*$H$1</f>
        <v>252.93043443919515</v>
      </c>
      <c r="AB536" s="58">
        <f>Table1[[#This Row],[Holding cost]]+AA536</f>
        <v>505.86086887839031</v>
      </c>
      <c r="AC536" s="34">
        <v>0.6</v>
      </c>
      <c r="AD536" s="29">
        <v>1</v>
      </c>
      <c r="AE536" s="29">
        <v>1.6</v>
      </c>
      <c r="AF536" s="29">
        <v>16</v>
      </c>
    </row>
    <row r="537" spans="1:32" x14ac:dyDescent="0.15">
      <c r="A537" s="32">
        <v>44375.944245181396</v>
      </c>
      <c r="B537" s="33">
        <v>19.846153779999998</v>
      </c>
      <c r="C537" s="33">
        <v>225.45960952638936</v>
      </c>
      <c r="D537" s="33">
        <f>C537/Table1[[#This Row],[Std. Price ($)]]</f>
        <v>11.360367959740227</v>
      </c>
      <c r="E537" s="29">
        <v>10</v>
      </c>
      <c r="F537" s="29">
        <f t="shared" si="112"/>
        <v>18</v>
      </c>
      <c r="G537" s="29">
        <f t="shared" si="113"/>
        <v>18</v>
      </c>
      <c r="H537" s="29">
        <f t="shared" si="114"/>
        <v>18</v>
      </c>
      <c r="I537" s="58">
        <f t="shared" si="115"/>
        <v>18</v>
      </c>
      <c r="J537" s="58">
        <f t="shared" si="116"/>
        <v>18</v>
      </c>
      <c r="K537" s="58">
        <f t="shared" si="117"/>
        <v>18</v>
      </c>
      <c r="L537" s="58">
        <f t="shared" si="118"/>
        <v>18</v>
      </c>
      <c r="M537" s="58">
        <f t="shared" si="119"/>
        <v>18</v>
      </c>
      <c r="N537" s="58">
        <f t="shared" si="120"/>
        <v>18</v>
      </c>
      <c r="O537" s="58">
        <f t="shared" si="121"/>
        <v>18</v>
      </c>
      <c r="P537" s="58">
        <f t="shared" si="122"/>
        <v>18</v>
      </c>
      <c r="Q537" s="58">
        <f t="shared" si="123"/>
        <v>18</v>
      </c>
      <c r="R537" s="58">
        <f>SUM(Table1[[#This Row],[Oct]:[September]])</f>
        <v>216</v>
      </c>
      <c r="S537" s="68">
        <f>Table1[[#This Row],[DEMAND for the whole year]]/365</f>
        <v>0.59178082191780823</v>
      </c>
      <c r="T537" s="68">
        <f>Table1[[#This Row],[Lead Time (days)]]*S537</f>
        <v>9.4684931506849317</v>
      </c>
      <c r="U537" s="68">
        <f>SQRT(2*Table1[[#This Row],[DEMAND for the whole year]]*$H$1/(Table1[[#This Row],[Std. Price ($)]]*$K$1))</f>
        <v>180.69632785293365</v>
      </c>
      <c r="V537" s="68">
        <f>Table1[[#This Row],[DEMAND for the whole year]]/U537</f>
        <v>1.1953757033502062</v>
      </c>
      <c r="W537" s="68">
        <f>Table1[[#This Row],[Demand variability (COV)]]*S537</f>
        <v>1.0652054794520549</v>
      </c>
      <c r="X537" s="68">
        <f t="shared" si="124"/>
        <v>4.2608219178082196</v>
      </c>
      <c r="Y537" s="68">
        <f t="shared" si="125"/>
        <v>8.7506583720948221</v>
      </c>
      <c r="Z537" s="58">
        <f>(Table1[[#This Row],[Eoq]]/2)*(Table1[[#This Row],[Std. Price ($)]]*$K$1)</f>
        <v>358.61271100506184</v>
      </c>
      <c r="AA537" s="58">
        <f>Table1[[#This Row],[number of times I order]]*$H$1</f>
        <v>358.61271100506184</v>
      </c>
      <c r="AB537" s="58">
        <f>Table1[[#This Row],[Holding cost]]+AA537</f>
        <v>717.22542201012368</v>
      </c>
      <c r="AC537" s="34">
        <v>0.8</v>
      </c>
      <c r="AD537" s="29">
        <v>1</v>
      </c>
      <c r="AE537" s="29">
        <v>1.8</v>
      </c>
      <c r="AF537" s="29">
        <v>16</v>
      </c>
    </row>
    <row r="538" spans="1:32" x14ac:dyDescent="0.15">
      <c r="A538" s="32">
        <v>44413.414429711309</v>
      </c>
      <c r="B538" s="33">
        <v>5.3896169899999995</v>
      </c>
      <c r="C538" s="33">
        <v>19.311888277508753</v>
      </c>
      <c r="D538" s="33">
        <f>C538/Table1[[#This Row],[Std. Price ($)]]</f>
        <v>3.583165244086993</v>
      </c>
      <c r="E538" s="29">
        <v>10</v>
      </c>
      <c r="F538" s="29">
        <f t="shared" si="112"/>
        <v>16</v>
      </c>
      <c r="G538" s="29">
        <f t="shared" si="113"/>
        <v>16</v>
      </c>
      <c r="H538" s="29">
        <f t="shared" si="114"/>
        <v>16</v>
      </c>
      <c r="I538" s="58">
        <f t="shared" si="115"/>
        <v>16</v>
      </c>
      <c r="J538" s="58">
        <f t="shared" si="116"/>
        <v>16</v>
      </c>
      <c r="K538" s="58">
        <f t="shared" si="117"/>
        <v>16</v>
      </c>
      <c r="L538" s="58">
        <f t="shared" si="118"/>
        <v>16</v>
      </c>
      <c r="M538" s="58">
        <f t="shared" si="119"/>
        <v>16</v>
      </c>
      <c r="N538" s="58">
        <f t="shared" si="120"/>
        <v>16</v>
      </c>
      <c r="O538" s="58">
        <f t="shared" si="121"/>
        <v>16</v>
      </c>
      <c r="P538" s="58">
        <f t="shared" si="122"/>
        <v>16</v>
      </c>
      <c r="Q538" s="58">
        <f t="shared" si="123"/>
        <v>16</v>
      </c>
      <c r="R538" s="58">
        <f>SUM(Table1[[#This Row],[Oct]:[September]])</f>
        <v>192</v>
      </c>
      <c r="S538" s="68">
        <f>Table1[[#This Row],[DEMAND for the whole year]]/365</f>
        <v>0.52602739726027392</v>
      </c>
      <c r="T538" s="68">
        <f>Table1[[#This Row],[Lead Time (days)]]*S538</f>
        <v>11.046575342465752</v>
      </c>
      <c r="U538" s="68">
        <f>SQRT(2*Table1[[#This Row],[DEMAND for the whole year]]*$H$1/(Table1[[#This Row],[Std. Price ($)]]*$K$1))</f>
        <v>326.91307449469423</v>
      </c>
      <c r="V538" s="68">
        <f>Table1[[#This Row],[DEMAND for the whole year]]/U538</f>
        <v>0.58731208684991321</v>
      </c>
      <c r="W538" s="68">
        <f>Table1[[#This Row],[Demand variability (COV)]]*S538</f>
        <v>0.13150684931506848</v>
      </c>
      <c r="X538" s="68">
        <f t="shared" si="124"/>
        <v>0.6026400913914528</v>
      </c>
      <c r="Y538" s="68">
        <f t="shared" si="125"/>
        <v>1.237671431198258</v>
      </c>
      <c r="Z538" s="58">
        <f>(Table1[[#This Row],[Eoq]]/2)*(Table1[[#This Row],[Std. Price ($)]]*$K$1)</f>
        <v>176.19362605497398</v>
      </c>
      <c r="AA538" s="58">
        <f>Table1[[#This Row],[number of times I order]]*$H$1</f>
        <v>176.19362605497398</v>
      </c>
      <c r="AB538" s="58">
        <f>Table1[[#This Row],[Holding cost]]+AA538</f>
        <v>352.38725210994795</v>
      </c>
      <c r="AC538" s="34">
        <v>0.6</v>
      </c>
      <c r="AD538" s="29">
        <v>1</v>
      </c>
      <c r="AE538" s="29">
        <v>0.25</v>
      </c>
      <c r="AF538" s="29">
        <v>21</v>
      </c>
    </row>
    <row r="539" spans="1:32" x14ac:dyDescent="0.15">
      <c r="A539" s="32">
        <v>27249.776791369306</v>
      </c>
      <c r="B539" s="33">
        <v>6.065178809999999</v>
      </c>
      <c r="C539" s="33">
        <v>157.31169774112951</v>
      </c>
      <c r="D539" s="33">
        <f>C539/Table1[[#This Row],[Std. Price ($)]]</f>
        <v>25.936860671240382</v>
      </c>
      <c r="E539" s="29">
        <v>18</v>
      </c>
      <c r="F539" s="29">
        <f t="shared" si="112"/>
        <v>39.599999999999994</v>
      </c>
      <c r="G539" s="29">
        <f t="shared" si="113"/>
        <v>39.599999999999994</v>
      </c>
      <c r="H539" s="29">
        <f t="shared" si="114"/>
        <v>39.599999999999994</v>
      </c>
      <c r="I539" s="58">
        <f t="shared" si="115"/>
        <v>39.599999999999994</v>
      </c>
      <c r="J539" s="58">
        <f t="shared" si="116"/>
        <v>39.599999999999994</v>
      </c>
      <c r="K539" s="58">
        <f t="shared" si="117"/>
        <v>39.599999999999994</v>
      </c>
      <c r="L539" s="58">
        <f t="shared" si="118"/>
        <v>39.599999999999994</v>
      </c>
      <c r="M539" s="58">
        <f t="shared" si="119"/>
        <v>39.599999999999994</v>
      </c>
      <c r="N539" s="58">
        <f t="shared" si="120"/>
        <v>39.599999999999994</v>
      </c>
      <c r="O539" s="58">
        <f t="shared" si="121"/>
        <v>39.599999999999994</v>
      </c>
      <c r="P539" s="58">
        <f t="shared" si="122"/>
        <v>39.599999999999994</v>
      </c>
      <c r="Q539" s="58">
        <f t="shared" si="123"/>
        <v>39.599999999999994</v>
      </c>
      <c r="R539" s="58">
        <f>SUM(Table1[[#This Row],[Oct]:[September]])</f>
        <v>475.20000000000005</v>
      </c>
      <c r="S539" s="68">
        <f>Table1[[#This Row],[DEMAND for the whole year]]/365</f>
        <v>1.3019178082191782</v>
      </c>
      <c r="T539" s="68">
        <f>Table1[[#This Row],[Lead Time (days)]]*S539</f>
        <v>33.849863013698638</v>
      </c>
      <c r="U539" s="68">
        <f>SQRT(2*Table1[[#This Row],[DEMAND for the whole year]]*$H$1/(Table1[[#This Row],[Std. Price ($)]]*$K$1))</f>
        <v>484.81610579661634</v>
      </c>
      <c r="V539" s="68">
        <f>Table1[[#This Row],[DEMAND for the whole year]]/U539</f>
        <v>0.98016545720811854</v>
      </c>
      <c r="W539" s="68">
        <f>Table1[[#This Row],[Demand variability (COV)]]*S539</f>
        <v>1.6273972602739728</v>
      </c>
      <c r="X539" s="68">
        <f t="shared" si="124"/>
        <v>8.2981303865044236</v>
      </c>
      <c r="Y539" s="68">
        <f t="shared" si="125"/>
        <v>17.042276241564281</v>
      </c>
      <c r="Z539" s="58">
        <f>(Table1[[#This Row],[Eoq]]/2)*(Table1[[#This Row],[Std. Price ($)]]*$K$1)</f>
        <v>294.04963716243554</v>
      </c>
      <c r="AA539" s="58">
        <f>Table1[[#This Row],[number of times I order]]*$H$1</f>
        <v>294.04963716243554</v>
      </c>
      <c r="AB539" s="58">
        <f>Table1[[#This Row],[Holding cost]]+AA539</f>
        <v>588.09927432487109</v>
      </c>
      <c r="AC539" s="34">
        <v>1.2</v>
      </c>
      <c r="AD539" s="29">
        <v>0.76</v>
      </c>
      <c r="AE539" s="29">
        <v>1.25</v>
      </c>
      <c r="AF539" s="29">
        <v>26</v>
      </c>
    </row>
    <row r="540" spans="1:32" x14ac:dyDescent="0.15">
      <c r="A540" s="32">
        <v>12591.104473677738</v>
      </c>
      <c r="B540" s="33">
        <v>7.5622298299999997</v>
      </c>
      <c r="C540" s="33">
        <v>117.7352137493895</v>
      </c>
      <c r="D540" s="33">
        <f>C540/Table1[[#This Row],[Std. Price ($)]]</f>
        <v>15.568848923676459</v>
      </c>
      <c r="E540" s="29">
        <v>18</v>
      </c>
      <c r="F540" s="29">
        <f t="shared" si="112"/>
        <v>27</v>
      </c>
      <c r="G540" s="29">
        <f t="shared" si="113"/>
        <v>27</v>
      </c>
      <c r="H540" s="29">
        <f t="shared" si="114"/>
        <v>27</v>
      </c>
      <c r="I540" s="58">
        <f t="shared" si="115"/>
        <v>27</v>
      </c>
      <c r="J540" s="58">
        <f t="shared" si="116"/>
        <v>27</v>
      </c>
      <c r="K540" s="58">
        <f t="shared" si="117"/>
        <v>27</v>
      </c>
      <c r="L540" s="58">
        <f t="shared" si="118"/>
        <v>27</v>
      </c>
      <c r="M540" s="58">
        <f t="shared" si="119"/>
        <v>27</v>
      </c>
      <c r="N540" s="58">
        <f t="shared" si="120"/>
        <v>27</v>
      </c>
      <c r="O540" s="58">
        <f t="shared" si="121"/>
        <v>27</v>
      </c>
      <c r="P540" s="58">
        <f t="shared" si="122"/>
        <v>27</v>
      </c>
      <c r="Q540" s="58">
        <f t="shared" si="123"/>
        <v>27</v>
      </c>
      <c r="R540" s="58">
        <f>SUM(Table1[[#This Row],[Oct]:[September]])</f>
        <v>324</v>
      </c>
      <c r="S540" s="68">
        <f>Table1[[#This Row],[DEMAND for the whole year]]/365</f>
        <v>0.88767123287671235</v>
      </c>
      <c r="T540" s="68">
        <f>Table1[[#This Row],[Lead Time (days)]]*S540</f>
        <v>51.484931506849314</v>
      </c>
      <c r="U540" s="68">
        <f>SQRT(2*Table1[[#This Row],[DEMAND for the whole year]]*$H$1/(Table1[[#This Row],[Std. Price ($)]]*$K$1))</f>
        <v>358.51571440375551</v>
      </c>
      <c r="V540" s="68">
        <f>Table1[[#This Row],[DEMAND for the whole year]]/U540</f>
        <v>0.90372607666261351</v>
      </c>
      <c r="W540" s="68">
        <f>Table1[[#This Row],[Demand variability (COV)]]*S540</f>
        <v>0.22191780821917809</v>
      </c>
      <c r="X540" s="68">
        <f t="shared" si="124"/>
        <v>1.6900756755478812</v>
      </c>
      <c r="Y540" s="68">
        <f t="shared" si="125"/>
        <v>3.4709910775418016</v>
      </c>
      <c r="Z540" s="58">
        <f>(Table1[[#This Row],[Eoq]]/2)*(Table1[[#This Row],[Std. Price ($)]]*$K$1)</f>
        <v>271.11782299878405</v>
      </c>
      <c r="AA540" s="58">
        <f>Table1[[#This Row],[number of times I order]]*$H$1</f>
        <v>271.11782299878405</v>
      </c>
      <c r="AB540" s="58">
        <f>Table1[[#This Row],[Holding cost]]+AA540</f>
        <v>542.2356459975681</v>
      </c>
      <c r="AC540" s="34">
        <v>0.5</v>
      </c>
      <c r="AD540" s="29">
        <v>1</v>
      </c>
      <c r="AE540" s="29">
        <v>0.25</v>
      </c>
      <c r="AF540" s="29">
        <v>58</v>
      </c>
    </row>
    <row r="541" spans="1:32" x14ac:dyDescent="0.15">
      <c r="A541" s="32">
        <v>18554.019687530221</v>
      </c>
      <c r="B541" s="33">
        <v>7.5622298299999997</v>
      </c>
      <c r="C541" s="33">
        <v>46.688102004068249</v>
      </c>
      <c r="D541" s="33">
        <f>C541/Table1[[#This Row],[Std. Price ($)]]</f>
        <v>6.1738538835268715</v>
      </c>
      <c r="E541" s="29">
        <v>18</v>
      </c>
      <c r="F541" s="29">
        <f t="shared" si="112"/>
        <v>21.6</v>
      </c>
      <c r="G541" s="29">
        <f t="shared" si="113"/>
        <v>21.6</v>
      </c>
      <c r="H541" s="29">
        <f t="shared" si="114"/>
        <v>21.6</v>
      </c>
      <c r="I541" s="58">
        <f t="shared" si="115"/>
        <v>21.6</v>
      </c>
      <c r="J541" s="58">
        <f t="shared" si="116"/>
        <v>21.6</v>
      </c>
      <c r="K541" s="58">
        <f t="shared" si="117"/>
        <v>21.6</v>
      </c>
      <c r="L541" s="58">
        <f t="shared" si="118"/>
        <v>21.6</v>
      </c>
      <c r="M541" s="58">
        <f t="shared" si="119"/>
        <v>21.6</v>
      </c>
      <c r="N541" s="58">
        <f t="shared" si="120"/>
        <v>21.6</v>
      </c>
      <c r="O541" s="58">
        <f t="shared" si="121"/>
        <v>21.6</v>
      </c>
      <c r="P541" s="58">
        <f t="shared" si="122"/>
        <v>21.6</v>
      </c>
      <c r="Q541" s="58">
        <f t="shared" si="123"/>
        <v>21.6</v>
      </c>
      <c r="R541" s="58">
        <f>SUM(Table1[[#This Row],[Oct]:[September]])</f>
        <v>259.2</v>
      </c>
      <c r="S541" s="68">
        <f>Table1[[#This Row],[DEMAND for the whole year]]/365</f>
        <v>0.71013698630136979</v>
      </c>
      <c r="T541" s="68">
        <f>Table1[[#This Row],[Lead Time (days)]]*S541</f>
        <v>16.333150684931503</v>
      </c>
      <c r="U541" s="68">
        <f>SQRT(2*Table1[[#This Row],[DEMAND for the whole year]]*$H$1/(Table1[[#This Row],[Std. Price ($)]]*$K$1))</f>
        <v>320.6662033634791</v>
      </c>
      <c r="V541" s="68">
        <f>Table1[[#This Row],[DEMAND for the whole year]]/U541</f>
        <v>0.80831717618271604</v>
      </c>
      <c r="W541" s="68">
        <f>Table1[[#This Row],[Demand variability (COV)]]*S541</f>
        <v>0.17753424657534245</v>
      </c>
      <c r="X541" s="68">
        <f t="shared" si="124"/>
        <v>0.85142433619360047</v>
      </c>
      <c r="Y541" s="68">
        <f t="shared" si="125"/>
        <v>1.7486118029430293</v>
      </c>
      <c r="Z541" s="58">
        <f>(Table1[[#This Row],[Eoq]]/2)*(Table1[[#This Row],[Std. Price ($)]]*$K$1)</f>
        <v>242.49515285481479</v>
      </c>
      <c r="AA541" s="58">
        <f>Table1[[#This Row],[number of times I order]]*$H$1</f>
        <v>242.49515285481482</v>
      </c>
      <c r="AB541" s="58">
        <f>Table1[[#This Row],[Holding cost]]+AA541</f>
        <v>484.99030570962964</v>
      </c>
      <c r="AC541" s="34">
        <v>0.2</v>
      </c>
      <c r="AD541" s="29">
        <v>1</v>
      </c>
      <c r="AE541" s="29">
        <v>0.25</v>
      </c>
      <c r="AF541" s="29">
        <v>23</v>
      </c>
    </row>
    <row r="542" spans="1:32" x14ac:dyDescent="0.15">
      <c r="A542" s="32">
        <v>7328.0114365796735</v>
      </c>
      <c r="B542" s="33">
        <v>16.599719999999998</v>
      </c>
      <c r="C542" s="33">
        <v>31.895170853333333</v>
      </c>
      <c r="D542" s="33">
        <f>C542/Table1[[#This Row],[Std. Price ($)]]</f>
        <v>1.921428244171187</v>
      </c>
      <c r="E542" s="29">
        <v>10</v>
      </c>
      <c r="F542" s="29">
        <f t="shared" si="112"/>
        <v>6</v>
      </c>
      <c r="G542" s="29">
        <f t="shared" si="113"/>
        <v>6</v>
      </c>
      <c r="H542" s="29">
        <f t="shared" si="114"/>
        <v>6</v>
      </c>
      <c r="I542" s="58">
        <f t="shared" si="115"/>
        <v>6</v>
      </c>
      <c r="J542" s="58">
        <f t="shared" si="116"/>
        <v>6</v>
      </c>
      <c r="K542" s="58">
        <f t="shared" si="117"/>
        <v>6</v>
      </c>
      <c r="L542" s="58">
        <f t="shared" si="118"/>
        <v>6</v>
      </c>
      <c r="M542" s="58">
        <f t="shared" si="119"/>
        <v>6</v>
      </c>
      <c r="N542" s="58">
        <f t="shared" si="120"/>
        <v>6</v>
      </c>
      <c r="O542" s="58">
        <f t="shared" si="121"/>
        <v>6</v>
      </c>
      <c r="P542" s="58">
        <f t="shared" si="122"/>
        <v>6</v>
      </c>
      <c r="Q542" s="58">
        <f t="shared" si="123"/>
        <v>6</v>
      </c>
      <c r="R542" s="58">
        <f>SUM(Table1[[#This Row],[Oct]:[September]])</f>
        <v>72</v>
      </c>
      <c r="S542" s="68">
        <f>Table1[[#This Row],[DEMAND for the whole year]]/365</f>
        <v>0.19726027397260273</v>
      </c>
      <c r="T542" s="68">
        <f>Table1[[#This Row],[Lead Time (days)]]*S542</f>
        <v>3.1561643835616437</v>
      </c>
      <c r="U542" s="68">
        <f>SQRT(2*Table1[[#This Row],[DEMAND for the whole year]]*$H$1/(Table1[[#This Row],[Std. Price ($)]]*$K$1))</f>
        <v>114.07132714580027</v>
      </c>
      <c r="V542" s="68">
        <f>Table1[[#This Row],[DEMAND for the whole year]]/U542</f>
        <v>0.63118403021622782</v>
      </c>
      <c r="W542" s="68">
        <f>Table1[[#This Row],[Demand variability (COV)]]*S542</f>
        <v>4.9315068493150684E-2</v>
      </c>
      <c r="X542" s="68">
        <f t="shared" si="124"/>
        <v>0.19726027397260273</v>
      </c>
      <c r="Y542" s="68">
        <f t="shared" si="125"/>
        <v>0.40512307278216764</v>
      </c>
      <c r="Z542" s="58">
        <f>(Table1[[#This Row],[Eoq]]/2)*(Table1[[#This Row],[Std. Price ($)]]*$K$1)</f>
        <v>189.35520906486835</v>
      </c>
      <c r="AA542" s="58">
        <f>Table1[[#This Row],[number of times I order]]*$H$1</f>
        <v>189.35520906486835</v>
      </c>
      <c r="AB542" s="58">
        <f>Table1[[#This Row],[Holding cost]]+AA542</f>
        <v>378.71041812973669</v>
      </c>
      <c r="AC542" s="34">
        <v>-0.4</v>
      </c>
      <c r="AD542" s="29">
        <v>1</v>
      </c>
      <c r="AE542" s="29">
        <v>0.25</v>
      </c>
      <c r="AF542" s="29">
        <v>16</v>
      </c>
    </row>
    <row r="543" spans="1:32" x14ac:dyDescent="0.15">
      <c r="A543" s="32">
        <v>60644.097118411999</v>
      </c>
      <c r="B543" s="33">
        <v>22.907866439999999</v>
      </c>
      <c r="C543" s="33">
        <v>477.18148432383151</v>
      </c>
      <c r="D543" s="33">
        <f>C543/Table1[[#This Row],[Std. Price ($)]]</f>
        <v>20.830463874654559</v>
      </c>
      <c r="E543" s="29">
        <v>10</v>
      </c>
      <c r="F543" s="29">
        <f t="shared" si="112"/>
        <v>15</v>
      </c>
      <c r="G543" s="29">
        <f t="shared" si="113"/>
        <v>15</v>
      </c>
      <c r="H543" s="29">
        <f t="shared" si="114"/>
        <v>15</v>
      </c>
      <c r="I543" s="58">
        <f t="shared" si="115"/>
        <v>15</v>
      </c>
      <c r="J543" s="58">
        <f t="shared" si="116"/>
        <v>15</v>
      </c>
      <c r="K543" s="58">
        <f t="shared" si="117"/>
        <v>15</v>
      </c>
      <c r="L543" s="58">
        <f t="shared" si="118"/>
        <v>15</v>
      </c>
      <c r="M543" s="58">
        <f t="shared" si="119"/>
        <v>15</v>
      </c>
      <c r="N543" s="58">
        <f t="shared" si="120"/>
        <v>15</v>
      </c>
      <c r="O543" s="58">
        <f t="shared" si="121"/>
        <v>15</v>
      </c>
      <c r="P543" s="58">
        <f t="shared" si="122"/>
        <v>15</v>
      </c>
      <c r="Q543" s="58">
        <f t="shared" si="123"/>
        <v>15</v>
      </c>
      <c r="R543" s="58">
        <f>SUM(Table1[[#This Row],[Oct]:[September]])</f>
        <v>180</v>
      </c>
      <c r="S543" s="68">
        <f>Table1[[#This Row],[DEMAND for the whole year]]/365</f>
        <v>0.49315068493150682</v>
      </c>
      <c r="T543" s="68">
        <f>Table1[[#This Row],[Lead Time (days)]]*S543</f>
        <v>20.219178082191778</v>
      </c>
      <c r="U543" s="68">
        <f>SQRT(2*Table1[[#This Row],[DEMAND for the whole year]]*$H$1/(Table1[[#This Row],[Std. Price ($)]]*$K$1))</f>
        <v>153.53399789355845</v>
      </c>
      <c r="V543" s="68">
        <f>Table1[[#This Row],[DEMAND for the whole year]]/U543</f>
        <v>1.1723787725816259</v>
      </c>
      <c r="W543" s="68">
        <f>Table1[[#This Row],[Demand variability (COV)]]*S543</f>
        <v>0.63123287671232875</v>
      </c>
      <c r="X543" s="68">
        <f t="shared" si="124"/>
        <v>4.041862532341173</v>
      </c>
      <c r="Y543" s="68">
        <f t="shared" si="125"/>
        <v>8.3009707727192623</v>
      </c>
      <c r="Z543" s="58">
        <f>(Table1[[#This Row],[Eoq]]/2)*(Table1[[#This Row],[Std. Price ($)]]*$K$1)</f>
        <v>351.71363177448785</v>
      </c>
      <c r="AA543" s="58">
        <f>Table1[[#This Row],[number of times I order]]*$H$1</f>
        <v>351.71363177448779</v>
      </c>
      <c r="AB543" s="58">
        <f>Table1[[#This Row],[Holding cost]]+AA543</f>
        <v>703.42726354897559</v>
      </c>
      <c r="AC543" s="34">
        <v>0.5</v>
      </c>
      <c r="AD543" s="29">
        <v>1</v>
      </c>
      <c r="AE543" s="29">
        <v>1.28</v>
      </c>
      <c r="AF543" s="29">
        <v>41</v>
      </c>
    </row>
    <row r="544" spans="1:32" x14ac:dyDescent="0.15">
      <c r="A544" s="32">
        <v>33525.415563176161</v>
      </c>
      <c r="B544" s="33">
        <v>20.13307859</v>
      </c>
      <c r="C544" s="33">
        <v>398.40986528884815</v>
      </c>
      <c r="D544" s="33">
        <f>C544/Table1[[#This Row],[Std. Price ($)]]</f>
        <v>19.788819852257287</v>
      </c>
      <c r="E544" s="29">
        <v>10</v>
      </c>
      <c r="F544" s="29">
        <f t="shared" si="112"/>
        <v>25</v>
      </c>
      <c r="G544" s="29">
        <f t="shared" si="113"/>
        <v>25</v>
      </c>
      <c r="H544" s="29">
        <f t="shared" si="114"/>
        <v>25</v>
      </c>
      <c r="I544" s="58">
        <f t="shared" si="115"/>
        <v>25</v>
      </c>
      <c r="J544" s="58">
        <f t="shared" si="116"/>
        <v>25</v>
      </c>
      <c r="K544" s="58">
        <f t="shared" si="117"/>
        <v>25</v>
      </c>
      <c r="L544" s="58">
        <f t="shared" si="118"/>
        <v>25</v>
      </c>
      <c r="M544" s="58">
        <f t="shared" si="119"/>
        <v>25</v>
      </c>
      <c r="N544" s="58">
        <f t="shared" si="120"/>
        <v>25</v>
      </c>
      <c r="O544" s="58">
        <f t="shared" si="121"/>
        <v>25</v>
      </c>
      <c r="P544" s="58">
        <f t="shared" si="122"/>
        <v>25</v>
      </c>
      <c r="Q544" s="58">
        <f t="shared" si="123"/>
        <v>25</v>
      </c>
      <c r="R544" s="58">
        <f>SUM(Table1[[#This Row],[Oct]:[September]])</f>
        <v>300</v>
      </c>
      <c r="S544" s="68">
        <f>Table1[[#This Row],[DEMAND for the whole year]]/365</f>
        <v>0.82191780821917804</v>
      </c>
      <c r="T544" s="68">
        <f>Table1[[#This Row],[Lead Time (days)]]*S544</f>
        <v>18.904109589041095</v>
      </c>
      <c r="U544" s="68">
        <f>SQRT(2*Table1[[#This Row],[DEMAND for the whole year]]*$H$1/(Table1[[#This Row],[Std. Price ($)]]*$K$1))</f>
        <v>211.42978117586173</v>
      </c>
      <c r="V544" s="68">
        <f>Table1[[#This Row],[DEMAND for the whole year]]/U544</f>
        <v>1.4189108002267092</v>
      </c>
      <c r="W544" s="68">
        <f>Table1[[#This Row],[Demand variability (COV)]]*S544</f>
        <v>1.7917808219178082</v>
      </c>
      <c r="X544" s="68">
        <f t="shared" si="124"/>
        <v>8.5930789486205974</v>
      </c>
      <c r="Y544" s="68">
        <f t="shared" si="125"/>
        <v>17.648026529702793</v>
      </c>
      <c r="Z544" s="58">
        <f>(Table1[[#This Row],[Eoq]]/2)*(Table1[[#This Row],[Std. Price ($)]]*$K$1)</f>
        <v>425.67324006801272</v>
      </c>
      <c r="AA544" s="58">
        <f>Table1[[#This Row],[number of times I order]]*$H$1</f>
        <v>425.67324006801277</v>
      </c>
      <c r="AB544" s="58">
        <f>Table1[[#This Row],[Holding cost]]+AA544</f>
        <v>851.34648013602555</v>
      </c>
      <c r="AC544" s="34">
        <v>1.5</v>
      </c>
      <c r="AD544" s="29">
        <v>0.76</v>
      </c>
      <c r="AE544" s="29">
        <v>2.1800000000000002</v>
      </c>
      <c r="AF544" s="29">
        <v>23</v>
      </c>
    </row>
    <row r="545" spans="1:32" x14ac:dyDescent="0.15">
      <c r="A545" s="32">
        <v>37961.205779365839</v>
      </c>
      <c r="B545" s="33">
        <v>9.5085938699999986</v>
      </c>
      <c r="C545" s="33">
        <v>340.88540641285175</v>
      </c>
      <c r="D545" s="33">
        <f>C545/Table1[[#This Row],[Std. Price ($)]]</f>
        <v>35.85024358736775</v>
      </c>
      <c r="E545" s="29">
        <v>10</v>
      </c>
      <c r="F545" s="29">
        <f t="shared" si="112"/>
        <v>6</v>
      </c>
      <c r="G545" s="29">
        <f t="shared" si="113"/>
        <v>6</v>
      </c>
      <c r="H545" s="29">
        <f t="shared" si="114"/>
        <v>6</v>
      </c>
      <c r="I545" s="58">
        <f t="shared" si="115"/>
        <v>6</v>
      </c>
      <c r="J545" s="58">
        <f t="shared" si="116"/>
        <v>6</v>
      </c>
      <c r="K545" s="58">
        <f t="shared" si="117"/>
        <v>6</v>
      </c>
      <c r="L545" s="58">
        <f t="shared" si="118"/>
        <v>6</v>
      </c>
      <c r="M545" s="58">
        <f t="shared" si="119"/>
        <v>6</v>
      </c>
      <c r="N545" s="58">
        <f t="shared" si="120"/>
        <v>6</v>
      </c>
      <c r="O545" s="58">
        <f t="shared" si="121"/>
        <v>6</v>
      </c>
      <c r="P545" s="58">
        <f t="shared" si="122"/>
        <v>6</v>
      </c>
      <c r="Q545" s="58">
        <f t="shared" si="123"/>
        <v>6</v>
      </c>
      <c r="R545" s="58">
        <f>SUM(Table1[[#This Row],[Oct]:[September]])</f>
        <v>72</v>
      </c>
      <c r="S545" s="68">
        <f>Table1[[#This Row],[DEMAND for the whole year]]/365</f>
        <v>0.19726027397260273</v>
      </c>
      <c r="T545" s="68">
        <f>Table1[[#This Row],[Lead Time (days)]]*S545</f>
        <v>14.4</v>
      </c>
      <c r="U545" s="68">
        <f>SQRT(2*Table1[[#This Row],[DEMAND for the whole year]]*$H$1/(Table1[[#This Row],[Std. Price ($)]]*$K$1))</f>
        <v>150.71925072972238</v>
      </c>
      <c r="V545" s="68">
        <f>Table1[[#This Row],[DEMAND for the whole year]]/U545</f>
        <v>0.47770938119321038</v>
      </c>
      <c r="W545" s="68">
        <f>Table1[[#This Row],[Demand variability (COV)]]*S545</f>
        <v>0.22882191780821914</v>
      </c>
      <c r="X545" s="68">
        <f t="shared" si="124"/>
        <v>1.9550553227641645</v>
      </c>
      <c r="Y545" s="68">
        <f t="shared" si="125"/>
        <v>4.0151927393518481</v>
      </c>
      <c r="Z545" s="58">
        <f>(Table1[[#This Row],[Eoq]]/2)*(Table1[[#This Row],[Std. Price ($)]]*$K$1)</f>
        <v>143.31281435796311</v>
      </c>
      <c r="AA545" s="58">
        <f>Table1[[#This Row],[number of times I order]]*$H$1</f>
        <v>143.31281435796311</v>
      </c>
      <c r="AB545" s="58">
        <f>Table1[[#This Row],[Holding cost]]+AA545</f>
        <v>286.62562871592621</v>
      </c>
      <c r="AC545" s="34">
        <v>-0.4</v>
      </c>
      <c r="AD545" s="29">
        <v>0.84</v>
      </c>
      <c r="AE545" s="29">
        <v>1.1599999999999999</v>
      </c>
      <c r="AF545" s="29">
        <v>73</v>
      </c>
    </row>
    <row r="546" spans="1:32" x14ac:dyDescent="0.15">
      <c r="A546" s="32">
        <v>98390.268775439792</v>
      </c>
      <c r="B546" s="33">
        <v>6.190543589999999</v>
      </c>
      <c r="C546" s="33">
        <v>18.930380606449582</v>
      </c>
      <c r="D546" s="33">
        <f>C546/Table1[[#This Row],[Std. Price ($)]]</f>
        <v>3.0579512657061487</v>
      </c>
      <c r="E546" s="29">
        <v>10</v>
      </c>
      <c r="F546" s="29">
        <f t="shared" si="112"/>
        <v>12</v>
      </c>
      <c r="G546" s="29">
        <f t="shared" si="113"/>
        <v>12</v>
      </c>
      <c r="H546" s="29">
        <f t="shared" si="114"/>
        <v>12</v>
      </c>
      <c r="I546" s="58">
        <f t="shared" si="115"/>
        <v>12</v>
      </c>
      <c r="J546" s="58">
        <f t="shared" si="116"/>
        <v>12</v>
      </c>
      <c r="K546" s="58">
        <f t="shared" si="117"/>
        <v>12</v>
      </c>
      <c r="L546" s="58">
        <f t="shared" si="118"/>
        <v>12</v>
      </c>
      <c r="M546" s="58">
        <f t="shared" si="119"/>
        <v>12</v>
      </c>
      <c r="N546" s="58">
        <f t="shared" si="120"/>
        <v>12</v>
      </c>
      <c r="O546" s="58">
        <f t="shared" si="121"/>
        <v>12</v>
      </c>
      <c r="P546" s="58">
        <f t="shared" si="122"/>
        <v>12</v>
      </c>
      <c r="Q546" s="58">
        <f t="shared" si="123"/>
        <v>12</v>
      </c>
      <c r="R546" s="58">
        <f>SUM(Table1[[#This Row],[Oct]:[September]])</f>
        <v>144</v>
      </c>
      <c r="S546" s="68">
        <f>Table1[[#This Row],[DEMAND for the whole year]]/365</f>
        <v>0.39452054794520547</v>
      </c>
      <c r="T546" s="68">
        <f>Table1[[#This Row],[Lead Time (days)]]*S546</f>
        <v>7.4958904109589035</v>
      </c>
      <c r="U546" s="68">
        <f>SQRT(2*Table1[[#This Row],[DEMAND for the whole year]]*$H$1/(Table1[[#This Row],[Std. Price ($)]]*$K$1))</f>
        <v>264.16634078707966</v>
      </c>
      <c r="V546" s="68">
        <f>Table1[[#This Row],[DEMAND for the whole year]]/U546</f>
        <v>0.54511108255107044</v>
      </c>
      <c r="W546" s="68">
        <f>Table1[[#This Row],[Demand variability (COV)]]*S546</f>
        <v>9.8630136986301367E-2</v>
      </c>
      <c r="X546" s="68">
        <f t="shared" si="124"/>
        <v>0.42991879991086096</v>
      </c>
      <c r="Y546" s="68">
        <f t="shared" si="125"/>
        <v>0.88294526697707099</v>
      </c>
      <c r="Z546" s="58">
        <f>(Table1[[#This Row],[Eoq]]/2)*(Table1[[#This Row],[Std. Price ($)]]*$K$1)</f>
        <v>163.53332476532114</v>
      </c>
      <c r="AA546" s="58">
        <f>Table1[[#This Row],[number of times I order]]*$H$1</f>
        <v>163.53332476532114</v>
      </c>
      <c r="AB546" s="58">
        <f>Table1[[#This Row],[Holding cost]]+AA546</f>
        <v>327.06664953064228</v>
      </c>
      <c r="AC546" s="34">
        <v>0.2</v>
      </c>
      <c r="AD546" s="29">
        <v>1</v>
      </c>
      <c r="AE546" s="29">
        <v>0.25</v>
      </c>
      <c r="AF546" s="29">
        <v>19</v>
      </c>
    </row>
    <row r="547" spans="1:32" x14ac:dyDescent="0.15">
      <c r="A547" s="32">
        <v>36030.966312752091</v>
      </c>
      <c r="B547" s="33">
        <v>12.553046329999999</v>
      </c>
      <c r="C547" s="33">
        <v>313.28304878888321</v>
      </c>
      <c r="D547" s="33">
        <f>C547/Table1[[#This Row],[Std. Price ($)]]</f>
        <v>24.956734847714309</v>
      </c>
      <c r="E547" s="29">
        <v>10</v>
      </c>
      <c r="F547" s="29">
        <f t="shared" si="112"/>
        <v>3</v>
      </c>
      <c r="G547" s="29">
        <f t="shared" si="113"/>
        <v>3</v>
      </c>
      <c r="H547" s="29">
        <f t="shared" si="114"/>
        <v>3</v>
      </c>
      <c r="I547" s="58">
        <f t="shared" si="115"/>
        <v>3</v>
      </c>
      <c r="J547" s="58">
        <f t="shared" si="116"/>
        <v>3</v>
      </c>
      <c r="K547" s="58">
        <f t="shared" si="117"/>
        <v>3</v>
      </c>
      <c r="L547" s="58">
        <f t="shared" si="118"/>
        <v>3</v>
      </c>
      <c r="M547" s="58">
        <f t="shared" si="119"/>
        <v>3</v>
      </c>
      <c r="N547" s="58">
        <f t="shared" si="120"/>
        <v>3</v>
      </c>
      <c r="O547" s="58">
        <f t="shared" si="121"/>
        <v>3</v>
      </c>
      <c r="P547" s="58">
        <f t="shared" si="122"/>
        <v>3</v>
      </c>
      <c r="Q547" s="58">
        <f t="shared" si="123"/>
        <v>3</v>
      </c>
      <c r="R547" s="58">
        <f>SUM(Table1[[#This Row],[Oct]:[September]])</f>
        <v>36</v>
      </c>
      <c r="S547" s="68">
        <f>Table1[[#This Row],[DEMAND for the whole year]]/365</f>
        <v>9.8630136986301367E-2</v>
      </c>
      <c r="T547" s="68">
        <f>Table1[[#This Row],[Lead Time (days)]]*S547</f>
        <v>6.2136986301369861</v>
      </c>
      <c r="U547" s="68">
        <f>SQRT(2*Table1[[#This Row],[DEMAND for the whole year]]*$H$1/(Table1[[#This Row],[Std. Price ($)]]*$K$1))</f>
        <v>92.754996185228478</v>
      </c>
      <c r="V547" s="68">
        <f>Table1[[#This Row],[DEMAND for the whole year]]/U547</f>
        <v>0.38811925481738213</v>
      </c>
      <c r="W547" s="68">
        <f>Table1[[#This Row],[Demand variability (COV)]]*S547</f>
        <v>9.3698630136986288E-2</v>
      </c>
      <c r="X547" s="68">
        <f t="shared" si="124"/>
        <v>0.74370982058966295</v>
      </c>
      <c r="Y547" s="68">
        <f t="shared" si="125"/>
        <v>1.527393233862208</v>
      </c>
      <c r="Z547" s="58">
        <f>(Table1[[#This Row],[Eoq]]/2)*(Table1[[#This Row],[Std. Price ($)]]*$K$1)</f>
        <v>116.43577644521463</v>
      </c>
      <c r="AA547" s="58">
        <f>Table1[[#This Row],[number of times I order]]*$H$1</f>
        <v>116.43577644521464</v>
      </c>
      <c r="AB547" s="58">
        <f>Table1[[#This Row],[Holding cost]]+AA547</f>
        <v>232.87155289042926</v>
      </c>
      <c r="AC547" s="34">
        <v>-0.7</v>
      </c>
      <c r="AD547" s="29">
        <v>1</v>
      </c>
      <c r="AE547" s="29">
        <v>0.95</v>
      </c>
      <c r="AF547" s="29">
        <v>63</v>
      </c>
    </row>
    <row r="548" spans="1:32" x14ac:dyDescent="0.15">
      <c r="A548" s="32">
        <v>88608.292108535097</v>
      </c>
      <c r="B548" s="33">
        <v>13.388384110000001</v>
      </c>
      <c r="C548" s="33">
        <v>198.50564531116137</v>
      </c>
      <c r="D548" s="33">
        <f>C548/Table1[[#This Row],[Std. Price ($)]]</f>
        <v>14.826706769108476</v>
      </c>
      <c r="E548" s="29">
        <v>10</v>
      </c>
      <c r="F548" s="29">
        <f t="shared" si="112"/>
        <v>14</v>
      </c>
      <c r="G548" s="29">
        <f t="shared" si="113"/>
        <v>14</v>
      </c>
      <c r="H548" s="29">
        <f t="shared" si="114"/>
        <v>14</v>
      </c>
      <c r="I548" s="58">
        <f t="shared" si="115"/>
        <v>14</v>
      </c>
      <c r="J548" s="58">
        <f t="shared" si="116"/>
        <v>14</v>
      </c>
      <c r="K548" s="58">
        <f t="shared" si="117"/>
        <v>14</v>
      </c>
      <c r="L548" s="58">
        <f t="shared" si="118"/>
        <v>14</v>
      </c>
      <c r="M548" s="58">
        <f t="shared" si="119"/>
        <v>14</v>
      </c>
      <c r="N548" s="58">
        <f t="shared" si="120"/>
        <v>14</v>
      </c>
      <c r="O548" s="58">
        <f t="shared" si="121"/>
        <v>14</v>
      </c>
      <c r="P548" s="58">
        <f t="shared" si="122"/>
        <v>14</v>
      </c>
      <c r="Q548" s="58">
        <f t="shared" si="123"/>
        <v>14</v>
      </c>
      <c r="R548" s="58">
        <f>SUM(Table1[[#This Row],[Oct]:[September]])</f>
        <v>168</v>
      </c>
      <c r="S548" s="68">
        <f>Table1[[#This Row],[DEMAND for the whole year]]/365</f>
        <v>0.46027397260273972</v>
      </c>
      <c r="T548" s="68">
        <f>Table1[[#This Row],[Lead Time (days)]]*S548</f>
        <v>10.586301369863014</v>
      </c>
      <c r="U548" s="68">
        <f>SQRT(2*Table1[[#This Row],[DEMAND for the whole year]]*$H$1/(Table1[[#This Row],[Std. Price ($)]]*$K$1))</f>
        <v>194.02209352893075</v>
      </c>
      <c r="V548" s="68">
        <f>Table1[[#This Row],[DEMAND for the whole year]]/U548</f>
        <v>0.86588077133055685</v>
      </c>
      <c r="W548" s="68">
        <f>Table1[[#This Row],[Demand variability (COV)]]*S548</f>
        <v>0.73643835616438358</v>
      </c>
      <c r="X548" s="68">
        <f t="shared" si="124"/>
        <v>3.5318342834697507</v>
      </c>
      <c r="Y548" s="68">
        <f t="shared" si="125"/>
        <v>7.2535008122081228</v>
      </c>
      <c r="Z548" s="58">
        <f>(Table1[[#This Row],[Eoq]]/2)*(Table1[[#This Row],[Std. Price ($)]]*$K$1)</f>
        <v>259.7642313991671</v>
      </c>
      <c r="AA548" s="58">
        <f>Table1[[#This Row],[number of times I order]]*$H$1</f>
        <v>259.76423139916704</v>
      </c>
      <c r="AB548" s="58">
        <f>Table1[[#This Row],[Holding cost]]+AA548</f>
        <v>519.5284627983342</v>
      </c>
      <c r="AC548" s="34">
        <v>0.4</v>
      </c>
      <c r="AD548" s="29">
        <v>0.89</v>
      </c>
      <c r="AE548" s="29">
        <v>1.6</v>
      </c>
      <c r="AF548" s="29">
        <v>23</v>
      </c>
    </row>
    <row r="549" spans="1:32" x14ac:dyDescent="0.15">
      <c r="A549" s="32">
        <v>76164.660682766771</v>
      </c>
      <c r="B549" s="33">
        <v>31.463338220000001</v>
      </c>
      <c r="C549" s="33">
        <v>54.67614304518667</v>
      </c>
      <c r="D549" s="33">
        <f>C549/Table1[[#This Row],[Std. Price ($)]]</f>
        <v>1.7377731079542986</v>
      </c>
      <c r="E549" s="29">
        <v>10</v>
      </c>
      <c r="F549" s="29">
        <f t="shared" si="112"/>
        <v>8</v>
      </c>
      <c r="G549" s="29">
        <f t="shared" si="113"/>
        <v>8</v>
      </c>
      <c r="H549" s="29">
        <f t="shared" si="114"/>
        <v>8</v>
      </c>
      <c r="I549" s="58">
        <f t="shared" si="115"/>
        <v>8</v>
      </c>
      <c r="J549" s="58">
        <f t="shared" si="116"/>
        <v>8</v>
      </c>
      <c r="K549" s="58">
        <f t="shared" si="117"/>
        <v>8</v>
      </c>
      <c r="L549" s="58">
        <f t="shared" si="118"/>
        <v>8</v>
      </c>
      <c r="M549" s="58">
        <f t="shared" si="119"/>
        <v>8</v>
      </c>
      <c r="N549" s="58">
        <f t="shared" si="120"/>
        <v>8</v>
      </c>
      <c r="O549" s="58">
        <f t="shared" si="121"/>
        <v>8</v>
      </c>
      <c r="P549" s="58">
        <f t="shared" si="122"/>
        <v>8</v>
      </c>
      <c r="Q549" s="58">
        <f t="shared" si="123"/>
        <v>8</v>
      </c>
      <c r="R549" s="58">
        <f>SUM(Table1[[#This Row],[Oct]:[September]])</f>
        <v>96</v>
      </c>
      <c r="S549" s="68">
        <f>Table1[[#This Row],[DEMAND for the whole year]]/365</f>
        <v>0.26301369863013696</v>
      </c>
      <c r="T549" s="68">
        <f>Table1[[#This Row],[Lead Time (days)]]*S549</f>
        <v>4.2082191780821914</v>
      </c>
      <c r="U549" s="68">
        <f>SQRT(2*Table1[[#This Row],[DEMAND for the whole year]]*$H$1/(Table1[[#This Row],[Std. Price ($)]]*$K$1))</f>
        <v>95.673980804182634</v>
      </c>
      <c r="V549" s="68">
        <f>Table1[[#This Row],[DEMAND for the whole year]]/U549</f>
        <v>1.0034076056319285</v>
      </c>
      <c r="W549" s="68">
        <f>Table1[[#This Row],[Demand variability (COV)]]*S549</f>
        <v>6.575342465753424E-2</v>
      </c>
      <c r="X549" s="68">
        <f t="shared" si="124"/>
        <v>0.26301369863013696</v>
      </c>
      <c r="Y549" s="68">
        <f t="shared" si="125"/>
        <v>0.54016409704289015</v>
      </c>
      <c r="Z549" s="58">
        <f>(Table1[[#This Row],[Eoq]]/2)*(Table1[[#This Row],[Std. Price ($)]]*$K$1)</f>
        <v>301.02228168957862</v>
      </c>
      <c r="AA549" s="58">
        <f>Table1[[#This Row],[number of times I order]]*$H$1</f>
        <v>301.02228168957856</v>
      </c>
      <c r="AB549" s="58">
        <f>Table1[[#This Row],[Holding cost]]+AA549</f>
        <v>602.04456337915713</v>
      </c>
      <c r="AC549" s="34">
        <v>-0.2</v>
      </c>
      <c r="AD549" s="29">
        <v>1</v>
      </c>
      <c r="AE549" s="29">
        <v>0.25</v>
      </c>
      <c r="AF549" s="29">
        <v>16</v>
      </c>
    </row>
    <row r="550" spans="1:32" x14ac:dyDescent="0.15">
      <c r="A550" s="32">
        <v>95500.490159355497</v>
      </c>
      <c r="B550" s="33">
        <v>5.9999727499999986</v>
      </c>
      <c r="C550" s="33">
        <v>312.44216461946047</v>
      </c>
      <c r="D550" s="33">
        <f>C550/Table1[[#This Row],[Std. Price ($)]]</f>
        <v>52.073930605678257</v>
      </c>
      <c r="E550" s="29">
        <v>42</v>
      </c>
      <c r="F550" s="29">
        <f t="shared" si="112"/>
        <v>58.8</v>
      </c>
      <c r="G550" s="29">
        <f t="shared" si="113"/>
        <v>58.8</v>
      </c>
      <c r="H550" s="29">
        <f t="shared" si="114"/>
        <v>58.8</v>
      </c>
      <c r="I550" s="58">
        <f t="shared" si="115"/>
        <v>58.8</v>
      </c>
      <c r="J550" s="58">
        <f t="shared" si="116"/>
        <v>58.8</v>
      </c>
      <c r="K550" s="58">
        <f t="shared" si="117"/>
        <v>58.8</v>
      </c>
      <c r="L550" s="58">
        <f t="shared" si="118"/>
        <v>58.8</v>
      </c>
      <c r="M550" s="58">
        <f t="shared" si="119"/>
        <v>58.8</v>
      </c>
      <c r="N550" s="58">
        <f t="shared" si="120"/>
        <v>58.8</v>
      </c>
      <c r="O550" s="58">
        <f t="shared" si="121"/>
        <v>58.8</v>
      </c>
      <c r="P550" s="58">
        <f t="shared" si="122"/>
        <v>58.8</v>
      </c>
      <c r="Q550" s="58">
        <f t="shared" si="123"/>
        <v>58.8</v>
      </c>
      <c r="R550" s="58">
        <f>SUM(Table1[[#This Row],[Oct]:[September]])</f>
        <v>705.59999999999991</v>
      </c>
      <c r="S550" s="68">
        <f>Table1[[#This Row],[DEMAND for the whole year]]/365</f>
        <v>1.9331506849315065</v>
      </c>
      <c r="T550" s="68">
        <f>Table1[[#This Row],[Lead Time (days)]]*S550</f>
        <v>30.930410958904105</v>
      </c>
      <c r="U550" s="68">
        <f>SQRT(2*Table1[[#This Row],[DEMAND for the whole year]]*$H$1/(Table1[[#This Row],[Std. Price ($)]]*$K$1))</f>
        <v>593.97104500747946</v>
      </c>
      <c r="V550" s="68">
        <f>Table1[[#This Row],[DEMAND for the whole year]]/U550</f>
        <v>1.1879366947779664</v>
      </c>
      <c r="W550" s="68">
        <f>Table1[[#This Row],[Demand variability (COV)]]*S550</f>
        <v>3.5569972602739721</v>
      </c>
      <c r="X550" s="68">
        <f t="shared" si="124"/>
        <v>14.227989041095888</v>
      </c>
      <c r="Y550" s="68">
        <f t="shared" si="125"/>
        <v>29.220716993632184</v>
      </c>
      <c r="Z550" s="58">
        <f>(Table1[[#This Row],[Eoq]]/2)*(Table1[[#This Row],[Std. Price ($)]]*$K$1)</f>
        <v>356.38100843338998</v>
      </c>
      <c r="AA550" s="58">
        <f>Table1[[#This Row],[number of times I order]]*$H$1</f>
        <v>356.38100843338992</v>
      </c>
      <c r="AB550" s="58">
        <f>Table1[[#This Row],[Holding cost]]+AA550</f>
        <v>712.76201686677996</v>
      </c>
      <c r="AC550" s="34">
        <v>0.4</v>
      </c>
      <c r="AD550" s="29">
        <v>0.84</v>
      </c>
      <c r="AE550" s="29">
        <v>1.84</v>
      </c>
      <c r="AF550" s="29">
        <v>16</v>
      </c>
    </row>
    <row r="551" spans="1:32" x14ac:dyDescent="0.15">
      <c r="A551" s="32">
        <v>86427.243510650893</v>
      </c>
      <c r="B551" s="33">
        <v>5.9683999999999999</v>
      </c>
      <c r="C551" s="33">
        <v>29.738742777765776</v>
      </c>
      <c r="D551" s="33">
        <f>C551/Table1[[#This Row],[Std. Price ($)]]</f>
        <v>4.9826993461841997</v>
      </c>
      <c r="E551" s="29">
        <v>10</v>
      </c>
      <c r="F551" s="29">
        <f t="shared" si="112"/>
        <v>18</v>
      </c>
      <c r="G551" s="29">
        <f t="shared" si="113"/>
        <v>18</v>
      </c>
      <c r="H551" s="29">
        <f t="shared" si="114"/>
        <v>18</v>
      </c>
      <c r="I551" s="58">
        <f t="shared" si="115"/>
        <v>18</v>
      </c>
      <c r="J551" s="58">
        <f t="shared" si="116"/>
        <v>18</v>
      </c>
      <c r="K551" s="58">
        <f t="shared" si="117"/>
        <v>18</v>
      </c>
      <c r="L551" s="58">
        <f t="shared" si="118"/>
        <v>18</v>
      </c>
      <c r="M551" s="58">
        <f t="shared" si="119"/>
        <v>18</v>
      </c>
      <c r="N551" s="58">
        <f t="shared" si="120"/>
        <v>18</v>
      </c>
      <c r="O551" s="58">
        <f t="shared" si="121"/>
        <v>18</v>
      </c>
      <c r="P551" s="58">
        <f t="shared" si="122"/>
        <v>18</v>
      </c>
      <c r="Q551" s="58">
        <f t="shared" si="123"/>
        <v>18</v>
      </c>
      <c r="R551" s="58">
        <f>SUM(Table1[[#This Row],[Oct]:[September]])</f>
        <v>216</v>
      </c>
      <c r="S551" s="68">
        <f>Table1[[#This Row],[DEMAND for the whole year]]/365</f>
        <v>0.59178082191780823</v>
      </c>
      <c r="T551" s="68">
        <f>Table1[[#This Row],[Lead Time (days)]]*S551</f>
        <v>17.753424657534246</v>
      </c>
      <c r="U551" s="68">
        <f>SQRT(2*Table1[[#This Row],[DEMAND for the whole year]]*$H$1/(Table1[[#This Row],[Std. Price ($)]]*$K$1))</f>
        <v>329.50236955260493</v>
      </c>
      <c r="V551" s="68">
        <f>Table1[[#This Row],[DEMAND for the whole year]]/U551</f>
        <v>0.65553398081258918</v>
      </c>
      <c r="W551" s="68">
        <f>Table1[[#This Row],[Demand variability (COV)]]*S551</f>
        <v>0.14794520547945206</v>
      </c>
      <c r="X551" s="68">
        <f t="shared" si="124"/>
        <v>0.81032926315832798</v>
      </c>
      <c r="Y551" s="68">
        <f t="shared" si="125"/>
        <v>1.6642128414645032</v>
      </c>
      <c r="Z551" s="58">
        <f>(Table1[[#This Row],[Eoq]]/2)*(Table1[[#This Row],[Std. Price ($)]]*$K$1)</f>
        <v>196.66019424377674</v>
      </c>
      <c r="AA551" s="58">
        <f>Table1[[#This Row],[number of times I order]]*$H$1</f>
        <v>196.66019424377674</v>
      </c>
      <c r="AB551" s="58">
        <f>Table1[[#This Row],[Holding cost]]+AA551</f>
        <v>393.32038848755349</v>
      </c>
      <c r="AC551" s="34">
        <v>0.8</v>
      </c>
      <c r="AD551" s="29">
        <v>0.94</v>
      </c>
      <c r="AE551" s="29">
        <v>0.25</v>
      </c>
      <c r="AF551" s="29">
        <v>30</v>
      </c>
    </row>
    <row r="552" spans="1:32" x14ac:dyDescent="0.15">
      <c r="A552" s="32">
        <v>46285.293144709613</v>
      </c>
      <c r="B552" s="33">
        <v>6.8718299999999992</v>
      </c>
      <c r="C552" s="33">
        <v>85.965601173833321</v>
      </c>
      <c r="D552" s="33">
        <f>C552/Table1[[#This Row],[Std. Price ($)]]</f>
        <v>12.50985562416901</v>
      </c>
      <c r="E552" s="29">
        <v>10</v>
      </c>
      <c r="F552" s="29">
        <f t="shared" si="112"/>
        <v>12</v>
      </c>
      <c r="G552" s="29">
        <f t="shared" si="113"/>
        <v>12</v>
      </c>
      <c r="H552" s="29">
        <f t="shared" si="114"/>
        <v>12</v>
      </c>
      <c r="I552" s="58">
        <f t="shared" si="115"/>
        <v>12</v>
      </c>
      <c r="J552" s="58">
        <f t="shared" si="116"/>
        <v>12</v>
      </c>
      <c r="K552" s="58">
        <f t="shared" si="117"/>
        <v>12</v>
      </c>
      <c r="L552" s="58">
        <f t="shared" si="118"/>
        <v>12</v>
      </c>
      <c r="M552" s="58">
        <f t="shared" si="119"/>
        <v>12</v>
      </c>
      <c r="N552" s="58">
        <f t="shared" si="120"/>
        <v>12</v>
      </c>
      <c r="O552" s="58">
        <f t="shared" si="121"/>
        <v>12</v>
      </c>
      <c r="P552" s="58">
        <f t="shared" si="122"/>
        <v>12</v>
      </c>
      <c r="Q552" s="58">
        <f t="shared" si="123"/>
        <v>12</v>
      </c>
      <c r="R552" s="58">
        <f>SUM(Table1[[#This Row],[Oct]:[September]])</f>
        <v>144</v>
      </c>
      <c r="S552" s="68">
        <f>Table1[[#This Row],[DEMAND for the whole year]]/365</f>
        <v>0.39452054794520547</v>
      </c>
      <c r="T552" s="68">
        <f>Table1[[#This Row],[Lead Time (days)]]*S552</f>
        <v>12.230136986301369</v>
      </c>
      <c r="U552" s="68">
        <f>SQRT(2*Table1[[#This Row],[DEMAND for the whole year]]*$H$1/(Table1[[#This Row],[Std. Price ($)]]*$K$1))</f>
        <v>250.72963581889073</v>
      </c>
      <c r="V552" s="68">
        <f>Table1[[#This Row],[DEMAND for the whole year]]/U552</f>
        <v>0.57432381110310937</v>
      </c>
      <c r="W552" s="68">
        <f>Table1[[#This Row],[Demand variability (COV)]]*S552</f>
        <v>0.35506849315068495</v>
      </c>
      <c r="X552" s="68">
        <f t="shared" si="124"/>
        <v>1.9769377025281392</v>
      </c>
      <c r="Y552" s="68">
        <f t="shared" si="125"/>
        <v>4.0601336529541427</v>
      </c>
      <c r="Z552" s="58">
        <f>(Table1[[#This Row],[Eoq]]/2)*(Table1[[#This Row],[Std. Price ($)]]*$K$1)</f>
        <v>172.29714333093278</v>
      </c>
      <c r="AA552" s="58">
        <f>Table1[[#This Row],[number of times I order]]*$H$1</f>
        <v>172.29714333093281</v>
      </c>
      <c r="AB552" s="58">
        <f>Table1[[#This Row],[Holding cost]]+AA552</f>
        <v>344.59428666186557</v>
      </c>
      <c r="AC552" s="34">
        <v>0.2</v>
      </c>
      <c r="AD552" s="29">
        <v>1</v>
      </c>
      <c r="AE552" s="29">
        <v>0.9</v>
      </c>
      <c r="AF552" s="29">
        <v>31</v>
      </c>
    </row>
    <row r="553" spans="1:32" x14ac:dyDescent="0.15">
      <c r="A553" s="32">
        <v>55912.04181368876</v>
      </c>
      <c r="B553" s="33">
        <v>5.4446574199999995</v>
      </c>
      <c r="C553" s="33">
        <v>160.67622462779141</v>
      </c>
      <c r="D553" s="33">
        <f>C553/Table1[[#This Row],[Std. Price ($)]]</f>
        <v>29.51080522303852</v>
      </c>
      <c r="E553" s="29">
        <v>10</v>
      </c>
      <c r="F553" s="29">
        <f t="shared" si="112"/>
        <v>6</v>
      </c>
      <c r="G553" s="29">
        <f t="shared" si="113"/>
        <v>6</v>
      </c>
      <c r="H553" s="29">
        <f t="shared" si="114"/>
        <v>6</v>
      </c>
      <c r="I553" s="58">
        <f t="shared" si="115"/>
        <v>6</v>
      </c>
      <c r="J553" s="58">
        <f t="shared" si="116"/>
        <v>6</v>
      </c>
      <c r="K553" s="58">
        <f t="shared" si="117"/>
        <v>6</v>
      </c>
      <c r="L553" s="58">
        <f t="shared" si="118"/>
        <v>6</v>
      </c>
      <c r="M553" s="58">
        <f t="shared" si="119"/>
        <v>6</v>
      </c>
      <c r="N553" s="58">
        <f t="shared" si="120"/>
        <v>6</v>
      </c>
      <c r="O553" s="58">
        <f t="shared" si="121"/>
        <v>6</v>
      </c>
      <c r="P553" s="58">
        <f t="shared" si="122"/>
        <v>6</v>
      </c>
      <c r="Q553" s="58">
        <f t="shared" si="123"/>
        <v>6</v>
      </c>
      <c r="R553" s="58">
        <f>SUM(Table1[[#This Row],[Oct]:[September]])</f>
        <v>72</v>
      </c>
      <c r="S553" s="68">
        <f>Table1[[#This Row],[DEMAND for the whole year]]/365</f>
        <v>0.19726027397260273</v>
      </c>
      <c r="T553" s="68">
        <f>Table1[[#This Row],[Lead Time (days)]]*S553</f>
        <v>8.6794520547945204</v>
      </c>
      <c r="U553" s="68">
        <f>SQRT(2*Table1[[#This Row],[DEMAND for the whole year]]*$H$1/(Table1[[#This Row],[Std. Price ($)]]*$K$1))</f>
        <v>199.17810497970271</v>
      </c>
      <c r="V553" s="68">
        <f>Table1[[#This Row],[DEMAND for the whole year]]/U553</f>
        <v>0.36148551572642573</v>
      </c>
      <c r="W553" s="68">
        <f>Table1[[#This Row],[Demand variability (COV)]]*S553</f>
        <v>0.3037808219178082</v>
      </c>
      <c r="X553" s="68">
        <f t="shared" si="124"/>
        <v>2.0150540096142833</v>
      </c>
      <c r="Y553" s="68">
        <f t="shared" si="125"/>
        <v>4.138414977109619</v>
      </c>
      <c r="Z553" s="58">
        <f>(Table1[[#This Row],[Eoq]]/2)*(Table1[[#This Row],[Std. Price ($)]]*$K$1)</f>
        <v>108.44565471792772</v>
      </c>
      <c r="AA553" s="58">
        <f>Table1[[#This Row],[number of times I order]]*$H$1</f>
        <v>108.44565471792772</v>
      </c>
      <c r="AB553" s="58">
        <f>Table1[[#This Row],[Holding cost]]+AA553</f>
        <v>216.89130943585545</v>
      </c>
      <c r="AC553" s="34">
        <v>-0.4</v>
      </c>
      <c r="AD553" s="29">
        <v>0.77</v>
      </c>
      <c r="AE553" s="29">
        <v>1.54</v>
      </c>
      <c r="AF553" s="29">
        <v>44</v>
      </c>
    </row>
    <row r="554" spans="1:32" x14ac:dyDescent="0.15">
      <c r="A554" s="32">
        <v>41393.252390035806</v>
      </c>
      <c r="B554" s="33">
        <v>423.91505795999996</v>
      </c>
      <c r="C554" s="33">
        <v>41.01086326041834</v>
      </c>
      <c r="D554" s="33">
        <f>C554/Table1[[#This Row],[Std. Price ($)]]</f>
        <v>9.6743115136731159E-2</v>
      </c>
      <c r="E554" s="29">
        <v>10</v>
      </c>
      <c r="F554" s="29">
        <f t="shared" si="112"/>
        <v>6</v>
      </c>
      <c r="G554" s="29">
        <f t="shared" si="113"/>
        <v>6</v>
      </c>
      <c r="H554" s="29">
        <f t="shared" si="114"/>
        <v>6</v>
      </c>
      <c r="I554" s="58">
        <f t="shared" si="115"/>
        <v>6</v>
      </c>
      <c r="J554" s="58">
        <f t="shared" si="116"/>
        <v>6</v>
      </c>
      <c r="K554" s="58">
        <f t="shared" si="117"/>
        <v>6</v>
      </c>
      <c r="L554" s="58">
        <f t="shared" si="118"/>
        <v>6</v>
      </c>
      <c r="M554" s="58">
        <f t="shared" si="119"/>
        <v>6</v>
      </c>
      <c r="N554" s="58">
        <f t="shared" si="120"/>
        <v>6</v>
      </c>
      <c r="O554" s="58">
        <f t="shared" si="121"/>
        <v>6</v>
      </c>
      <c r="P554" s="58">
        <f t="shared" si="122"/>
        <v>6</v>
      </c>
      <c r="Q554" s="58">
        <f t="shared" si="123"/>
        <v>6</v>
      </c>
      <c r="R554" s="58">
        <f>SUM(Table1[[#This Row],[Oct]:[September]])</f>
        <v>72</v>
      </c>
      <c r="S554" s="68">
        <f>Table1[[#This Row],[DEMAND for the whole year]]/365</f>
        <v>0.19726027397260273</v>
      </c>
      <c r="T554" s="68">
        <f>Table1[[#This Row],[Lead Time (days)]]*S554</f>
        <v>0.19726027397260273</v>
      </c>
      <c r="U554" s="68">
        <f>SQRT(2*Table1[[#This Row],[DEMAND for the whole year]]*$H$1/(Table1[[#This Row],[Std. Price ($)]]*$K$1))</f>
        <v>22.572905000614295</v>
      </c>
      <c r="V554" s="68">
        <f>Table1[[#This Row],[DEMAND for the whole year]]/U554</f>
        <v>3.1896647772203268</v>
      </c>
      <c r="W554" s="68">
        <f>Table1[[#This Row],[Demand variability (COV)]]*S554</f>
        <v>4.9315068493150684E-2</v>
      </c>
      <c r="X554" s="68">
        <f t="shared" si="124"/>
        <v>4.9315068493150684E-2</v>
      </c>
      <c r="Y554" s="68">
        <f t="shared" si="125"/>
        <v>0.10128076819554191</v>
      </c>
      <c r="Z554" s="58">
        <f>(Table1[[#This Row],[Eoq]]/2)*(Table1[[#This Row],[Std. Price ($)]]*$K$1)</f>
        <v>956.89943316609822</v>
      </c>
      <c r="AA554" s="58">
        <f>Table1[[#This Row],[number of times I order]]*$H$1</f>
        <v>956.89943316609799</v>
      </c>
      <c r="AB554" s="58">
        <f>Table1[[#This Row],[Holding cost]]+AA554</f>
        <v>1913.7988663321962</v>
      </c>
      <c r="AC554" s="34">
        <v>-0.4</v>
      </c>
      <c r="AD554" s="29">
        <v>1</v>
      </c>
      <c r="AE554" s="29">
        <v>0.25</v>
      </c>
      <c r="AF554" s="29">
        <v>1</v>
      </c>
    </row>
    <row r="555" spans="1:32" x14ac:dyDescent="0.15">
      <c r="A555" s="32">
        <v>14959.284891570578</v>
      </c>
      <c r="B555" s="33">
        <v>30.169674619999999</v>
      </c>
      <c r="C555" s="33">
        <v>94.848098341655998</v>
      </c>
      <c r="D555" s="33">
        <f>C555/Table1[[#This Row],[Std. Price ($)]]</f>
        <v>3.1438223824521976</v>
      </c>
      <c r="E555" s="29">
        <v>18</v>
      </c>
      <c r="F555" s="29">
        <f t="shared" si="112"/>
        <v>10.8</v>
      </c>
      <c r="G555" s="29">
        <f t="shared" si="113"/>
        <v>10.8</v>
      </c>
      <c r="H555" s="29">
        <f t="shared" si="114"/>
        <v>10.8</v>
      </c>
      <c r="I555" s="58">
        <f t="shared" si="115"/>
        <v>10.8</v>
      </c>
      <c r="J555" s="58">
        <f t="shared" si="116"/>
        <v>10.8</v>
      </c>
      <c r="K555" s="58">
        <f t="shared" si="117"/>
        <v>10.8</v>
      </c>
      <c r="L555" s="58">
        <f t="shared" si="118"/>
        <v>10.8</v>
      </c>
      <c r="M555" s="58">
        <f t="shared" si="119"/>
        <v>10.8</v>
      </c>
      <c r="N555" s="58">
        <f t="shared" si="120"/>
        <v>10.8</v>
      </c>
      <c r="O555" s="58">
        <f t="shared" si="121"/>
        <v>10.8</v>
      </c>
      <c r="P555" s="58">
        <f t="shared" si="122"/>
        <v>10.8</v>
      </c>
      <c r="Q555" s="58">
        <f t="shared" si="123"/>
        <v>10.8</v>
      </c>
      <c r="R555" s="58">
        <f>SUM(Table1[[#This Row],[Oct]:[September]])</f>
        <v>129.6</v>
      </c>
      <c r="S555" s="68">
        <f>Table1[[#This Row],[DEMAND for the whole year]]/365</f>
        <v>0.35506849315068489</v>
      </c>
      <c r="T555" s="68">
        <f>Table1[[#This Row],[Lead Time (days)]]*S555</f>
        <v>5.6810958904109583</v>
      </c>
      <c r="U555" s="68">
        <f>SQRT(2*Table1[[#This Row],[DEMAND for the whole year]]*$H$1/(Table1[[#This Row],[Std. Price ($)]]*$K$1))</f>
        <v>113.52142000999613</v>
      </c>
      <c r="V555" s="68">
        <f>Table1[[#This Row],[DEMAND for the whole year]]/U555</f>
        <v>1.1416347680339805</v>
      </c>
      <c r="W555" s="68">
        <f>Table1[[#This Row],[Demand variability (COV)]]*S555</f>
        <v>8.8767123287671224E-2</v>
      </c>
      <c r="X555" s="68">
        <f t="shared" si="124"/>
        <v>0.35506849315068489</v>
      </c>
      <c r="Y555" s="68">
        <f t="shared" si="125"/>
        <v>0.72922153100790166</v>
      </c>
      <c r="Z555" s="58">
        <f>(Table1[[#This Row],[Eoq]]/2)*(Table1[[#This Row],[Std. Price ($)]]*$K$1)</f>
        <v>342.49043041019405</v>
      </c>
      <c r="AA555" s="58">
        <f>Table1[[#This Row],[number of times I order]]*$H$1</f>
        <v>342.49043041019411</v>
      </c>
      <c r="AB555" s="58">
        <f>Table1[[#This Row],[Holding cost]]+AA555</f>
        <v>684.98086082038822</v>
      </c>
      <c r="AC555" s="34">
        <v>-0.4</v>
      </c>
      <c r="AD555" s="29">
        <v>1</v>
      </c>
      <c r="AE555" s="29">
        <v>0.25</v>
      </c>
      <c r="AF555" s="29">
        <v>16</v>
      </c>
    </row>
    <row r="556" spans="1:32" x14ac:dyDescent="0.15">
      <c r="A556" s="32">
        <v>6729.4042047005178</v>
      </c>
      <c r="B556" s="33">
        <v>11.822210589999999</v>
      </c>
      <c r="C556" s="33">
        <v>24.572841430939999</v>
      </c>
      <c r="D556" s="33">
        <f>C556/Table1[[#This Row],[Std. Price ($)]]</f>
        <v>2.0785318654131673</v>
      </c>
      <c r="E556" s="29">
        <v>10</v>
      </c>
      <c r="F556" s="29">
        <f t="shared" si="112"/>
        <v>9</v>
      </c>
      <c r="G556" s="29">
        <f t="shared" si="113"/>
        <v>9</v>
      </c>
      <c r="H556" s="29">
        <f t="shared" si="114"/>
        <v>9</v>
      </c>
      <c r="I556" s="58">
        <f t="shared" si="115"/>
        <v>9</v>
      </c>
      <c r="J556" s="58">
        <f t="shared" si="116"/>
        <v>9</v>
      </c>
      <c r="K556" s="58">
        <f t="shared" si="117"/>
        <v>9</v>
      </c>
      <c r="L556" s="58">
        <f t="shared" si="118"/>
        <v>9</v>
      </c>
      <c r="M556" s="58">
        <f t="shared" si="119"/>
        <v>9</v>
      </c>
      <c r="N556" s="58">
        <f t="shared" si="120"/>
        <v>9</v>
      </c>
      <c r="O556" s="58">
        <f t="shared" si="121"/>
        <v>9</v>
      </c>
      <c r="P556" s="58">
        <f t="shared" si="122"/>
        <v>9</v>
      </c>
      <c r="Q556" s="58">
        <f t="shared" si="123"/>
        <v>9</v>
      </c>
      <c r="R556" s="58">
        <f>SUM(Table1[[#This Row],[Oct]:[September]])</f>
        <v>108</v>
      </c>
      <c r="S556" s="68">
        <f>Table1[[#This Row],[DEMAND for the whole year]]/365</f>
        <v>0.29589041095890412</v>
      </c>
      <c r="T556" s="68">
        <f>Table1[[#This Row],[Lead Time (days)]]*S556</f>
        <v>4.7342465753424658</v>
      </c>
      <c r="U556" s="68">
        <f>SQRT(2*Table1[[#This Row],[DEMAND for the whole year]]*$H$1/(Table1[[#This Row],[Std. Price ($)]]*$K$1))</f>
        <v>165.54770310451832</v>
      </c>
      <c r="V556" s="68">
        <f>Table1[[#This Row],[DEMAND for the whole year]]/U556</f>
        <v>0.65237993626413737</v>
      </c>
      <c r="W556" s="68">
        <f>Table1[[#This Row],[Demand variability (COV)]]*S556</f>
        <v>7.3972602739726029E-2</v>
      </c>
      <c r="X556" s="68">
        <f t="shared" si="124"/>
        <v>0.29589041095890412</v>
      </c>
      <c r="Y556" s="68">
        <f t="shared" si="125"/>
        <v>0.60768460917325151</v>
      </c>
      <c r="Z556" s="58">
        <f>(Table1[[#This Row],[Eoq]]/2)*(Table1[[#This Row],[Std. Price ($)]]*$K$1)</f>
        <v>195.71398087924123</v>
      </c>
      <c r="AA556" s="58">
        <f>Table1[[#This Row],[number of times I order]]*$H$1</f>
        <v>195.71398087924121</v>
      </c>
      <c r="AB556" s="58">
        <f>Table1[[#This Row],[Holding cost]]+AA556</f>
        <v>391.42796175848241</v>
      </c>
      <c r="AC556" s="34">
        <v>-0.1</v>
      </c>
      <c r="AD556" s="29">
        <v>1</v>
      </c>
      <c r="AE556" s="29">
        <v>0.25</v>
      </c>
      <c r="AF556" s="29">
        <v>16</v>
      </c>
    </row>
    <row r="557" spans="1:32" x14ac:dyDescent="0.15">
      <c r="A557" s="32">
        <v>691.0125995347571</v>
      </c>
      <c r="B557" s="33">
        <v>6.3525108299999999</v>
      </c>
      <c r="C557" s="33">
        <v>4.0474037330283332</v>
      </c>
      <c r="D557" s="33">
        <f>C557/Table1[[#This Row],[Std. Price ($)]]</f>
        <v>0.63713448766026481</v>
      </c>
      <c r="E557" s="29">
        <v>10</v>
      </c>
      <c r="F557" s="29">
        <f t="shared" si="112"/>
        <v>16</v>
      </c>
      <c r="G557" s="29">
        <f t="shared" si="113"/>
        <v>16</v>
      </c>
      <c r="H557" s="29">
        <f t="shared" si="114"/>
        <v>16</v>
      </c>
      <c r="I557" s="58">
        <f t="shared" si="115"/>
        <v>16</v>
      </c>
      <c r="J557" s="58">
        <f t="shared" si="116"/>
        <v>16</v>
      </c>
      <c r="K557" s="58">
        <f t="shared" si="117"/>
        <v>16</v>
      </c>
      <c r="L557" s="58">
        <f t="shared" si="118"/>
        <v>16</v>
      </c>
      <c r="M557" s="58">
        <f t="shared" si="119"/>
        <v>16</v>
      </c>
      <c r="N557" s="58">
        <f t="shared" si="120"/>
        <v>16</v>
      </c>
      <c r="O557" s="58">
        <f t="shared" si="121"/>
        <v>16</v>
      </c>
      <c r="P557" s="58">
        <f t="shared" si="122"/>
        <v>16</v>
      </c>
      <c r="Q557" s="58">
        <f t="shared" si="123"/>
        <v>16</v>
      </c>
      <c r="R557" s="58">
        <f>SUM(Table1[[#This Row],[Oct]:[September]])</f>
        <v>192</v>
      </c>
      <c r="S557" s="68">
        <f>Table1[[#This Row],[DEMAND for the whole year]]/365</f>
        <v>0.52602739726027392</v>
      </c>
      <c r="T557" s="68">
        <f>Table1[[#This Row],[Lead Time (days)]]*S557</f>
        <v>2.1041095890410957</v>
      </c>
      <c r="U557" s="68">
        <f>SQRT(2*Table1[[#This Row],[DEMAND for the whole year]]*$H$1/(Table1[[#This Row],[Std. Price ($)]]*$K$1))</f>
        <v>301.11926012387363</v>
      </c>
      <c r="V557" s="68">
        <f>Table1[[#This Row],[DEMAND for the whole year]]/U557</f>
        <v>0.63762112035283147</v>
      </c>
      <c r="W557" s="68">
        <f>Table1[[#This Row],[Demand variability (COV)]]*S557</f>
        <v>0.13150684931506848</v>
      </c>
      <c r="X557" s="68">
        <f t="shared" si="124"/>
        <v>0.26301369863013696</v>
      </c>
      <c r="Y557" s="68">
        <f t="shared" si="125"/>
        <v>0.54016409704289015</v>
      </c>
      <c r="Z557" s="58">
        <f>(Table1[[#This Row],[Eoq]]/2)*(Table1[[#This Row],[Std. Price ($)]]*$K$1)</f>
        <v>191.28633610584944</v>
      </c>
      <c r="AA557" s="58">
        <f>Table1[[#This Row],[number of times I order]]*$H$1</f>
        <v>191.28633610584944</v>
      </c>
      <c r="AB557" s="58">
        <f>Table1[[#This Row],[Holding cost]]+AA557</f>
        <v>382.57267221169889</v>
      </c>
      <c r="AC557" s="34">
        <v>0.6</v>
      </c>
      <c r="AD557" s="29">
        <v>1</v>
      </c>
      <c r="AE557" s="29">
        <v>0.25</v>
      </c>
      <c r="AF557" s="29">
        <v>4</v>
      </c>
    </row>
    <row r="558" spans="1:32" x14ac:dyDescent="0.15">
      <c r="A558" s="32">
        <v>9969.6237463032467</v>
      </c>
      <c r="B558" s="33">
        <v>10.042494339999999</v>
      </c>
      <c r="C558" s="33">
        <v>5.4612824146100003</v>
      </c>
      <c r="D558" s="33">
        <f>C558/Table1[[#This Row],[Std. Price ($)]]</f>
        <v>0.5438173256276887</v>
      </c>
      <c r="E558" s="29">
        <v>10</v>
      </c>
      <c r="F558" s="29">
        <f t="shared" si="112"/>
        <v>18</v>
      </c>
      <c r="G558" s="29">
        <f t="shared" si="113"/>
        <v>18</v>
      </c>
      <c r="H558" s="29">
        <f t="shared" si="114"/>
        <v>18</v>
      </c>
      <c r="I558" s="58">
        <f t="shared" si="115"/>
        <v>18</v>
      </c>
      <c r="J558" s="58">
        <f t="shared" si="116"/>
        <v>18</v>
      </c>
      <c r="K558" s="58">
        <f t="shared" si="117"/>
        <v>18</v>
      </c>
      <c r="L558" s="58">
        <f t="shared" si="118"/>
        <v>18</v>
      </c>
      <c r="M558" s="58">
        <f t="shared" si="119"/>
        <v>18</v>
      </c>
      <c r="N558" s="58">
        <f t="shared" si="120"/>
        <v>18</v>
      </c>
      <c r="O558" s="58">
        <f t="shared" si="121"/>
        <v>18</v>
      </c>
      <c r="P558" s="58">
        <f t="shared" si="122"/>
        <v>18</v>
      </c>
      <c r="Q558" s="58">
        <f t="shared" si="123"/>
        <v>18</v>
      </c>
      <c r="R558" s="58">
        <f>SUM(Table1[[#This Row],[Oct]:[September]])</f>
        <v>216</v>
      </c>
      <c r="S558" s="68">
        <f>Table1[[#This Row],[DEMAND for the whole year]]/365</f>
        <v>0.59178082191780823</v>
      </c>
      <c r="T558" s="68">
        <f>Table1[[#This Row],[Lead Time (days)]]*S558</f>
        <v>2.3671232876712329</v>
      </c>
      <c r="U558" s="68">
        <f>SQRT(2*Table1[[#This Row],[DEMAND for the whole year]]*$H$1/(Table1[[#This Row],[Std. Price ($)]]*$K$1))</f>
        <v>254.01929427443736</v>
      </c>
      <c r="V558" s="68">
        <f>Table1[[#This Row],[DEMAND for the whole year]]/U558</f>
        <v>0.85032910833394382</v>
      </c>
      <c r="W558" s="68">
        <f>Table1[[#This Row],[Demand variability (COV)]]*S558</f>
        <v>0.14794520547945206</v>
      </c>
      <c r="X558" s="68">
        <f t="shared" si="124"/>
        <v>0.29589041095890412</v>
      </c>
      <c r="Y558" s="68">
        <f t="shared" si="125"/>
        <v>0.60768460917325151</v>
      </c>
      <c r="Z558" s="58">
        <f>(Table1[[#This Row],[Eoq]]/2)*(Table1[[#This Row],[Std. Price ($)]]*$K$1)</f>
        <v>255.09873250018313</v>
      </c>
      <c r="AA558" s="58">
        <f>Table1[[#This Row],[number of times I order]]*$H$1</f>
        <v>255.09873250018313</v>
      </c>
      <c r="AB558" s="58">
        <f>Table1[[#This Row],[Holding cost]]+AA558</f>
        <v>510.19746500036626</v>
      </c>
      <c r="AC558" s="34">
        <v>0.8</v>
      </c>
      <c r="AD558" s="29">
        <v>1</v>
      </c>
      <c r="AE558" s="29">
        <v>0.25</v>
      </c>
      <c r="AF558" s="29">
        <v>4</v>
      </c>
    </row>
    <row r="559" spans="1:32" x14ac:dyDescent="0.15">
      <c r="A559" s="32">
        <v>76995.052682215421</v>
      </c>
      <c r="B559" s="33">
        <v>5.86044506</v>
      </c>
      <c r="C559" s="33">
        <v>3.8588605321566667</v>
      </c>
      <c r="D559" s="33">
        <f>C559/Table1[[#This Row],[Std. Price ($)]]</f>
        <v>0.6584586140897406</v>
      </c>
      <c r="E559" s="29">
        <v>10</v>
      </c>
      <c r="F559" s="29">
        <f t="shared" si="112"/>
        <v>22</v>
      </c>
      <c r="G559" s="29">
        <f t="shared" si="113"/>
        <v>22</v>
      </c>
      <c r="H559" s="29">
        <f t="shared" si="114"/>
        <v>22</v>
      </c>
      <c r="I559" s="58">
        <f t="shared" si="115"/>
        <v>22</v>
      </c>
      <c r="J559" s="58">
        <f t="shared" si="116"/>
        <v>22</v>
      </c>
      <c r="K559" s="58">
        <f t="shared" si="117"/>
        <v>22</v>
      </c>
      <c r="L559" s="58">
        <f t="shared" si="118"/>
        <v>22</v>
      </c>
      <c r="M559" s="58">
        <f t="shared" si="119"/>
        <v>22</v>
      </c>
      <c r="N559" s="58">
        <f t="shared" si="120"/>
        <v>22</v>
      </c>
      <c r="O559" s="58">
        <f t="shared" si="121"/>
        <v>22</v>
      </c>
      <c r="P559" s="58">
        <f t="shared" si="122"/>
        <v>22</v>
      </c>
      <c r="Q559" s="58">
        <f t="shared" si="123"/>
        <v>22</v>
      </c>
      <c r="R559" s="58">
        <f>SUM(Table1[[#This Row],[Oct]:[September]])</f>
        <v>264</v>
      </c>
      <c r="S559" s="68">
        <f>Table1[[#This Row],[DEMAND for the whole year]]/365</f>
        <v>0.72328767123287674</v>
      </c>
      <c r="T559" s="68">
        <f>Table1[[#This Row],[Lead Time (days)]]*S559</f>
        <v>2.893150684931507</v>
      </c>
      <c r="U559" s="68">
        <f>SQRT(2*Table1[[#This Row],[DEMAND for the whole year]]*$H$1/(Table1[[#This Row],[Std. Price ($)]]*$K$1))</f>
        <v>367.618443014023</v>
      </c>
      <c r="V559" s="68">
        <f>Table1[[#This Row],[DEMAND for the whole year]]/U559</f>
        <v>0.71813589610880757</v>
      </c>
      <c r="W559" s="68">
        <f>Table1[[#This Row],[Demand variability (COV)]]*S559</f>
        <v>0.18082191780821918</v>
      </c>
      <c r="X559" s="68">
        <f t="shared" si="124"/>
        <v>0.36164383561643837</v>
      </c>
      <c r="Y559" s="68">
        <f t="shared" si="125"/>
        <v>0.74272563343397402</v>
      </c>
      <c r="Z559" s="58">
        <f>(Table1[[#This Row],[Eoq]]/2)*(Table1[[#This Row],[Std. Price ($)]]*$K$1)</f>
        <v>215.44076883264228</v>
      </c>
      <c r="AA559" s="58">
        <f>Table1[[#This Row],[number of times I order]]*$H$1</f>
        <v>215.44076883264228</v>
      </c>
      <c r="AB559" s="58">
        <f>Table1[[#This Row],[Holding cost]]+AA559</f>
        <v>430.88153766528455</v>
      </c>
      <c r="AC559" s="34">
        <v>1.2</v>
      </c>
      <c r="AD559" s="29">
        <v>1</v>
      </c>
      <c r="AE559" s="29">
        <v>0.25</v>
      </c>
      <c r="AF559" s="29">
        <v>4</v>
      </c>
    </row>
    <row r="560" spans="1:32" x14ac:dyDescent="0.15">
      <c r="A560" s="32">
        <v>7728.2377309429103</v>
      </c>
      <c r="B560" s="33">
        <v>74.244410169999995</v>
      </c>
      <c r="C560" s="33">
        <v>15.030658248402501</v>
      </c>
      <c r="D560" s="33">
        <f>C560/Table1[[#This Row],[Std. Price ($)]]</f>
        <v>0.20244834882499951</v>
      </c>
      <c r="E560" s="29">
        <v>10</v>
      </c>
      <c r="F560" s="29">
        <f t="shared" si="112"/>
        <v>15</v>
      </c>
      <c r="G560" s="29">
        <f t="shared" si="113"/>
        <v>15</v>
      </c>
      <c r="H560" s="29">
        <f t="shared" si="114"/>
        <v>15</v>
      </c>
      <c r="I560" s="58">
        <f t="shared" si="115"/>
        <v>15</v>
      </c>
      <c r="J560" s="58">
        <f t="shared" si="116"/>
        <v>15</v>
      </c>
      <c r="K560" s="58">
        <f t="shared" si="117"/>
        <v>15</v>
      </c>
      <c r="L560" s="58">
        <f t="shared" si="118"/>
        <v>15</v>
      </c>
      <c r="M560" s="58">
        <f t="shared" si="119"/>
        <v>15</v>
      </c>
      <c r="N560" s="58">
        <f t="shared" si="120"/>
        <v>15</v>
      </c>
      <c r="O560" s="58">
        <f t="shared" si="121"/>
        <v>15</v>
      </c>
      <c r="P560" s="58">
        <f t="shared" si="122"/>
        <v>15</v>
      </c>
      <c r="Q560" s="58">
        <f t="shared" si="123"/>
        <v>15</v>
      </c>
      <c r="R560" s="58">
        <f>SUM(Table1[[#This Row],[Oct]:[September]])</f>
        <v>180</v>
      </c>
      <c r="S560" s="68">
        <f>Table1[[#This Row],[DEMAND for the whole year]]/365</f>
        <v>0.49315068493150682</v>
      </c>
      <c r="T560" s="68">
        <f>Table1[[#This Row],[Lead Time (days)]]*S560</f>
        <v>0.98630136986301364</v>
      </c>
      <c r="U560" s="68">
        <f>SQRT(2*Table1[[#This Row],[DEMAND for the whole year]]*$H$1/(Table1[[#This Row],[Std. Price ($)]]*$K$1))</f>
        <v>85.283496840034204</v>
      </c>
      <c r="V560" s="68">
        <f>Table1[[#This Row],[DEMAND for the whole year]]/U560</f>
        <v>2.1106076400411329</v>
      </c>
      <c r="W560" s="68">
        <f>Table1[[#This Row],[Demand variability (COV)]]*S560</f>
        <v>0.12328767123287671</v>
      </c>
      <c r="X560" s="68">
        <f t="shared" si="124"/>
        <v>0.17435509673092953</v>
      </c>
      <c r="Y560" s="68">
        <f t="shared" si="125"/>
        <v>0.35808158997425249</v>
      </c>
      <c r="Z560" s="58">
        <f>(Table1[[#This Row],[Eoq]]/2)*(Table1[[#This Row],[Std. Price ($)]]*$K$1)</f>
        <v>633.18229201233976</v>
      </c>
      <c r="AA560" s="58">
        <f>Table1[[#This Row],[number of times I order]]*$H$1</f>
        <v>633.18229201233987</v>
      </c>
      <c r="AB560" s="58">
        <f>Table1[[#This Row],[Holding cost]]+AA560</f>
        <v>1266.3645840246795</v>
      </c>
      <c r="AC560" s="34">
        <v>0.5</v>
      </c>
      <c r="AD560" s="29">
        <v>1</v>
      </c>
      <c r="AE560" s="29">
        <v>0.25</v>
      </c>
      <c r="AF560" s="29">
        <v>2</v>
      </c>
    </row>
    <row r="561" spans="1:32" x14ac:dyDescent="0.15">
      <c r="A561" s="32">
        <v>61807.91734209883</v>
      </c>
      <c r="B561" s="33">
        <v>22.903005719999999</v>
      </c>
      <c r="C561" s="33">
        <v>53.214263280607732</v>
      </c>
      <c r="D561" s="33">
        <f>C561/Table1[[#This Row],[Std. Price ($)]]</f>
        <v>2.3234619914598587</v>
      </c>
      <c r="E561" s="29">
        <v>10</v>
      </c>
      <c r="F561" s="29">
        <f t="shared" si="112"/>
        <v>14</v>
      </c>
      <c r="G561" s="29">
        <f t="shared" si="113"/>
        <v>14</v>
      </c>
      <c r="H561" s="29">
        <f t="shared" si="114"/>
        <v>14</v>
      </c>
      <c r="I561" s="58">
        <f t="shared" si="115"/>
        <v>14</v>
      </c>
      <c r="J561" s="58">
        <f t="shared" si="116"/>
        <v>14</v>
      </c>
      <c r="K561" s="58">
        <f t="shared" si="117"/>
        <v>14</v>
      </c>
      <c r="L561" s="58">
        <f t="shared" si="118"/>
        <v>14</v>
      </c>
      <c r="M561" s="58">
        <f t="shared" si="119"/>
        <v>14</v>
      </c>
      <c r="N561" s="58">
        <f t="shared" si="120"/>
        <v>14</v>
      </c>
      <c r="O561" s="58">
        <f t="shared" si="121"/>
        <v>14</v>
      </c>
      <c r="P561" s="58">
        <f t="shared" si="122"/>
        <v>14</v>
      </c>
      <c r="Q561" s="58">
        <f t="shared" si="123"/>
        <v>14</v>
      </c>
      <c r="R561" s="58">
        <f>SUM(Table1[[#This Row],[Oct]:[September]])</f>
        <v>168</v>
      </c>
      <c r="S561" s="68">
        <f>Table1[[#This Row],[DEMAND for the whole year]]/365</f>
        <v>0.46027397260273972</v>
      </c>
      <c r="T561" s="68">
        <f>Table1[[#This Row],[Lead Time (days)]]*S561</f>
        <v>1.8410958904109589</v>
      </c>
      <c r="U561" s="68">
        <f>SQRT(2*Table1[[#This Row],[DEMAND for the whole year]]*$H$1/(Table1[[#This Row],[Std. Price ($)]]*$K$1))</f>
        <v>148.34367282082633</v>
      </c>
      <c r="V561" s="68">
        <f>Table1[[#This Row],[DEMAND for the whole year]]/U561</f>
        <v>1.1325053290470646</v>
      </c>
      <c r="W561" s="68">
        <f>Table1[[#This Row],[Demand variability (COV)]]*S561</f>
        <v>0.67660273972602736</v>
      </c>
      <c r="X561" s="68">
        <f t="shared" si="124"/>
        <v>1.3532054794520547</v>
      </c>
      <c r="Y561" s="68">
        <f t="shared" si="125"/>
        <v>2.7791442792856698</v>
      </c>
      <c r="Z561" s="58">
        <f>(Table1[[#This Row],[Eoq]]/2)*(Table1[[#This Row],[Std. Price ($)]]*$K$1)</f>
        <v>339.75159871411938</v>
      </c>
      <c r="AA561" s="58">
        <f>Table1[[#This Row],[number of times I order]]*$H$1</f>
        <v>339.75159871411938</v>
      </c>
      <c r="AB561" s="58">
        <f>Table1[[#This Row],[Holding cost]]+AA561</f>
        <v>679.50319742823876</v>
      </c>
      <c r="AC561" s="34">
        <v>0.4</v>
      </c>
      <c r="AD561" s="29">
        <v>1</v>
      </c>
      <c r="AE561" s="29">
        <v>1.47</v>
      </c>
      <c r="AF561" s="29">
        <v>4</v>
      </c>
    </row>
    <row r="562" spans="1:32" x14ac:dyDescent="0.15">
      <c r="A562" s="32">
        <v>20058.575955813729</v>
      </c>
      <c r="B562" s="33">
        <v>465.86958476999996</v>
      </c>
      <c r="C562" s="33">
        <v>45.029757307759589</v>
      </c>
      <c r="D562" s="33">
        <f>C562/Table1[[#This Row],[Std. Price ($)]]</f>
        <v>9.6657431134919022E-2</v>
      </c>
      <c r="E562" s="29">
        <v>10</v>
      </c>
      <c r="F562" s="29">
        <f t="shared" si="112"/>
        <v>12</v>
      </c>
      <c r="G562" s="29">
        <f t="shared" si="113"/>
        <v>12</v>
      </c>
      <c r="H562" s="29">
        <f t="shared" si="114"/>
        <v>12</v>
      </c>
      <c r="I562" s="58">
        <f t="shared" si="115"/>
        <v>12</v>
      </c>
      <c r="J562" s="58">
        <f t="shared" si="116"/>
        <v>12</v>
      </c>
      <c r="K562" s="58">
        <f t="shared" si="117"/>
        <v>12</v>
      </c>
      <c r="L562" s="58">
        <f t="shared" si="118"/>
        <v>12</v>
      </c>
      <c r="M562" s="58">
        <f t="shared" si="119"/>
        <v>12</v>
      </c>
      <c r="N562" s="58">
        <f t="shared" si="120"/>
        <v>12</v>
      </c>
      <c r="O562" s="58">
        <f t="shared" si="121"/>
        <v>12</v>
      </c>
      <c r="P562" s="58">
        <f t="shared" si="122"/>
        <v>12</v>
      </c>
      <c r="Q562" s="58">
        <f t="shared" si="123"/>
        <v>12</v>
      </c>
      <c r="R562" s="58">
        <f>SUM(Table1[[#This Row],[Oct]:[September]])</f>
        <v>144</v>
      </c>
      <c r="S562" s="68">
        <f>Table1[[#This Row],[DEMAND for the whole year]]/365</f>
        <v>0.39452054794520547</v>
      </c>
      <c r="T562" s="68">
        <f>Table1[[#This Row],[Lead Time (days)]]*S562</f>
        <v>0.39452054794520547</v>
      </c>
      <c r="U562" s="68">
        <f>SQRT(2*Table1[[#This Row],[DEMAND for the whole year]]*$H$1/(Table1[[#This Row],[Std. Price ($)]]*$K$1))</f>
        <v>30.451570422598845</v>
      </c>
      <c r="V562" s="68">
        <f>Table1[[#This Row],[DEMAND for the whole year]]/U562</f>
        <v>4.7288201561235121</v>
      </c>
      <c r="W562" s="68">
        <f>Table1[[#This Row],[Demand variability (COV)]]*S562</f>
        <v>9.8630136986301367E-2</v>
      </c>
      <c r="X562" s="68">
        <f t="shared" si="124"/>
        <v>9.8630136986301367E-2</v>
      </c>
      <c r="Y562" s="68">
        <f t="shared" si="125"/>
        <v>0.20256153639108382</v>
      </c>
      <c r="Z562" s="58">
        <f>(Table1[[#This Row],[Eoq]]/2)*(Table1[[#This Row],[Std. Price ($)]]*$K$1)</f>
        <v>1418.6460468370535</v>
      </c>
      <c r="AA562" s="58">
        <f>Table1[[#This Row],[number of times I order]]*$H$1</f>
        <v>1418.6460468370537</v>
      </c>
      <c r="AB562" s="58">
        <f>Table1[[#This Row],[Holding cost]]+AA562</f>
        <v>2837.2920936741075</v>
      </c>
      <c r="AC562" s="34">
        <v>0.2</v>
      </c>
      <c r="AD562" s="29">
        <v>1</v>
      </c>
      <c r="AE562" s="29">
        <v>0.25</v>
      </c>
      <c r="AF562" s="29">
        <v>1</v>
      </c>
    </row>
    <row r="563" spans="1:32" x14ac:dyDescent="0.15">
      <c r="A563" s="32">
        <v>38.498988258828248</v>
      </c>
      <c r="B563" s="33">
        <v>372.56434787999996</v>
      </c>
      <c r="C563" s="33">
        <v>129.93081536641799</v>
      </c>
      <c r="D563" s="33">
        <f>C563/Table1[[#This Row],[Std. Price ($)]]</f>
        <v>0.3487473133319447</v>
      </c>
      <c r="E563" s="29">
        <v>18</v>
      </c>
      <c r="F563" s="29">
        <f t="shared" si="112"/>
        <v>45</v>
      </c>
      <c r="G563" s="29">
        <f t="shared" si="113"/>
        <v>45</v>
      </c>
      <c r="H563" s="29">
        <f t="shared" si="114"/>
        <v>45</v>
      </c>
      <c r="I563" s="58">
        <f t="shared" si="115"/>
        <v>45</v>
      </c>
      <c r="J563" s="58">
        <f t="shared" si="116"/>
        <v>45</v>
      </c>
      <c r="K563" s="58">
        <f t="shared" si="117"/>
        <v>45</v>
      </c>
      <c r="L563" s="58">
        <f t="shared" si="118"/>
        <v>45</v>
      </c>
      <c r="M563" s="58">
        <f t="shared" si="119"/>
        <v>45</v>
      </c>
      <c r="N563" s="58">
        <f t="shared" si="120"/>
        <v>45</v>
      </c>
      <c r="O563" s="58">
        <f t="shared" si="121"/>
        <v>45</v>
      </c>
      <c r="P563" s="58">
        <f t="shared" si="122"/>
        <v>45</v>
      </c>
      <c r="Q563" s="58">
        <f t="shared" si="123"/>
        <v>45</v>
      </c>
      <c r="R563" s="58">
        <f>SUM(Table1[[#This Row],[Oct]:[September]])</f>
        <v>540</v>
      </c>
      <c r="S563" s="68">
        <f>Table1[[#This Row],[DEMAND for the whole year]]/365</f>
        <v>1.4794520547945205</v>
      </c>
      <c r="T563" s="68">
        <f>Table1[[#This Row],[Lead Time (days)]]*S563</f>
        <v>2.9589041095890409</v>
      </c>
      <c r="U563" s="68">
        <f>SQRT(2*Table1[[#This Row],[DEMAND for the whole year]]*$H$1/(Table1[[#This Row],[Std. Price ($)]]*$K$1))</f>
        <v>65.941202197192368</v>
      </c>
      <c r="V563" s="68">
        <f>Table1[[#This Row],[DEMAND for the whole year]]/U563</f>
        <v>8.1891136650067331</v>
      </c>
      <c r="W563" s="68">
        <f>Table1[[#This Row],[Demand variability (COV)]]*S563</f>
        <v>0.36986301369863012</v>
      </c>
      <c r="X563" s="68">
        <f t="shared" si="124"/>
        <v>0.52306529019278858</v>
      </c>
      <c r="Y563" s="68">
        <f t="shared" si="125"/>
        <v>1.0742447699227575</v>
      </c>
      <c r="Z563" s="58">
        <f>(Table1[[#This Row],[Eoq]]/2)*(Table1[[#This Row],[Std. Price ($)]]*$K$1)</f>
        <v>2456.7340995020199</v>
      </c>
      <c r="AA563" s="58">
        <f>Table1[[#This Row],[number of times I order]]*$H$1</f>
        <v>2456.7340995020199</v>
      </c>
      <c r="AB563" s="58">
        <f>Table1[[#This Row],[Holding cost]]+AA563</f>
        <v>4913.4681990040399</v>
      </c>
      <c r="AC563" s="34">
        <v>1.5</v>
      </c>
      <c r="AD563" s="29">
        <v>1</v>
      </c>
      <c r="AE563" s="29">
        <v>0.25</v>
      </c>
      <c r="AF563" s="29">
        <v>2</v>
      </c>
    </row>
    <row r="564" spans="1:32" x14ac:dyDescent="0.15">
      <c r="A564" s="32">
        <v>59027.207994497847</v>
      </c>
      <c r="B564" s="33">
        <v>23.851799429999996</v>
      </c>
      <c r="C564" s="33">
        <v>296.3694446388003</v>
      </c>
      <c r="D564" s="33">
        <f>C564/Table1[[#This Row],[Std. Price ($)]]</f>
        <v>12.425454335576742</v>
      </c>
      <c r="E564" s="29">
        <v>26</v>
      </c>
      <c r="F564" s="29">
        <f t="shared" si="112"/>
        <v>57.2</v>
      </c>
      <c r="G564" s="29">
        <f t="shared" si="113"/>
        <v>57.2</v>
      </c>
      <c r="H564" s="29">
        <f t="shared" si="114"/>
        <v>57.2</v>
      </c>
      <c r="I564" s="58">
        <f t="shared" si="115"/>
        <v>57.2</v>
      </c>
      <c r="J564" s="58">
        <f t="shared" si="116"/>
        <v>57.2</v>
      </c>
      <c r="K564" s="58">
        <f t="shared" si="117"/>
        <v>57.2</v>
      </c>
      <c r="L564" s="58">
        <f t="shared" si="118"/>
        <v>57.2</v>
      </c>
      <c r="M564" s="58">
        <f t="shared" si="119"/>
        <v>57.2</v>
      </c>
      <c r="N564" s="58">
        <f t="shared" si="120"/>
        <v>57.2</v>
      </c>
      <c r="O564" s="58">
        <f t="shared" si="121"/>
        <v>57.2</v>
      </c>
      <c r="P564" s="58">
        <f t="shared" si="122"/>
        <v>57.2</v>
      </c>
      <c r="Q564" s="58">
        <f t="shared" si="123"/>
        <v>57.2</v>
      </c>
      <c r="R564" s="58">
        <f>SUM(Table1[[#This Row],[Oct]:[September]])</f>
        <v>686.40000000000009</v>
      </c>
      <c r="S564" s="68">
        <f>Table1[[#This Row],[DEMAND for the whole year]]/365</f>
        <v>1.8805479452054796</v>
      </c>
      <c r="T564" s="68">
        <f>Table1[[#This Row],[Lead Time (days)]]*S564</f>
        <v>67.699726027397261</v>
      </c>
      <c r="U564" s="68">
        <f>SQRT(2*Table1[[#This Row],[DEMAND for the whole year]]*$H$1/(Table1[[#This Row],[Std. Price ($)]]*$K$1))</f>
        <v>293.82496319829079</v>
      </c>
      <c r="V564" s="68">
        <f>Table1[[#This Row],[DEMAND for the whole year]]/U564</f>
        <v>2.3360846965775881</v>
      </c>
      <c r="W564" s="68">
        <f>Table1[[#This Row],[Demand variability (COV)]]*S564</f>
        <v>0.47013698630136991</v>
      </c>
      <c r="X564" s="68">
        <f t="shared" si="124"/>
        <v>2.8208219178082192</v>
      </c>
      <c r="Y564" s="68">
        <f t="shared" si="125"/>
        <v>5.7932599407849974</v>
      </c>
      <c r="Z564" s="58">
        <f>(Table1[[#This Row],[Eoq]]/2)*(Table1[[#This Row],[Std. Price ($)]]*$K$1)</f>
        <v>700.82540897327624</v>
      </c>
      <c r="AA564" s="58">
        <f>Table1[[#This Row],[number of times I order]]*$H$1</f>
        <v>700.82540897327647</v>
      </c>
      <c r="AB564" s="58">
        <f>Table1[[#This Row],[Holding cost]]+AA564</f>
        <v>1401.6508179465527</v>
      </c>
      <c r="AC564" s="34">
        <v>1.2</v>
      </c>
      <c r="AD564" s="29">
        <v>0.83</v>
      </c>
      <c r="AE564" s="29">
        <v>0.25</v>
      </c>
      <c r="AF564" s="29">
        <v>36</v>
      </c>
    </row>
    <row r="565" spans="1:32" x14ac:dyDescent="0.15">
      <c r="A565" s="32">
        <v>41123.514084125221</v>
      </c>
      <c r="B565" s="33">
        <v>16.702225979999998</v>
      </c>
      <c r="C565" s="33">
        <v>6.0098021910024997</v>
      </c>
      <c r="D565" s="33">
        <f>C565/Table1[[#This Row],[Std. Price ($)]]</f>
        <v>0.35982043340803249</v>
      </c>
      <c r="E565" s="29">
        <v>10</v>
      </c>
      <c r="F565" s="29">
        <f t="shared" si="112"/>
        <v>22</v>
      </c>
      <c r="G565" s="29">
        <f t="shared" si="113"/>
        <v>22</v>
      </c>
      <c r="H565" s="29">
        <f t="shared" si="114"/>
        <v>22</v>
      </c>
      <c r="I565" s="58">
        <f t="shared" si="115"/>
        <v>22</v>
      </c>
      <c r="J565" s="58">
        <f t="shared" si="116"/>
        <v>22</v>
      </c>
      <c r="K565" s="58">
        <f t="shared" si="117"/>
        <v>22</v>
      </c>
      <c r="L565" s="58">
        <f t="shared" si="118"/>
        <v>22</v>
      </c>
      <c r="M565" s="58">
        <f t="shared" si="119"/>
        <v>22</v>
      </c>
      <c r="N565" s="58">
        <f t="shared" si="120"/>
        <v>22</v>
      </c>
      <c r="O565" s="58">
        <f t="shared" si="121"/>
        <v>22</v>
      </c>
      <c r="P565" s="58">
        <f t="shared" si="122"/>
        <v>22</v>
      </c>
      <c r="Q565" s="58">
        <f t="shared" si="123"/>
        <v>22</v>
      </c>
      <c r="R565" s="58">
        <f>SUM(Table1[[#This Row],[Oct]:[September]])</f>
        <v>264</v>
      </c>
      <c r="S565" s="68">
        <f>Table1[[#This Row],[DEMAND for the whole year]]/365</f>
        <v>0.72328767123287674</v>
      </c>
      <c r="T565" s="68">
        <f>Table1[[#This Row],[Lead Time (days)]]*S565</f>
        <v>2.1698630136986301</v>
      </c>
      <c r="U565" s="68">
        <f>SQRT(2*Table1[[#This Row],[DEMAND for the whole year]]*$H$1/(Table1[[#This Row],[Std. Price ($)]]*$K$1))</f>
        <v>217.75864882893418</v>
      </c>
      <c r="V565" s="68">
        <f>Table1[[#This Row],[DEMAND for the whole year]]/U565</f>
        <v>1.2123513872801071</v>
      </c>
      <c r="W565" s="68">
        <f>Table1[[#This Row],[Demand variability (COV)]]*S565</f>
        <v>0.18082191780821918</v>
      </c>
      <c r="X565" s="68">
        <f t="shared" si="124"/>
        <v>0.31319274876587916</v>
      </c>
      <c r="Y565" s="68">
        <f t="shared" si="125"/>
        <v>0.64321926659571027</v>
      </c>
      <c r="Z565" s="58">
        <f>(Table1[[#This Row],[Eoq]]/2)*(Table1[[#This Row],[Std. Price ($)]]*$K$1)</f>
        <v>363.70541618403206</v>
      </c>
      <c r="AA565" s="58">
        <f>Table1[[#This Row],[number of times I order]]*$H$1</f>
        <v>363.70541618403212</v>
      </c>
      <c r="AB565" s="58">
        <f>Table1[[#This Row],[Holding cost]]+AA565</f>
        <v>727.41083236806412</v>
      </c>
      <c r="AC565" s="34">
        <v>1.2</v>
      </c>
      <c r="AD565" s="29">
        <v>1</v>
      </c>
      <c r="AE565" s="29">
        <v>0.25</v>
      </c>
      <c r="AF565" s="29">
        <v>3</v>
      </c>
    </row>
    <row r="566" spans="1:32" x14ac:dyDescent="0.15">
      <c r="A566" s="32">
        <v>6377.5062856124441</v>
      </c>
      <c r="B566" s="33">
        <v>266.73959047</v>
      </c>
      <c r="C566" s="33">
        <v>1040.5500547512263</v>
      </c>
      <c r="D566" s="33">
        <f>C566/Table1[[#This Row],[Std. Price ($)]]</f>
        <v>3.9009959223441792</v>
      </c>
      <c r="E566" s="29">
        <v>10</v>
      </c>
      <c r="F566" s="29">
        <f t="shared" si="112"/>
        <v>12</v>
      </c>
      <c r="G566" s="29">
        <f t="shared" si="113"/>
        <v>12</v>
      </c>
      <c r="H566" s="29">
        <f t="shared" si="114"/>
        <v>12</v>
      </c>
      <c r="I566" s="58">
        <f t="shared" si="115"/>
        <v>12</v>
      </c>
      <c r="J566" s="58">
        <f t="shared" si="116"/>
        <v>12</v>
      </c>
      <c r="K566" s="58">
        <f t="shared" si="117"/>
        <v>12</v>
      </c>
      <c r="L566" s="58">
        <f t="shared" si="118"/>
        <v>12</v>
      </c>
      <c r="M566" s="58">
        <f t="shared" si="119"/>
        <v>12</v>
      </c>
      <c r="N566" s="58">
        <f t="shared" si="120"/>
        <v>12</v>
      </c>
      <c r="O566" s="58">
        <f t="shared" si="121"/>
        <v>12</v>
      </c>
      <c r="P566" s="58">
        <f t="shared" si="122"/>
        <v>12</v>
      </c>
      <c r="Q566" s="58">
        <f t="shared" si="123"/>
        <v>12</v>
      </c>
      <c r="R566" s="58">
        <f>SUM(Table1[[#This Row],[Oct]:[September]])</f>
        <v>144</v>
      </c>
      <c r="S566" s="68">
        <f>Table1[[#This Row],[DEMAND for the whole year]]/365</f>
        <v>0.39452054794520547</v>
      </c>
      <c r="T566" s="68">
        <f>Table1[[#This Row],[Lead Time (days)]]*S566</f>
        <v>19.331506849315069</v>
      </c>
      <c r="U566" s="68">
        <f>SQRT(2*Table1[[#This Row],[DEMAND for the whole year]]*$H$1/(Table1[[#This Row],[Std. Price ($)]]*$K$1))</f>
        <v>40.243721361345401</v>
      </c>
      <c r="V566" s="68">
        <f>Table1[[#This Row],[DEMAND for the whole year]]/U566</f>
        <v>3.5781979183046877</v>
      </c>
      <c r="W566" s="68">
        <f>Table1[[#This Row],[Demand variability (COV)]]*S566</f>
        <v>9.8630136986301367E-2</v>
      </c>
      <c r="X566" s="68">
        <f t="shared" si="124"/>
        <v>0.69041095890410953</v>
      </c>
      <c r="Y566" s="68">
        <f t="shared" si="125"/>
        <v>1.4179307547375866</v>
      </c>
      <c r="Z566" s="58">
        <f>(Table1[[#This Row],[Eoq]]/2)*(Table1[[#This Row],[Std. Price ($)]]*$K$1)</f>
        <v>1073.4593754914063</v>
      </c>
      <c r="AA566" s="58">
        <f>Table1[[#This Row],[number of times I order]]*$H$1</f>
        <v>1073.4593754914063</v>
      </c>
      <c r="AB566" s="58">
        <f>Table1[[#This Row],[Holding cost]]+AA566</f>
        <v>2146.9187509828125</v>
      </c>
      <c r="AC566" s="34">
        <v>0.2</v>
      </c>
      <c r="AD566" s="29">
        <v>1</v>
      </c>
      <c r="AE566" s="29">
        <v>0.25</v>
      </c>
      <c r="AF566" s="29">
        <v>49</v>
      </c>
    </row>
    <row r="567" spans="1:32" x14ac:dyDescent="0.15">
      <c r="A567" s="32">
        <v>68729.121586072739</v>
      </c>
      <c r="B567" s="33">
        <v>577.36932479999996</v>
      </c>
      <c r="C567" s="33">
        <v>7718.0938645995939</v>
      </c>
      <c r="D567" s="33">
        <f>C567/Table1[[#This Row],[Std. Price ($)]]</f>
        <v>13.367689506665656</v>
      </c>
      <c r="E567" s="29">
        <v>10</v>
      </c>
      <c r="F567" s="29">
        <f t="shared" si="112"/>
        <v>6</v>
      </c>
      <c r="G567" s="29">
        <f t="shared" si="113"/>
        <v>6</v>
      </c>
      <c r="H567" s="29">
        <f t="shared" si="114"/>
        <v>6</v>
      </c>
      <c r="I567" s="58">
        <f t="shared" si="115"/>
        <v>6</v>
      </c>
      <c r="J567" s="58">
        <f t="shared" si="116"/>
        <v>6</v>
      </c>
      <c r="K567" s="58">
        <f t="shared" si="117"/>
        <v>6</v>
      </c>
      <c r="L567" s="58">
        <f t="shared" si="118"/>
        <v>6</v>
      </c>
      <c r="M567" s="58">
        <f t="shared" si="119"/>
        <v>6</v>
      </c>
      <c r="N567" s="58">
        <f t="shared" si="120"/>
        <v>6</v>
      </c>
      <c r="O567" s="58">
        <f t="shared" si="121"/>
        <v>6</v>
      </c>
      <c r="P567" s="58">
        <f t="shared" si="122"/>
        <v>6</v>
      </c>
      <c r="Q567" s="58">
        <f t="shared" si="123"/>
        <v>6</v>
      </c>
      <c r="R567" s="58">
        <f>SUM(Table1[[#This Row],[Oct]:[September]])</f>
        <v>72</v>
      </c>
      <c r="S567" s="68">
        <f>Table1[[#This Row],[DEMAND for the whole year]]/365</f>
        <v>0.19726027397260273</v>
      </c>
      <c r="T567" s="68">
        <f>Table1[[#This Row],[Lead Time (days)]]*S567</f>
        <v>5.1287671232876715</v>
      </c>
      <c r="U567" s="68">
        <f>SQRT(2*Table1[[#This Row],[DEMAND for the whole year]]*$H$1/(Table1[[#This Row],[Std. Price ($)]]*$K$1))</f>
        <v>19.341939582340029</v>
      </c>
      <c r="V567" s="68">
        <f>Table1[[#This Row],[DEMAND for the whole year]]/U567</f>
        <v>3.7224808656593522</v>
      </c>
      <c r="W567" s="68">
        <f>Table1[[#This Row],[Demand variability (COV)]]*S567</f>
        <v>0.26432876712328768</v>
      </c>
      <c r="X567" s="68">
        <f t="shared" si="124"/>
        <v>1.3478175415655667</v>
      </c>
      <c r="Y567" s="68">
        <f t="shared" si="125"/>
        <v>2.7680788077207432</v>
      </c>
      <c r="Z567" s="58">
        <f>(Table1[[#This Row],[Eoq]]/2)*(Table1[[#This Row],[Std. Price ($)]]*$K$1)</f>
        <v>1116.7442596978055</v>
      </c>
      <c r="AA567" s="58">
        <f>Table1[[#This Row],[number of times I order]]*$H$1</f>
        <v>1116.7442596978058</v>
      </c>
      <c r="AB567" s="58">
        <f>Table1[[#This Row],[Holding cost]]+AA567</f>
        <v>2233.4885193956115</v>
      </c>
      <c r="AC567" s="34">
        <v>-0.4</v>
      </c>
      <c r="AD567" s="29">
        <v>1</v>
      </c>
      <c r="AE567" s="29">
        <v>1.34</v>
      </c>
      <c r="AF567" s="29">
        <v>26</v>
      </c>
    </row>
    <row r="568" spans="1:32" x14ac:dyDescent="0.15">
      <c r="A568" s="32">
        <v>15171.170024735193</v>
      </c>
      <c r="B568" s="33">
        <v>54.437999999999995</v>
      </c>
      <c r="C568" s="33">
        <v>11.236080166666666</v>
      </c>
      <c r="D568" s="33">
        <f>C568/Table1[[#This Row],[Std. Price ($)]]</f>
        <v>0.20640141384082197</v>
      </c>
      <c r="E568" s="29">
        <v>10</v>
      </c>
      <c r="F568" s="29">
        <f t="shared" si="112"/>
        <v>12</v>
      </c>
      <c r="G568" s="29">
        <f t="shared" si="113"/>
        <v>12</v>
      </c>
      <c r="H568" s="29">
        <f t="shared" si="114"/>
        <v>12</v>
      </c>
      <c r="I568" s="58">
        <f t="shared" si="115"/>
        <v>12</v>
      </c>
      <c r="J568" s="58">
        <f t="shared" si="116"/>
        <v>12</v>
      </c>
      <c r="K568" s="58">
        <f t="shared" si="117"/>
        <v>12</v>
      </c>
      <c r="L568" s="58">
        <f t="shared" si="118"/>
        <v>12</v>
      </c>
      <c r="M568" s="58">
        <f t="shared" si="119"/>
        <v>12</v>
      </c>
      <c r="N568" s="58">
        <f t="shared" si="120"/>
        <v>12</v>
      </c>
      <c r="O568" s="58">
        <f t="shared" si="121"/>
        <v>12</v>
      </c>
      <c r="P568" s="58">
        <f t="shared" si="122"/>
        <v>12</v>
      </c>
      <c r="Q568" s="58">
        <f t="shared" si="123"/>
        <v>12</v>
      </c>
      <c r="R568" s="58">
        <f>SUM(Table1[[#This Row],[Oct]:[September]])</f>
        <v>144</v>
      </c>
      <c r="S568" s="68">
        <f>Table1[[#This Row],[DEMAND for the whole year]]/365</f>
        <v>0.39452054794520547</v>
      </c>
      <c r="T568" s="68">
        <f>Table1[[#This Row],[Lead Time (days)]]*S568</f>
        <v>0.78904109589041094</v>
      </c>
      <c r="U568" s="68">
        <f>SQRT(2*Table1[[#This Row],[DEMAND for the whole year]]*$H$1/(Table1[[#This Row],[Std. Price ($)]]*$K$1))</f>
        <v>89.082171041117292</v>
      </c>
      <c r="V568" s="68">
        <f>Table1[[#This Row],[DEMAND for the whole year]]/U568</f>
        <v>1.6164850757121143</v>
      </c>
      <c r="W568" s="68">
        <f>Table1[[#This Row],[Demand variability (COV)]]*S568</f>
        <v>9.8630136986301367E-2</v>
      </c>
      <c r="X568" s="68">
        <f t="shared" si="124"/>
        <v>0.13948407738474364</v>
      </c>
      <c r="Y568" s="68">
        <f t="shared" si="125"/>
        <v>0.28646527197940203</v>
      </c>
      <c r="Z568" s="58">
        <f>(Table1[[#This Row],[Eoq]]/2)*(Table1[[#This Row],[Std. Price ($)]]*$K$1)</f>
        <v>484.94552271363426</v>
      </c>
      <c r="AA568" s="58">
        <f>Table1[[#This Row],[number of times I order]]*$H$1</f>
        <v>484.94552271363432</v>
      </c>
      <c r="AB568" s="58">
        <f>Table1[[#This Row],[Holding cost]]+AA568</f>
        <v>969.89104542726864</v>
      </c>
      <c r="AC568" s="34">
        <v>0.2</v>
      </c>
      <c r="AD568" s="29">
        <v>1</v>
      </c>
      <c r="AE568" s="29">
        <v>0.25</v>
      </c>
      <c r="AF568" s="29">
        <v>2</v>
      </c>
    </row>
    <row r="569" spans="1:32" x14ac:dyDescent="0.15">
      <c r="A569" s="32">
        <v>90461.416696917891</v>
      </c>
      <c r="B569" s="33">
        <v>207.05566443000001</v>
      </c>
      <c r="C569" s="33">
        <v>40.475081043714169</v>
      </c>
      <c r="D569" s="33">
        <f>C569/Table1[[#This Row],[Std. Price ($)]]</f>
        <v>0.19547922610635804</v>
      </c>
      <c r="E569" s="29">
        <v>10</v>
      </c>
      <c r="F569" s="29">
        <f t="shared" si="112"/>
        <v>16</v>
      </c>
      <c r="G569" s="29">
        <f t="shared" si="113"/>
        <v>16</v>
      </c>
      <c r="H569" s="29">
        <f t="shared" si="114"/>
        <v>16</v>
      </c>
      <c r="I569" s="58">
        <f t="shared" si="115"/>
        <v>16</v>
      </c>
      <c r="J569" s="58">
        <f t="shared" si="116"/>
        <v>16</v>
      </c>
      <c r="K569" s="58">
        <f t="shared" si="117"/>
        <v>16</v>
      </c>
      <c r="L569" s="58">
        <f t="shared" si="118"/>
        <v>16</v>
      </c>
      <c r="M569" s="58">
        <f t="shared" si="119"/>
        <v>16</v>
      </c>
      <c r="N569" s="58">
        <f t="shared" si="120"/>
        <v>16</v>
      </c>
      <c r="O569" s="58">
        <f t="shared" si="121"/>
        <v>16</v>
      </c>
      <c r="P569" s="58">
        <f t="shared" si="122"/>
        <v>16</v>
      </c>
      <c r="Q569" s="58">
        <f t="shared" si="123"/>
        <v>16</v>
      </c>
      <c r="R569" s="58">
        <f>SUM(Table1[[#This Row],[Oct]:[September]])</f>
        <v>192</v>
      </c>
      <c r="S569" s="68">
        <f>Table1[[#This Row],[DEMAND for the whole year]]/365</f>
        <v>0.52602739726027392</v>
      </c>
      <c r="T569" s="68">
        <f>Table1[[#This Row],[Lead Time (days)]]*S569</f>
        <v>1.0520547945205478</v>
      </c>
      <c r="U569" s="68">
        <f>SQRT(2*Table1[[#This Row],[DEMAND for the whole year]]*$H$1/(Table1[[#This Row],[Std. Price ($)]]*$K$1))</f>
        <v>52.743346734021799</v>
      </c>
      <c r="V569" s="68">
        <f>Table1[[#This Row],[DEMAND for the whole year]]/U569</f>
        <v>3.6402695674249181</v>
      </c>
      <c r="W569" s="68">
        <f>Table1[[#This Row],[Demand variability (COV)]]*S569</f>
        <v>0.13150684931506848</v>
      </c>
      <c r="X569" s="68">
        <f t="shared" si="124"/>
        <v>0.18597876984632483</v>
      </c>
      <c r="Y569" s="68">
        <f t="shared" si="125"/>
        <v>0.38195369597253598</v>
      </c>
      <c r="Z569" s="58">
        <f>(Table1[[#This Row],[Eoq]]/2)*(Table1[[#This Row],[Std. Price ($)]]*$K$1)</f>
        <v>1092.0808702274755</v>
      </c>
      <c r="AA569" s="58">
        <f>Table1[[#This Row],[number of times I order]]*$H$1</f>
        <v>1092.0808702274755</v>
      </c>
      <c r="AB569" s="58">
        <f>Table1[[#This Row],[Holding cost]]+AA569</f>
        <v>2184.1617404549511</v>
      </c>
      <c r="AC569" s="34">
        <v>0.6</v>
      </c>
      <c r="AD569" s="29">
        <v>1</v>
      </c>
      <c r="AE569" s="29">
        <v>0.25</v>
      </c>
      <c r="AF569" s="29">
        <v>2</v>
      </c>
    </row>
    <row r="570" spans="1:32" x14ac:dyDescent="0.15">
      <c r="A570" s="32">
        <v>56400.754849171695</v>
      </c>
      <c r="B570" s="33">
        <v>383.38799999999998</v>
      </c>
      <c r="C570" s="33">
        <v>540.96395341943162</v>
      </c>
      <c r="D570" s="33">
        <f>C570/Table1[[#This Row],[Std. Price ($)]]</f>
        <v>1.4110090911020472</v>
      </c>
      <c r="E570" s="29">
        <v>10</v>
      </c>
      <c r="F570" s="29">
        <f t="shared" si="112"/>
        <v>12</v>
      </c>
      <c r="G570" s="29">
        <f t="shared" si="113"/>
        <v>12</v>
      </c>
      <c r="H570" s="29">
        <f t="shared" si="114"/>
        <v>12</v>
      </c>
      <c r="I570" s="58">
        <f t="shared" si="115"/>
        <v>12</v>
      </c>
      <c r="J570" s="58">
        <f t="shared" si="116"/>
        <v>12</v>
      </c>
      <c r="K570" s="58">
        <f t="shared" si="117"/>
        <v>12</v>
      </c>
      <c r="L570" s="58">
        <f t="shared" si="118"/>
        <v>12</v>
      </c>
      <c r="M570" s="58">
        <f t="shared" si="119"/>
        <v>12</v>
      </c>
      <c r="N570" s="58">
        <f t="shared" si="120"/>
        <v>12</v>
      </c>
      <c r="O570" s="58">
        <f t="shared" si="121"/>
        <v>12</v>
      </c>
      <c r="P570" s="58">
        <f t="shared" si="122"/>
        <v>12</v>
      </c>
      <c r="Q570" s="58">
        <f t="shared" si="123"/>
        <v>12</v>
      </c>
      <c r="R570" s="58">
        <f>SUM(Table1[[#This Row],[Oct]:[September]])</f>
        <v>144</v>
      </c>
      <c r="S570" s="68">
        <f>Table1[[#This Row],[DEMAND for the whole year]]/365</f>
        <v>0.39452054794520547</v>
      </c>
      <c r="T570" s="68">
        <f>Table1[[#This Row],[Lead Time (days)]]*S570</f>
        <v>1.5780821917808219</v>
      </c>
      <c r="U570" s="68">
        <f>SQRT(2*Table1[[#This Row],[DEMAND for the whole year]]*$H$1/(Table1[[#This Row],[Std. Price ($)]]*$K$1))</f>
        <v>33.567779653343564</v>
      </c>
      <c r="V570" s="68">
        <f>Table1[[#This Row],[DEMAND for the whole year]]/U570</f>
        <v>4.2898279685786926</v>
      </c>
      <c r="W570" s="68">
        <f>Table1[[#This Row],[Demand variability (COV)]]*S570</f>
        <v>0.35901369863013699</v>
      </c>
      <c r="X570" s="68">
        <f t="shared" si="124"/>
        <v>0.71802739726027398</v>
      </c>
      <c r="Y570" s="68">
        <f t="shared" si="125"/>
        <v>1.4746479849270901</v>
      </c>
      <c r="Z570" s="58">
        <f>(Table1[[#This Row],[Eoq]]/2)*(Table1[[#This Row],[Std. Price ($)]]*$K$1)</f>
        <v>1286.9483905736081</v>
      </c>
      <c r="AA570" s="58">
        <f>Table1[[#This Row],[number of times I order]]*$H$1</f>
        <v>1286.9483905736079</v>
      </c>
      <c r="AB570" s="58">
        <f>Table1[[#This Row],[Holding cost]]+AA570</f>
        <v>2573.8967811472157</v>
      </c>
      <c r="AC570" s="34">
        <v>0.2</v>
      </c>
      <c r="AD570" s="29">
        <v>0.88</v>
      </c>
      <c r="AE570" s="29">
        <v>0.91</v>
      </c>
      <c r="AF570" s="29">
        <v>4</v>
      </c>
    </row>
    <row r="571" spans="1:32" x14ac:dyDescent="0.15">
      <c r="A571" s="32">
        <v>56366.728220903264</v>
      </c>
      <c r="B571" s="33">
        <v>99.129616559999988</v>
      </c>
      <c r="C571" s="33">
        <v>296.97373558930002</v>
      </c>
      <c r="D571" s="33">
        <f>C571/Table1[[#This Row],[Std. Price ($)]]</f>
        <v>2.9958124110119129</v>
      </c>
      <c r="E571" s="29">
        <v>10</v>
      </c>
      <c r="F571" s="29">
        <f t="shared" si="112"/>
        <v>6</v>
      </c>
      <c r="G571" s="29">
        <f t="shared" si="113"/>
        <v>6</v>
      </c>
      <c r="H571" s="29">
        <f t="shared" si="114"/>
        <v>6</v>
      </c>
      <c r="I571" s="58">
        <f t="shared" si="115"/>
        <v>6</v>
      </c>
      <c r="J571" s="58">
        <f t="shared" si="116"/>
        <v>6</v>
      </c>
      <c r="K571" s="58">
        <f t="shared" si="117"/>
        <v>6</v>
      </c>
      <c r="L571" s="58">
        <f t="shared" si="118"/>
        <v>6</v>
      </c>
      <c r="M571" s="58">
        <f t="shared" si="119"/>
        <v>6</v>
      </c>
      <c r="N571" s="58">
        <f t="shared" si="120"/>
        <v>6</v>
      </c>
      <c r="O571" s="58">
        <f t="shared" si="121"/>
        <v>6</v>
      </c>
      <c r="P571" s="58">
        <f t="shared" si="122"/>
        <v>6</v>
      </c>
      <c r="Q571" s="58">
        <f t="shared" si="123"/>
        <v>6</v>
      </c>
      <c r="R571" s="58">
        <f>SUM(Table1[[#This Row],[Oct]:[September]])</f>
        <v>72</v>
      </c>
      <c r="S571" s="68">
        <f>Table1[[#This Row],[DEMAND for the whole year]]/365</f>
        <v>0.19726027397260273</v>
      </c>
      <c r="T571" s="68">
        <f>Table1[[#This Row],[Lead Time (days)]]*S571</f>
        <v>5.9178082191780819</v>
      </c>
      <c r="U571" s="68">
        <f>SQRT(2*Table1[[#This Row],[DEMAND for the whole year]]*$H$1/(Table1[[#This Row],[Std. Price ($)]]*$K$1))</f>
        <v>46.679388959165706</v>
      </c>
      <c r="V571" s="68">
        <f>Table1[[#This Row],[DEMAND for the whole year]]/U571</f>
        <v>1.5424366429257312</v>
      </c>
      <c r="W571" s="68">
        <f>Table1[[#This Row],[Demand variability (COV)]]*S571</f>
        <v>4.9315068493150684E-2</v>
      </c>
      <c r="X571" s="68">
        <f t="shared" si="124"/>
        <v>0.27010975438610929</v>
      </c>
      <c r="Y571" s="68">
        <f t="shared" si="125"/>
        <v>0.554737613821501</v>
      </c>
      <c r="Z571" s="58">
        <f>(Table1[[#This Row],[Eoq]]/2)*(Table1[[#This Row],[Std. Price ($)]]*$K$1)</f>
        <v>462.73099287771942</v>
      </c>
      <c r="AA571" s="58">
        <f>Table1[[#This Row],[number of times I order]]*$H$1</f>
        <v>462.73099287771936</v>
      </c>
      <c r="AB571" s="58">
        <f>Table1[[#This Row],[Holding cost]]+AA571</f>
        <v>925.46198575543872</v>
      </c>
      <c r="AC571" s="34">
        <v>-0.4</v>
      </c>
      <c r="AD571" s="29">
        <v>1</v>
      </c>
      <c r="AE571" s="29">
        <v>0.25</v>
      </c>
      <c r="AF571" s="29">
        <v>30</v>
      </c>
    </row>
    <row r="572" spans="1:32" x14ac:dyDescent="0.15">
      <c r="A572" s="32">
        <v>55.951660914765888</v>
      </c>
      <c r="B572" s="33">
        <v>27.175999999999998</v>
      </c>
      <c r="C572" s="33">
        <v>551.42267136000009</v>
      </c>
      <c r="D572" s="33">
        <f>C572/Table1[[#This Row],[Std. Price ($)]]</f>
        <v>20.290795972917284</v>
      </c>
      <c r="E572" s="29">
        <v>18</v>
      </c>
      <c r="F572" s="29">
        <f t="shared" si="112"/>
        <v>10.8</v>
      </c>
      <c r="G572" s="29">
        <f t="shared" si="113"/>
        <v>10.8</v>
      </c>
      <c r="H572" s="29">
        <f t="shared" si="114"/>
        <v>10.8</v>
      </c>
      <c r="I572" s="58">
        <f t="shared" si="115"/>
        <v>10.8</v>
      </c>
      <c r="J572" s="58">
        <f t="shared" si="116"/>
        <v>10.8</v>
      </c>
      <c r="K572" s="58">
        <f t="shared" si="117"/>
        <v>10.8</v>
      </c>
      <c r="L572" s="58">
        <f t="shared" si="118"/>
        <v>10.8</v>
      </c>
      <c r="M572" s="58">
        <f t="shared" si="119"/>
        <v>10.8</v>
      </c>
      <c r="N572" s="58">
        <f t="shared" si="120"/>
        <v>10.8</v>
      </c>
      <c r="O572" s="58">
        <f t="shared" si="121"/>
        <v>10.8</v>
      </c>
      <c r="P572" s="58">
        <f t="shared" si="122"/>
        <v>10.8</v>
      </c>
      <c r="Q572" s="58">
        <f t="shared" si="123"/>
        <v>10.8</v>
      </c>
      <c r="R572" s="58">
        <f>SUM(Table1[[#This Row],[Oct]:[September]])</f>
        <v>129.6</v>
      </c>
      <c r="S572" s="68">
        <f>Table1[[#This Row],[DEMAND for the whole year]]/365</f>
        <v>0.35506849315068489</v>
      </c>
      <c r="T572" s="68">
        <f>Table1[[#This Row],[Lead Time (days)]]*S572</f>
        <v>5.6810958904109583</v>
      </c>
      <c r="U572" s="68">
        <f>SQRT(2*Table1[[#This Row],[DEMAND for the whole year]]*$H$1/(Table1[[#This Row],[Std. Price ($)]]*$K$1))</f>
        <v>119.61079065984219</v>
      </c>
      <c r="V572" s="68">
        <f>Table1[[#This Row],[DEMAND for the whole year]]/U572</f>
        <v>1.0835142823239572</v>
      </c>
      <c r="W572" s="68">
        <f>Table1[[#This Row],[Demand variability (COV)]]*S572</f>
        <v>0.63912328767123283</v>
      </c>
      <c r="X572" s="68">
        <f t="shared" si="124"/>
        <v>2.5564931506849313</v>
      </c>
      <c r="Y572" s="68">
        <f t="shared" si="125"/>
        <v>5.2503950232568926</v>
      </c>
      <c r="Z572" s="58">
        <f>(Table1[[#This Row],[Eoq]]/2)*(Table1[[#This Row],[Std. Price ($)]]*$K$1)</f>
        <v>325.05428469718714</v>
      </c>
      <c r="AA572" s="58">
        <f>Table1[[#This Row],[number of times I order]]*$H$1</f>
        <v>325.05428469718714</v>
      </c>
      <c r="AB572" s="58">
        <f>Table1[[#This Row],[Holding cost]]+AA572</f>
        <v>650.10856939437429</v>
      </c>
      <c r="AC572" s="34">
        <v>-0.4</v>
      </c>
      <c r="AD572" s="29">
        <v>1</v>
      </c>
      <c r="AE572" s="29">
        <v>1.8</v>
      </c>
      <c r="AF572" s="29">
        <v>16</v>
      </c>
    </row>
    <row r="573" spans="1:32" x14ac:dyDescent="0.15">
      <c r="A573" s="32">
        <v>23375.125657009186</v>
      </c>
      <c r="B573" s="33">
        <v>48.245999999999995</v>
      </c>
      <c r="C573" s="33">
        <v>80.398369333333335</v>
      </c>
      <c r="D573" s="33">
        <f>C573/Table1[[#This Row],[Std. Price ($)]]</f>
        <v>1.6664255965952275</v>
      </c>
      <c r="E573" s="29">
        <v>10</v>
      </c>
      <c r="F573" s="29">
        <f t="shared" si="112"/>
        <v>15</v>
      </c>
      <c r="G573" s="29">
        <f t="shared" si="113"/>
        <v>15</v>
      </c>
      <c r="H573" s="29">
        <f t="shared" si="114"/>
        <v>15</v>
      </c>
      <c r="I573" s="58">
        <f t="shared" si="115"/>
        <v>15</v>
      </c>
      <c r="J573" s="58">
        <f t="shared" si="116"/>
        <v>15</v>
      </c>
      <c r="K573" s="58">
        <f t="shared" si="117"/>
        <v>15</v>
      </c>
      <c r="L573" s="58">
        <f t="shared" si="118"/>
        <v>15</v>
      </c>
      <c r="M573" s="58">
        <f t="shared" si="119"/>
        <v>15</v>
      </c>
      <c r="N573" s="58">
        <f t="shared" si="120"/>
        <v>15</v>
      </c>
      <c r="O573" s="58">
        <f t="shared" si="121"/>
        <v>15</v>
      </c>
      <c r="P573" s="58">
        <f t="shared" si="122"/>
        <v>15</v>
      </c>
      <c r="Q573" s="58">
        <f t="shared" si="123"/>
        <v>15</v>
      </c>
      <c r="R573" s="58">
        <f>SUM(Table1[[#This Row],[Oct]:[September]])</f>
        <v>180</v>
      </c>
      <c r="S573" s="68">
        <f>Table1[[#This Row],[DEMAND for the whole year]]/365</f>
        <v>0.49315068493150682</v>
      </c>
      <c r="T573" s="68">
        <f>Table1[[#This Row],[Lead Time (days)]]*S573</f>
        <v>7.8904109589041092</v>
      </c>
      <c r="U573" s="68">
        <f>SQRT(2*Table1[[#This Row],[DEMAND for the whole year]]*$H$1/(Table1[[#This Row],[Std. Price ($)]]*$K$1))</f>
        <v>105.7952632759398</v>
      </c>
      <c r="V573" s="68">
        <f>Table1[[#This Row],[DEMAND for the whole year]]/U573</f>
        <v>1.7013994240036643</v>
      </c>
      <c r="W573" s="68">
        <f>Table1[[#This Row],[Demand variability (COV)]]*S573</f>
        <v>0.12328767123287671</v>
      </c>
      <c r="X573" s="68">
        <f t="shared" si="124"/>
        <v>0.49315068493150682</v>
      </c>
      <c r="Y573" s="68">
        <f t="shared" si="125"/>
        <v>1.012807681955419</v>
      </c>
      <c r="Z573" s="58">
        <f>(Table1[[#This Row],[Eoq]]/2)*(Table1[[#This Row],[Std. Price ($)]]*$K$1)</f>
        <v>510.41982720109922</v>
      </c>
      <c r="AA573" s="58">
        <f>Table1[[#This Row],[number of times I order]]*$H$1</f>
        <v>510.41982720109928</v>
      </c>
      <c r="AB573" s="58">
        <f>Table1[[#This Row],[Holding cost]]+AA573</f>
        <v>1020.8396544021984</v>
      </c>
      <c r="AC573" s="34">
        <v>0.5</v>
      </c>
      <c r="AD573" s="29">
        <v>1</v>
      </c>
      <c r="AE573" s="29">
        <v>0.25</v>
      </c>
      <c r="AF573" s="29">
        <v>16</v>
      </c>
    </row>
    <row r="574" spans="1:32" x14ac:dyDescent="0.15">
      <c r="A574" s="32">
        <v>53825.934350538853</v>
      </c>
      <c r="B574" s="33">
        <v>10.318572399999999</v>
      </c>
      <c r="C574" s="33">
        <v>37.600263588066667</v>
      </c>
      <c r="D574" s="33">
        <f>C574/Table1[[#This Row],[Std. Price ($)]]</f>
        <v>3.6439404726245535</v>
      </c>
      <c r="E574" s="29">
        <v>10</v>
      </c>
      <c r="F574" s="29">
        <f t="shared" si="112"/>
        <v>6</v>
      </c>
      <c r="G574" s="29">
        <f t="shared" si="113"/>
        <v>6</v>
      </c>
      <c r="H574" s="29">
        <f t="shared" si="114"/>
        <v>6</v>
      </c>
      <c r="I574" s="58">
        <f t="shared" si="115"/>
        <v>6</v>
      </c>
      <c r="J574" s="58">
        <f t="shared" si="116"/>
        <v>6</v>
      </c>
      <c r="K574" s="58">
        <f t="shared" si="117"/>
        <v>6</v>
      </c>
      <c r="L574" s="58">
        <f t="shared" si="118"/>
        <v>6</v>
      </c>
      <c r="M574" s="58">
        <f t="shared" si="119"/>
        <v>6</v>
      </c>
      <c r="N574" s="58">
        <f t="shared" si="120"/>
        <v>6</v>
      </c>
      <c r="O574" s="58">
        <f t="shared" si="121"/>
        <v>6</v>
      </c>
      <c r="P574" s="58">
        <f t="shared" si="122"/>
        <v>6</v>
      </c>
      <c r="Q574" s="58">
        <f t="shared" si="123"/>
        <v>6</v>
      </c>
      <c r="R574" s="58">
        <f>SUM(Table1[[#This Row],[Oct]:[September]])</f>
        <v>72</v>
      </c>
      <c r="S574" s="68">
        <f>Table1[[#This Row],[DEMAND for the whole year]]/365</f>
        <v>0.19726027397260273</v>
      </c>
      <c r="T574" s="68">
        <f>Table1[[#This Row],[Lead Time (days)]]*S574</f>
        <v>0.98630136986301364</v>
      </c>
      <c r="U574" s="68">
        <f>SQRT(2*Table1[[#This Row],[DEMAND for the whole year]]*$H$1/(Table1[[#This Row],[Std. Price ($)]]*$K$1))</f>
        <v>144.68285422798175</v>
      </c>
      <c r="V574" s="68">
        <f>Table1[[#This Row],[DEMAND for the whole year]]/U574</f>
        <v>0.49764016879669187</v>
      </c>
      <c r="W574" s="68">
        <f>Table1[[#This Row],[Demand variability (COV)]]*S574</f>
        <v>0.35506849315068495</v>
      </c>
      <c r="X574" s="68">
        <f t="shared" si="124"/>
        <v>0.79395728735335003</v>
      </c>
      <c r="Y574" s="68">
        <f t="shared" si="125"/>
        <v>1.6305889139901391</v>
      </c>
      <c r="Z574" s="58">
        <f>(Table1[[#This Row],[Eoq]]/2)*(Table1[[#This Row],[Std. Price ($)]]*$K$1)</f>
        <v>149.29205063900756</v>
      </c>
      <c r="AA574" s="58">
        <f>Table1[[#This Row],[number of times I order]]*$H$1</f>
        <v>149.29205063900756</v>
      </c>
      <c r="AB574" s="58">
        <f>Table1[[#This Row],[Holding cost]]+AA574</f>
        <v>298.58410127801511</v>
      </c>
      <c r="AC574" s="34">
        <v>-0.4</v>
      </c>
      <c r="AD574" s="29">
        <v>1</v>
      </c>
      <c r="AE574" s="29">
        <v>1.8</v>
      </c>
      <c r="AF574" s="29">
        <v>5</v>
      </c>
    </row>
    <row r="575" spans="1:32" x14ac:dyDescent="0.15">
      <c r="A575" s="32">
        <v>54641.938207470121</v>
      </c>
      <c r="B575" s="33">
        <v>143.44916056999998</v>
      </c>
      <c r="C575" s="33">
        <v>864.60301239111789</v>
      </c>
      <c r="D575" s="33">
        <f>C575/Table1[[#This Row],[Std. Price ($)]]</f>
        <v>6.0272434425938028</v>
      </c>
      <c r="E575" s="29">
        <v>10</v>
      </c>
      <c r="F575" s="29">
        <f t="shared" si="112"/>
        <v>22</v>
      </c>
      <c r="G575" s="29">
        <f t="shared" si="113"/>
        <v>22</v>
      </c>
      <c r="H575" s="29">
        <f t="shared" si="114"/>
        <v>22</v>
      </c>
      <c r="I575" s="58">
        <f t="shared" si="115"/>
        <v>22</v>
      </c>
      <c r="J575" s="58">
        <f t="shared" si="116"/>
        <v>22</v>
      </c>
      <c r="K575" s="58">
        <f t="shared" si="117"/>
        <v>22</v>
      </c>
      <c r="L575" s="58">
        <f t="shared" si="118"/>
        <v>22</v>
      </c>
      <c r="M575" s="58">
        <f t="shared" si="119"/>
        <v>22</v>
      </c>
      <c r="N575" s="58">
        <f t="shared" si="120"/>
        <v>22</v>
      </c>
      <c r="O575" s="58">
        <f t="shared" si="121"/>
        <v>22</v>
      </c>
      <c r="P575" s="58">
        <f t="shared" si="122"/>
        <v>22</v>
      </c>
      <c r="Q575" s="58">
        <f t="shared" si="123"/>
        <v>22</v>
      </c>
      <c r="R575" s="58">
        <f>SUM(Table1[[#This Row],[Oct]:[September]])</f>
        <v>264</v>
      </c>
      <c r="S575" s="68">
        <f>Table1[[#This Row],[DEMAND for the whole year]]/365</f>
        <v>0.72328767123287674</v>
      </c>
      <c r="T575" s="68">
        <f>Table1[[#This Row],[Lead Time (days)]]*S575</f>
        <v>10.849315068493151</v>
      </c>
      <c r="U575" s="68">
        <f>SQRT(2*Table1[[#This Row],[DEMAND for the whole year]]*$H$1/(Table1[[#This Row],[Std. Price ($)]]*$K$1))</f>
        <v>74.304238068940947</v>
      </c>
      <c r="V575" s="68">
        <f>Table1[[#This Row],[DEMAND for the whole year]]/U575</f>
        <v>3.5529601925943384</v>
      </c>
      <c r="W575" s="68">
        <f>Table1[[#This Row],[Demand variability (COV)]]*S575</f>
        <v>0.63649315068493151</v>
      </c>
      <c r="X575" s="68">
        <f t="shared" si="124"/>
        <v>2.4651273725778275</v>
      </c>
      <c r="Y575" s="68">
        <f t="shared" si="125"/>
        <v>5.0627526560003995</v>
      </c>
      <c r="Z575" s="58">
        <f>(Table1[[#This Row],[Eoq]]/2)*(Table1[[#This Row],[Std. Price ($)]]*$K$1)</f>
        <v>1065.8880577783016</v>
      </c>
      <c r="AA575" s="58">
        <f>Table1[[#This Row],[number of times I order]]*$H$1</f>
        <v>1065.8880577783016</v>
      </c>
      <c r="AB575" s="58">
        <f>Table1[[#This Row],[Holding cost]]+AA575</f>
        <v>2131.7761155566031</v>
      </c>
      <c r="AC575" s="34">
        <v>1.2</v>
      </c>
      <c r="AD575" s="29">
        <v>1</v>
      </c>
      <c r="AE575" s="29">
        <v>0.88</v>
      </c>
      <c r="AF575" s="29">
        <v>15</v>
      </c>
    </row>
    <row r="576" spans="1:32" x14ac:dyDescent="0.15">
      <c r="A576" s="32">
        <v>73648.211022210235</v>
      </c>
      <c r="B576" s="33">
        <v>19.091999999999999</v>
      </c>
      <c r="C576" s="33">
        <v>35.71500533333333</v>
      </c>
      <c r="D576" s="33">
        <f>C576/Table1[[#This Row],[Std. Price ($)]]</f>
        <v>1.8706790977023535</v>
      </c>
      <c r="E576" s="29">
        <v>10</v>
      </c>
      <c r="F576" s="29">
        <f t="shared" si="112"/>
        <v>12</v>
      </c>
      <c r="G576" s="29">
        <f t="shared" si="113"/>
        <v>12</v>
      </c>
      <c r="H576" s="29">
        <f t="shared" si="114"/>
        <v>12</v>
      </c>
      <c r="I576" s="58">
        <f t="shared" si="115"/>
        <v>12</v>
      </c>
      <c r="J576" s="58">
        <f t="shared" si="116"/>
        <v>12</v>
      </c>
      <c r="K576" s="58">
        <f t="shared" si="117"/>
        <v>12</v>
      </c>
      <c r="L576" s="58">
        <f t="shared" si="118"/>
        <v>12</v>
      </c>
      <c r="M576" s="58">
        <f t="shared" si="119"/>
        <v>12</v>
      </c>
      <c r="N576" s="58">
        <f t="shared" si="120"/>
        <v>12</v>
      </c>
      <c r="O576" s="58">
        <f t="shared" si="121"/>
        <v>12</v>
      </c>
      <c r="P576" s="58">
        <f t="shared" si="122"/>
        <v>12</v>
      </c>
      <c r="Q576" s="58">
        <f t="shared" si="123"/>
        <v>12</v>
      </c>
      <c r="R576" s="58">
        <f>SUM(Table1[[#This Row],[Oct]:[September]])</f>
        <v>144</v>
      </c>
      <c r="S576" s="68">
        <f>Table1[[#This Row],[DEMAND for the whole year]]/365</f>
        <v>0.39452054794520547</v>
      </c>
      <c r="T576" s="68">
        <f>Table1[[#This Row],[Lead Time (days)]]*S576</f>
        <v>6.3123287671232875</v>
      </c>
      <c r="U576" s="68">
        <f>SQRT(2*Table1[[#This Row],[DEMAND for the whole year]]*$H$1/(Table1[[#This Row],[Std. Price ($)]]*$K$1))</f>
        <v>150.42366316917006</v>
      </c>
      <c r="V576" s="68">
        <f>Table1[[#This Row],[DEMAND for the whole year]]/U576</f>
        <v>0.95729619240859831</v>
      </c>
      <c r="W576" s="68">
        <f>Table1[[#This Row],[Demand variability (COV)]]*S576</f>
        <v>9.8630136986301367E-2</v>
      </c>
      <c r="X576" s="68">
        <f t="shared" si="124"/>
        <v>0.39452054794520547</v>
      </c>
      <c r="Y576" s="68">
        <f t="shared" si="125"/>
        <v>0.81024614556433527</v>
      </c>
      <c r="Z576" s="58">
        <f>(Table1[[#This Row],[Eoq]]/2)*(Table1[[#This Row],[Std. Price ($)]]*$K$1)</f>
        <v>287.18885772257948</v>
      </c>
      <c r="AA576" s="58">
        <f>Table1[[#This Row],[number of times I order]]*$H$1</f>
        <v>287.18885772257948</v>
      </c>
      <c r="AB576" s="58">
        <f>Table1[[#This Row],[Holding cost]]+AA576</f>
        <v>574.37771544515897</v>
      </c>
      <c r="AC576" s="34">
        <v>0.2</v>
      </c>
      <c r="AD576" s="29">
        <v>1</v>
      </c>
      <c r="AE576" s="29">
        <v>0.25</v>
      </c>
      <c r="AF576" s="29">
        <v>16</v>
      </c>
    </row>
    <row r="577" spans="1:32" x14ac:dyDescent="0.15">
      <c r="A577" s="32">
        <v>94612.038931945834</v>
      </c>
      <c r="B577" s="33">
        <v>25.369999999999997</v>
      </c>
      <c r="C577" s="33">
        <v>45.337086666666671</v>
      </c>
      <c r="D577" s="33">
        <f>C577/Table1[[#This Row],[Std. Price ($)]]</f>
        <v>1.7870353435816584</v>
      </c>
      <c r="E577" s="29">
        <v>10</v>
      </c>
      <c r="F577" s="29">
        <f t="shared" si="112"/>
        <v>8</v>
      </c>
      <c r="G577" s="29">
        <f t="shared" si="113"/>
        <v>8</v>
      </c>
      <c r="H577" s="29">
        <f t="shared" si="114"/>
        <v>8</v>
      </c>
      <c r="I577" s="58">
        <f t="shared" si="115"/>
        <v>8</v>
      </c>
      <c r="J577" s="58">
        <f t="shared" si="116"/>
        <v>8</v>
      </c>
      <c r="K577" s="58">
        <f t="shared" si="117"/>
        <v>8</v>
      </c>
      <c r="L577" s="58">
        <f t="shared" si="118"/>
        <v>8</v>
      </c>
      <c r="M577" s="58">
        <f t="shared" si="119"/>
        <v>8</v>
      </c>
      <c r="N577" s="58">
        <f t="shared" si="120"/>
        <v>8</v>
      </c>
      <c r="O577" s="58">
        <f t="shared" si="121"/>
        <v>8</v>
      </c>
      <c r="P577" s="58">
        <f t="shared" si="122"/>
        <v>8</v>
      </c>
      <c r="Q577" s="58">
        <f t="shared" si="123"/>
        <v>8</v>
      </c>
      <c r="R577" s="58">
        <f>SUM(Table1[[#This Row],[Oct]:[September]])</f>
        <v>96</v>
      </c>
      <c r="S577" s="68">
        <f>Table1[[#This Row],[DEMAND for the whole year]]/365</f>
        <v>0.26301369863013696</v>
      </c>
      <c r="T577" s="68">
        <f>Table1[[#This Row],[Lead Time (days)]]*S577</f>
        <v>4.2082191780821914</v>
      </c>
      <c r="U577" s="68">
        <f>SQRT(2*Table1[[#This Row],[DEMAND for the whole year]]*$H$1/(Table1[[#This Row],[Std. Price ($)]]*$K$1))</f>
        <v>106.5457204208967</v>
      </c>
      <c r="V577" s="68">
        <f>Table1[[#This Row],[DEMAND for the whole year]]/U577</f>
        <v>0.90102164235938298</v>
      </c>
      <c r="W577" s="68">
        <f>Table1[[#This Row],[Demand variability (COV)]]*S577</f>
        <v>6.575342465753424E-2</v>
      </c>
      <c r="X577" s="68">
        <f t="shared" si="124"/>
        <v>0.26301369863013696</v>
      </c>
      <c r="Y577" s="68">
        <f t="shared" si="125"/>
        <v>0.54016409704289015</v>
      </c>
      <c r="Z577" s="58">
        <f>(Table1[[#This Row],[Eoq]]/2)*(Table1[[#This Row],[Std. Price ($)]]*$K$1)</f>
        <v>270.30649270781493</v>
      </c>
      <c r="AA577" s="58">
        <f>Table1[[#This Row],[number of times I order]]*$H$1</f>
        <v>270.30649270781487</v>
      </c>
      <c r="AB577" s="58">
        <f>Table1[[#This Row],[Holding cost]]+AA577</f>
        <v>540.61298541562974</v>
      </c>
      <c r="AC577" s="34">
        <v>-0.2</v>
      </c>
      <c r="AD577" s="29">
        <v>1</v>
      </c>
      <c r="AE577" s="29">
        <v>0.25</v>
      </c>
      <c r="AF577" s="29">
        <v>16</v>
      </c>
    </row>
    <row r="578" spans="1:32" x14ac:dyDescent="0.15">
      <c r="A578" s="32">
        <v>12629.016713891184</v>
      </c>
      <c r="B578" s="33">
        <v>362.96612567</v>
      </c>
      <c r="C578" s="33">
        <v>5006.3796535718657</v>
      </c>
      <c r="D578" s="33">
        <f>C578/Table1[[#This Row],[Std. Price ($)]]</f>
        <v>13.792966614530703</v>
      </c>
      <c r="E578" s="29">
        <v>10</v>
      </c>
      <c r="F578" s="29">
        <f t="shared" si="112"/>
        <v>14</v>
      </c>
      <c r="G578" s="29">
        <f t="shared" si="113"/>
        <v>14</v>
      </c>
      <c r="H578" s="29">
        <f t="shared" si="114"/>
        <v>14</v>
      </c>
      <c r="I578" s="58">
        <f t="shared" si="115"/>
        <v>14</v>
      </c>
      <c r="J578" s="58">
        <f t="shared" si="116"/>
        <v>14</v>
      </c>
      <c r="K578" s="58">
        <f t="shared" si="117"/>
        <v>14</v>
      </c>
      <c r="L578" s="58">
        <f t="shared" si="118"/>
        <v>14</v>
      </c>
      <c r="M578" s="58">
        <f t="shared" si="119"/>
        <v>14</v>
      </c>
      <c r="N578" s="58">
        <f t="shared" si="120"/>
        <v>14</v>
      </c>
      <c r="O578" s="58">
        <f t="shared" si="121"/>
        <v>14</v>
      </c>
      <c r="P578" s="58">
        <f t="shared" si="122"/>
        <v>14</v>
      </c>
      <c r="Q578" s="58">
        <f t="shared" si="123"/>
        <v>14</v>
      </c>
      <c r="R578" s="58">
        <f>SUM(Table1[[#This Row],[Oct]:[September]])</f>
        <v>168</v>
      </c>
      <c r="S578" s="68">
        <f>Table1[[#This Row],[DEMAND for the whole year]]/365</f>
        <v>0.46027397260273972</v>
      </c>
      <c r="T578" s="68">
        <f>Table1[[#This Row],[Lead Time (days)]]*S578</f>
        <v>17.030136986301368</v>
      </c>
      <c r="U578" s="68">
        <f>SQRT(2*Table1[[#This Row],[DEMAND for the whole year]]*$H$1/(Table1[[#This Row],[Std. Price ($)]]*$K$1))</f>
        <v>37.263377856117366</v>
      </c>
      <c r="V578" s="68">
        <f>Table1[[#This Row],[DEMAND for the whole year]]/U578</f>
        <v>4.5084479632707311</v>
      </c>
      <c r="W578" s="68">
        <f>Table1[[#This Row],[Demand variability (COV)]]*S578</f>
        <v>0.4464657534246575</v>
      </c>
      <c r="X578" s="68">
        <f t="shared" si="124"/>
        <v>2.7157451559928707</v>
      </c>
      <c r="Y578" s="68">
        <f t="shared" si="125"/>
        <v>5.5774586556740058</v>
      </c>
      <c r="Z578" s="58">
        <f>(Table1[[#This Row],[Eoq]]/2)*(Table1[[#This Row],[Std. Price ($)]]*$K$1)</f>
        <v>1352.5343889812193</v>
      </c>
      <c r="AA578" s="58">
        <f>Table1[[#This Row],[number of times I order]]*$H$1</f>
        <v>1352.5343889812193</v>
      </c>
      <c r="AB578" s="58">
        <f>Table1[[#This Row],[Holding cost]]+AA578</f>
        <v>2705.0687779624386</v>
      </c>
      <c r="AC578" s="34">
        <v>0.4</v>
      </c>
      <c r="AD578" s="29">
        <v>1</v>
      </c>
      <c r="AE578" s="29">
        <v>0.97</v>
      </c>
      <c r="AF578" s="29">
        <v>37</v>
      </c>
    </row>
    <row r="579" spans="1:32" x14ac:dyDescent="0.15">
      <c r="A579" s="32">
        <v>78354.199649502261</v>
      </c>
      <c r="B579" s="33">
        <v>37.344068530000001</v>
      </c>
      <c r="C579" s="33">
        <v>38.868612674041714</v>
      </c>
      <c r="D579" s="33">
        <f>C579/Table1[[#This Row],[Std. Price ($)]]</f>
        <v>1.0408242648445492</v>
      </c>
      <c r="E579" s="29">
        <v>10</v>
      </c>
      <c r="F579" s="29">
        <f t="shared" ref="F579:F642" si="126">E579+$AC579*E579</f>
        <v>25</v>
      </c>
      <c r="G579" s="29">
        <f t="shared" ref="G579:G642" si="127">$F579</f>
        <v>25</v>
      </c>
      <c r="H579" s="29">
        <f t="shared" ref="H579:H642" si="128">$F579</f>
        <v>25</v>
      </c>
      <c r="I579" s="58">
        <f t="shared" ref="I579:I642" si="129">$F579</f>
        <v>25</v>
      </c>
      <c r="J579" s="58">
        <f t="shared" ref="J579:J642" si="130">$F579</f>
        <v>25</v>
      </c>
      <c r="K579" s="58">
        <f t="shared" ref="K579:K642" si="131">$F579</f>
        <v>25</v>
      </c>
      <c r="L579" s="58">
        <f t="shared" ref="L579:L642" si="132">$F579</f>
        <v>25</v>
      </c>
      <c r="M579" s="58">
        <f t="shared" ref="M579:M642" si="133">$F579</f>
        <v>25</v>
      </c>
      <c r="N579" s="58">
        <f t="shared" ref="N579:N642" si="134">$F579</f>
        <v>25</v>
      </c>
      <c r="O579" s="58">
        <f t="shared" ref="O579:O642" si="135">$F579</f>
        <v>25</v>
      </c>
      <c r="P579" s="58">
        <f t="shared" ref="P579:P642" si="136">$F579</f>
        <v>25</v>
      </c>
      <c r="Q579" s="58">
        <f t="shared" ref="Q579:Q642" si="137">$F579</f>
        <v>25</v>
      </c>
      <c r="R579" s="58">
        <f>SUM(Table1[[#This Row],[Oct]:[September]])</f>
        <v>300</v>
      </c>
      <c r="S579" s="68">
        <f>Table1[[#This Row],[DEMAND for the whole year]]/365</f>
        <v>0.82191780821917804</v>
      </c>
      <c r="T579" s="68">
        <f>Table1[[#This Row],[Lead Time (days)]]*S579</f>
        <v>1.6438356164383561</v>
      </c>
      <c r="U579" s="68">
        <f>SQRT(2*Table1[[#This Row],[DEMAND for the whole year]]*$H$1/(Table1[[#This Row],[Std. Price ($)]]*$K$1))</f>
        <v>155.24243248252594</v>
      </c>
      <c r="V579" s="68">
        <f>Table1[[#This Row],[DEMAND for the whole year]]/U579</f>
        <v>1.932461345797116</v>
      </c>
      <c r="W579" s="68">
        <f>Table1[[#This Row],[Demand variability (COV)]]*S579</f>
        <v>1.0931506849315069</v>
      </c>
      <c r="X579" s="68">
        <f t="shared" si="124"/>
        <v>1.5459485243475752</v>
      </c>
      <c r="Y579" s="68">
        <f t="shared" si="125"/>
        <v>3.1749900977717056</v>
      </c>
      <c r="Z579" s="58">
        <f>(Table1[[#This Row],[Eoq]]/2)*(Table1[[#This Row],[Std. Price ($)]]*$K$1)</f>
        <v>579.7384037391347</v>
      </c>
      <c r="AA579" s="58">
        <f>Table1[[#This Row],[number of times I order]]*$H$1</f>
        <v>579.73840373913481</v>
      </c>
      <c r="AB579" s="58">
        <f>Table1[[#This Row],[Holding cost]]+AA579</f>
        <v>1159.4768074782696</v>
      </c>
      <c r="AC579" s="34">
        <v>1.5</v>
      </c>
      <c r="AD579" s="29">
        <v>1</v>
      </c>
      <c r="AE579" s="29">
        <v>1.33</v>
      </c>
      <c r="AF579" s="29">
        <v>2</v>
      </c>
    </row>
    <row r="580" spans="1:32" x14ac:dyDescent="0.15">
      <c r="A580" s="32">
        <v>15199.535123332818</v>
      </c>
      <c r="B580" s="33">
        <v>19.811230899999998</v>
      </c>
      <c r="C580" s="33">
        <v>27.613009919549999</v>
      </c>
      <c r="D580" s="33">
        <f>C580/Table1[[#This Row],[Std. Price ($)]]</f>
        <v>1.3938058699598519</v>
      </c>
      <c r="E580" s="29">
        <v>10</v>
      </c>
      <c r="F580" s="29">
        <f t="shared" si="126"/>
        <v>14</v>
      </c>
      <c r="G580" s="29">
        <f t="shared" si="127"/>
        <v>14</v>
      </c>
      <c r="H580" s="29">
        <f t="shared" si="128"/>
        <v>14</v>
      </c>
      <c r="I580" s="58">
        <f t="shared" si="129"/>
        <v>14</v>
      </c>
      <c r="J580" s="58">
        <f t="shared" si="130"/>
        <v>14</v>
      </c>
      <c r="K580" s="58">
        <f t="shared" si="131"/>
        <v>14</v>
      </c>
      <c r="L580" s="58">
        <f t="shared" si="132"/>
        <v>14</v>
      </c>
      <c r="M580" s="58">
        <f t="shared" si="133"/>
        <v>14</v>
      </c>
      <c r="N580" s="58">
        <f t="shared" si="134"/>
        <v>14</v>
      </c>
      <c r="O580" s="58">
        <f t="shared" si="135"/>
        <v>14</v>
      </c>
      <c r="P580" s="58">
        <f t="shared" si="136"/>
        <v>14</v>
      </c>
      <c r="Q580" s="58">
        <f t="shared" si="137"/>
        <v>14</v>
      </c>
      <c r="R580" s="58">
        <f>SUM(Table1[[#This Row],[Oct]:[September]])</f>
        <v>168</v>
      </c>
      <c r="S580" s="68">
        <f>Table1[[#This Row],[DEMAND for the whole year]]/365</f>
        <v>0.46027397260273972</v>
      </c>
      <c r="T580" s="68">
        <f>Table1[[#This Row],[Lead Time (days)]]*S580</f>
        <v>5.5232876712328771</v>
      </c>
      <c r="U580" s="68">
        <f>SQRT(2*Table1[[#This Row],[DEMAND for the whole year]]*$H$1/(Table1[[#This Row],[Std. Price ($)]]*$K$1))</f>
        <v>159.49957800649207</v>
      </c>
      <c r="V580" s="68">
        <f>Table1[[#This Row],[DEMAND for the whole year]]/U580</f>
        <v>1.0532943227797251</v>
      </c>
      <c r="W580" s="68">
        <f>Table1[[#This Row],[Demand variability (COV)]]*S580</f>
        <v>0.11506849315068493</v>
      </c>
      <c r="X580" s="68">
        <f t="shared" ref="X580:X643" si="138">SQRT(AF580)*W580</f>
        <v>0.39860895297475529</v>
      </c>
      <c r="Y580" s="68">
        <f t="shared" ref="Y580:Y643" si="139">NORMSINV($Y$1)*X580</f>
        <v>0.81864270293999486</v>
      </c>
      <c r="Z580" s="58">
        <f>(Table1[[#This Row],[Eoq]]/2)*(Table1[[#This Row],[Std. Price ($)]]*$K$1)</f>
        <v>315.98829683391762</v>
      </c>
      <c r="AA580" s="58">
        <f>Table1[[#This Row],[number of times I order]]*$H$1</f>
        <v>315.98829683391756</v>
      </c>
      <c r="AB580" s="58">
        <f>Table1[[#This Row],[Holding cost]]+AA580</f>
        <v>631.97659366783523</v>
      </c>
      <c r="AC580" s="34">
        <v>0.4</v>
      </c>
      <c r="AD580" s="29">
        <v>1</v>
      </c>
      <c r="AE580" s="29">
        <v>0.25</v>
      </c>
      <c r="AF580" s="29">
        <v>12</v>
      </c>
    </row>
    <row r="581" spans="1:32" x14ac:dyDescent="0.15">
      <c r="A581" s="32">
        <v>954.10688455578315</v>
      </c>
      <c r="B581" s="33">
        <v>48.645899999999997</v>
      </c>
      <c r="C581" s="33">
        <v>308.08833253893584</v>
      </c>
      <c r="D581" s="33">
        <f>C581/Table1[[#This Row],[Std. Price ($)]]</f>
        <v>6.3332846661062057</v>
      </c>
      <c r="E581" s="29">
        <v>10</v>
      </c>
      <c r="F581" s="29">
        <f t="shared" si="126"/>
        <v>6</v>
      </c>
      <c r="G581" s="29">
        <f t="shared" si="127"/>
        <v>6</v>
      </c>
      <c r="H581" s="29">
        <f t="shared" si="128"/>
        <v>6</v>
      </c>
      <c r="I581" s="58">
        <f t="shared" si="129"/>
        <v>6</v>
      </c>
      <c r="J581" s="58">
        <f t="shared" si="130"/>
        <v>6</v>
      </c>
      <c r="K581" s="58">
        <f t="shared" si="131"/>
        <v>6</v>
      </c>
      <c r="L581" s="58">
        <f t="shared" si="132"/>
        <v>6</v>
      </c>
      <c r="M581" s="58">
        <f t="shared" si="133"/>
        <v>6</v>
      </c>
      <c r="N581" s="58">
        <f t="shared" si="134"/>
        <v>6</v>
      </c>
      <c r="O581" s="58">
        <f t="shared" si="135"/>
        <v>6</v>
      </c>
      <c r="P581" s="58">
        <f t="shared" si="136"/>
        <v>6</v>
      </c>
      <c r="Q581" s="58">
        <f t="shared" si="137"/>
        <v>6</v>
      </c>
      <c r="R581" s="58">
        <f>SUM(Table1[[#This Row],[Oct]:[September]])</f>
        <v>72</v>
      </c>
      <c r="S581" s="68">
        <f>Table1[[#This Row],[DEMAND for the whole year]]/365</f>
        <v>0.19726027397260273</v>
      </c>
      <c r="T581" s="68">
        <f>Table1[[#This Row],[Lead Time (days)]]*S581</f>
        <v>2.1698630136986301</v>
      </c>
      <c r="U581" s="68">
        <f>SQRT(2*Table1[[#This Row],[DEMAND for the whole year]]*$H$1/(Table1[[#This Row],[Std. Price ($)]]*$K$1))</f>
        <v>66.635207467031961</v>
      </c>
      <c r="V581" s="68">
        <f>Table1[[#This Row],[DEMAND for the whole year]]/U581</f>
        <v>1.0805098796401631</v>
      </c>
      <c r="W581" s="68">
        <f>Table1[[#This Row],[Demand variability (COV)]]*S581</f>
        <v>0.28997260273972603</v>
      </c>
      <c r="X581" s="68">
        <f t="shared" si="138"/>
        <v>0.96173032277045345</v>
      </c>
      <c r="Y581" s="68">
        <f t="shared" si="139"/>
        <v>1.9751526027114095</v>
      </c>
      <c r="Z581" s="58">
        <f>(Table1[[#This Row],[Eoq]]/2)*(Table1[[#This Row],[Std. Price ($)]]*$K$1)</f>
        <v>324.152963892049</v>
      </c>
      <c r="AA581" s="58">
        <f>Table1[[#This Row],[number of times I order]]*$H$1</f>
        <v>324.15296389204894</v>
      </c>
      <c r="AB581" s="58">
        <f>Table1[[#This Row],[Holding cost]]+AA581</f>
        <v>648.305927784098</v>
      </c>
      <c r="AC581" s="34">
        <v>-0.4</v>
      </c>
      <c r="AD581" s="29">
        <v>0.82</v>
      </c>
      <c r="AE581" s="29">
        <v>1.47</v>
      </c>
      <c r="AF581" s="29">
        <v>11</v>
      </c>
    </row>
    <row r="582" spans="1:32" x14ac:dyDescent="0.15">
      <c r="A582" s="32">
        <v>9530.4011326546315</v>
      </c>
      <c r="B582" s="33">
        <v>48.546999999999997</v>
      </c>
      <c r="C582" s="33">
        <v>372.74819156666672</v>
      </c>
      <c r="D582" s="33">
        <f>C582/Table1[[#This Row],[Std. Price ($)]]</f>
        <v>7.678089100596674</v>
      </c>
      <c r="E582" s="29">
        <v>10</v>
      </c>
      <c r="F582" s="29">
        <f t="shared" si="126"/>
        <v>14</v>
      </c>
      <c r="G582" s="29">
        <f t="shared" si="127"/>
        <v>14</v>
      </c>
      <c r="H582" s="29">
        <f t="shared" si="128"/>
        <v>14</v>
      </c>
      <c r="I582" s="58">
        <f t="shared" si="129"/>
        <v>14</v>
      </c>
      <c r="J582" s="58">
        <f t="shared" si="130"/>
        <v>14</v>
      </c>
      <c r="K582" s="58">
        <f t="shared" si="131"/>
        <v>14</v>
      </c>
      <c r="L582" s="58">
        <f t="shared" si="132"/>
        <v>14</v>
      </c>
      <c r="M582" s="58">
        <f t="shared" si="133"/>
        <v>14</v>
      </c>
      <c r="N582" s="58">
        <f t="shared" si="134"/>
        <v>14</v>
      </c>
      <c r="O582" s="58">
        <f t="shared" si="135"/>
        <v>14</v>
      </c>
      <c r="P582" s="58">
        <f t="shared" si="136"/>
        <v>14</v>
      </c>
      <c r="Q582" s="58">
        <f t="shared" si="137"/>
        <v>14</v>
      </c>
      <c r="R582" s="58">
        <f>SUM(Table1[[#This Row],[Oct]:[September]])</f>
        <v>168</v>
      </c>
      <c r="S582" s="68">
        <f>Table1[[#This Row],[DEMAND for the whole year]]/365</f>
        <v>0.46027397260273972</v>
      </c>
      <c r="T582" s="68">
        <f>Table1[[#This Row],[Lead Time (days)]]*S582</f>
        <v>5.0630136986301366</v>
      </c>
      <c r="U582" s="68">
        <f>SQRT(2*Table1[[#This Row],[DEMAND for the whole year]]*$H$1/(Table1[[#This Row],[Std. Price ($)]]*$K$1))</f>
        <v>101.89058822387739</v>
      </c>
      <c r="V582" s="68">
        <f>Table1[[#This Row],[DEMAND for the whole year]]/U582</f>
        <v>1.6488274621681918</v>
      </c>
      <c r="W582" s="68">
        <f>Table1[[#This Row],[Demand variability (COV)]]*S582</f>
        <v>0.82849315068493157</v>
      </c>
      <c r="X582" s="68">
        <f t="shared" si="138"/>
        <v>2.747800922201296</v>
      </c>
      <c r="Y582" s="68">
        <f t="shared" si="139"/>
        <v>5.6432931506040278</v>
      </c>
      <c r="Z582" s="58">
        <f>(Table1[[#This Row],[Eoq]]/2)*(Table1[[#This Row],[Std. Price ($)]]*$K$1)</f>
        <v>494.64823865045759</v>
      </c>
      <c r="AA582" s="58">
        <f>Table1[[#This Row],[number of times I order]]*$H$1</f>
        <v>494.64823865045753</v>
      </c>
      <c r="AB582" s="58">
        <f>Table1[[#This Row],[Holding cost]]+AA582</f>
        <v>989.29647730091506</v>
      </c>
      <c r="AC582" s="34">
        <v>0.4</v>
      </c>
      <c r="AD582" s="29">
        <v>1</v>
      </c>
      <c r="AE582" s="29">
        <v>1.8</v>
      </c>
      <c r="AF582" s="29">
        <v>11</v>
      </c>
    </row>
    <row r="583" spans="1:32" x14ac:dyDescent="0.15">
      <c r="A583" s="32">
        <v>67013.584594343862</v>
      </c>
      <c r="B583" s="33">
        <v>6.3502399999999994</v>
      </c>
      <c r="C583" s="33">
        <v>30.158483343999997</v>
      </c>
      <c r="D583" s="33">
        <f>C583/Table1[[#This Row],[Std. Price ($)]]</f>
        <v>4.7491879588802943</v>
      </c>
      <c r="E583" s="29">
        <v>10</v>
      </c>
      <c r="F583" s="29">
        <f t="shared" si="126"/>
        <v>12</v>
      </c>
      <c r="G583" s="29">
        <f t="shared" si="127"/>
        <v>12</v>
      </c>
      <c r="H583" s="29">
        <f t="shared" si="128"/>
        <v>12</v>
      </c>
      <c r="I583" s="58">
        <f t="shared" si="129"/>
        <v>12</v>
      </c>
      <c r="J583" s="58">
        <f t="shared" si="130"/>
        <v>12</v>
      </c>
      <c r="K583" s="58">
        <f t="shared" si="131"/>
        <v>12</v>
      </c>
      <c r="L583" s="58">
        <f t="shared" si="132"/>
        <v>12</v>
      </c>
      <c r="M583" s="58">
        <f t="shared" si="133"/>
        <v>12</v>
      </c>
      <c r="N583" s="58">
        <f t="shared" si="134"/>
        <v>12</v>
      </c>
      <c r="O583" s="58">
        <f t="shared" si="135"/>
        <v>12</v>
      </c>
      <c r="P583" s="58">
        <f t="shared" si="136"/>
        <v>12</v>
      </c>
      <c r="Q583" s="58">
        <f t="shared" si="137"/>
        <v>12</v>
      </c>
      <c r="R583" s="58">
        <f>SUM(Table1[[#This Row],[Oct]:[September]])</f>
        <v>144</v>
      </c>
      <c r="S583" s="68">
        <f>Table1[[#This Row],[DEMAND for the whole year]]/365</f>
        <v>0.39452054794520547</v>
      </c>
      <c r="T583" s="68">
        <f>Table1[[#This Row],[Lead Time (days)]]*S583</f>
        <v>2.3671232876712329</v>
      </c>
      <c r="U583" s="68">
        <f>SQRT(2*Table1[[#This Row],[DEMAND for the whole year]]*$H$1/(Table1[[#This Row],[Std. Price ($)]]*$K$1))</f>
        <v>260.82355125837034</v>
      </c>
      <c r="V583" s="68">
        <f>Table1[[#This Row],[DEMAND for the whole year]]/U583</f>
        <v>0.55209738271431785</v>
      </c>
      <c r="W583" s="68">
        <f>Table1[[#This Row],[Demand variability (COV)]]*S583</f>
        <v>0.74958904109589031</v>
      </c>
      <c r="X583" s="68">
        <f t="shared" si="138"/>
        <v>1.8361106674670613</v>
      </c>
      <c r="Y583" s="68">
        <f t="shared" si="139"/>
        <v>3.770910283109945</v>
      </c>
      <c r="Z583" s="58">
        <f>(Table1[[#This Row],[Eoq]]/2)*(Table1[[#This Row],[Std. Price ($)]]*$K$1)</f>
        <v>165.62921481429538</v>
      </c>
      <c r="AA583" s="58">
        <f>Table1[[#This Row],[number of times I order]]*$H$1</f>
        <v>165.62921481429535</v>
      </c>
      <c r="AB583" s="58">
        <f>Table1[[#This Row],[Holding cost]]+AA583</f>
        <v>331.25842962859076</v>
      </c>
      <c r="AC583" s="34">
        <v>0.2</v>
      </c>
      <c r="AD583" s="29">
        <v>1</v>
      </c>
      <c r="AE583" s="29">
        <v>1.9</v>
      </c>
      <c r="AF583" s="29">
        <v>6</v>
      </c>
    </row>
    <row r="584" spans="1:32" x14ac:dyDescent="0.15">
      <c r="A584" s="32">
        <v>94992.441706998798</v>
      </c>
      <c r="B584" s="33">
        <v>5.7396399999999987</v>
      </c>
      <c r="C584" s="33">
        <v>33.165357398799998</v>
      </c>
      <c r="D584" s="33">
        <f>C584/Table1[[#This Row],[Std. Price ($)]]</f>
        <v>5.7782992311016033</v>
      </c>
      <c r="E584" s="29">
        <v>10</v>
      </c>
      <c r="F584" s="29">
        <f t="shared" si="126"/>
        <v>22</v>
      </c>
      <c r="G584" s="29">
        <f t="shared" si="127"/>
        <v>22</v>
      </c>
      <c r="H584" s="29">
        <f t="shared" si="128"/>
        <v>22</v>
      </c>
      <c r="I584" s="58">
        <f t="shared" si="129"/>
        <v>22</v>
      </c>
      <c r="J584" s="58">
        <f t="shared" si="130"/>
        <v>22</v>
      </c>
      <c r="K584" s="58">
        <f t="shared" si="131"/>
        <v>22</v>
      </c>
      <c r="L584" s="58">
        <f t="shared" si="132"/>
        <v>22</v>
      </c>
      <c r="M584" s="58">
        <f t="shared" si="133"/>
        <v>22</v>
      </c>
      <c r="N584" s="58">
        <f t="shared" si="134"/>
        <v>22</v>
      </c>
      <c r="O584" s="58">
        <f t="shared" si="135"/>
        <v>22</v>
      </c>
      <c r="P584" s="58">
        <f t="shared" si="136"/>
        <v>22</v>
      </c>
      <c r="Q584" s="58">
        <f t="shared" si="137"/>
        <v>22</v>
      </c>
      <c r="R584" s="58">
        <f>SUM(Table1[[#This Row],[Oct]:[September]])</f>
        <v>264</v>
      </c>
      <c r="S584" s="68">
        <f>Table1[[#This Row],[DEMAND for the whole year]]/365</f>
        <v>0.72328767123287674</v>
      </c>
      <c r="T584" s="68">
        <f>Table1[[#This Row],[Lead Time (days)]]*S584</f>
        <v>4.3397260273972602</v>
      </c>
      <c r="U584" s="68">
        <f>SQRT(2*Table1[[#This Row],[DEMAND for the whole year]]*$H$1/(Table1[[#This Row],[Std. Price ($)]]*$K$1))</f>
        <v>371.46702190170845</v>
      </c>
      <c r="V584" s="68">
        <f>Table1[[#This Row],[DEMAND for the whole year]]/U584</f>
        <v>0.71069565919597399</v>
      </c>
      <c r="W584" s="68">
        <f>Table1[[#This Row],[Demand variability (COV)]]*S584</f>
        <v>1.6852602739726028</v>
      </c>
      <c r="X584" s="68">
        <f t="shared" si="138"/>
        <v>4.1280277550158591</v>
      </c>
      <c r="Y584" s="68">
        <f t="shared" si="139"/>
        <v>8.4779325049217462</v>
      </c>
      <c r="Z584" s="58">
        <f>(Table1[[#This Row],[Eoq]]/2)*(Table1[[#This Row],[Std. Price ($)]]*$K$1)</f>
        <v>213.20869775879217</v>
      </c>
      <c r="AA584" s="58">
        <f>Table1[[#This Row],[number of times I order]]*$H$1</f>
        <v>213.2086977587922</v>
      </c>
      <c r="AB584" s="58">
        <f>Table1[[#This Row],[Holding cost]]+AA584</f>
        <v>426.4173955175844</v>
      </c>
      <c r="AC584" s="34">
        <v>1.2</v>
      </c>
      <c r="AD584" s="29">
        <v>1</v>
      </c>
      <c r="AE584" s="29">
        <v>2.33</v>
      </c>
      <c r="AF584" s="29">
        <v>6</v>
      </c>
    </row>
    <row r="585" spans="1:32" x14ac:dyDescent="0.15">
      <c r="A585" s="32">
        <v>48155.264899948124</v>
      </c>
      <c r="B585" s="33">
        <v>10.6980646</v>
      </c>
      <c r="C585" s="33">
        <v>56.817454500398192</v>
      </c>
      <c r="D585" s="33">
        <f>C585/Table1[[#This Row],[Std. Price ($)]]</f>
        <v>5.3110031229759249</v>
      </c>
      <c r="E585" s="29">
        <v>18</v>
      </c>
      <c r="F585" s="29">
        <f t="shared" si="126"/>
        <v>45</v>
      </c>
      <c r="G585" s="29">
        <f t="shared" si="127"/>
        <v>45</v>
      </c>
      <c r="H585" s="29">
        <f t="shared" si="128"/>
        <v>45</v>
      </c>
      <c r="I585" s="58">
        <f t="shared" si="129"/>
        <v>45</v>
      </c>
      <c r="J585" s="58">
        <f t="shared" si="130"/>
        <v>45</v>
      </c>
      <c r="K585" s="58">
        <f t="shared" si="131"/>
        <v>45</v>
      </c>
      <c r="L585" s="58">
        <f t="shared" si="132"/>
        <v>45</v>
      </c>
      <c r="M585" s="58">
        <f t="shared" si="133"/>
        <v>45</v>
      </c>
      <c r="N585" s="58">
        <f t="shared" si="134"/>
        <v>45</v>
      </c>
      <c r="O585" s="58">
        <f t="shared" si="135"/>
        <v>45</v>
      </c>
      <c r="P585" s="58">
        <f t="shared" si="136"/>
        <v>45</v>
      </c>
      <c r="Q585" s="58">
        <f t="shared" si="137"/>
        <v>45</v>
      </c>
      <c r="R585" s="58">
        <f>SUM(Table1[[#This Row],[Oct]:[September]])</f>
        <v>540</v>
      </c>
      <c r="S585" s="68">
        <f>Table1[[#This Row],[DEMAND for the whole year]]/365</f>
        <v>1.4794520547945205</v>
      </c>
      <c r="T585" s="68">
        <f>Table1[[#This Row],[Lead Time (days)]]*S585</f>
        <v>23.671232876712327</v>
      </c>
      <c r="U585" s="68">
        <f>SQRT(2*Table1[[#This Row],[DEMAND for the whole year]]*$H$1/(Table1[[#This Row],[Std. Price ($)]]*$K$1))</f>
        <v>389.13912609360261</v>
      </c>
      <c r="V585" s="68">
        <f>Table1[[#This Row],[DEMAND for the whole year]]/U585</f>
        <v>1.3876785031123025</v>
      </c>
      <c r="W585" s="68">
        <f>Table1[[#This Row],[Demand variability (COV)]]*S585</f>
        <v>0.36986301369863012</v>
      </c>
      <c r="X585" s="68">
        <f t="shared" si="138"/>
        <v>1.4794520547945205</v>
      </c>
      <c r="Y585" s="68">
        <f t="shared" si="139"/>
        <v>3.0384230458662573</v>
      </c>
      <c r="Z585" s="58">
        <f>(Table1[[#This Row],[Eoq]]/2)*(Table1[[#This Row],[Std. Price ($)]]*$K$1)</f>
        <v>416.3035509336907</v>
      </c>
      <c r="AA585" s="58">
        <f>Table1[[#This Row],[number of times I order]]*$H$1</f>
        <v>416.30355093369076</v>
      </c>
      <c r="AB585" s="58">
        <f>Table1[[#This Row],[Holding cost]]+AA585</f>
        <v>832.60710186738152</v>
      </c>
      <c r="AC585" s="34">
        <v>1.5</v>
      </c>
      <c r="AD585" s="29">
        <v>0.71</v>
      </c>
      <c r="AE585" s="29">
        <v>0.25</v>
      </c>
      <c r="AF585" s="29">
        <v>16</v>
      </c>
    </row>
    <row r="586" spans="1:32" x14ac:dyDescent="0.15">
      <c r="A586" s="32">
        <v>80696.935230738367</v>
      </c>
      <c r="B586" s="33">
        <v>26.501999509999997</v>
      </c>
      <c r="C586" s="33">
        <v>438.20190671856642</v>
      </c>
      <c r="D586" s="33">
        <f>C586/Table1[[#This Row],[Std. Price ($)]]</f>
        <v>16.534673414102951</v>
      </c>
      <c r="E586" s="29">
        <v>10</v>
      </c>
      <c r="F586" s="29">
        <f t="shared" si="126"/>
        <v>9</v>
      </c>
      <c r="G586" s="29">
        <f t="shared" si="127"/>
        <v>9</v>
      </c>
      <c r="H586" s="29">
        <f t="shared" si="128"/>
        <v>9</v>
      </c>
      <c r="I586" s="58">
        <f t="shared" si="129"/>
        <v>9</v>
      </c>
      <c r="J586" s="58">
        <f t="shared" si="130"/>
        <v>9</v>
      </c>
      <c r="K586" s="58">
        <f t="shared" si="131"/>
        <v>9</v>
      </c>
      <c r="L586" s="58">
        <f t="shared" si="132"/>
        <v>9</v>
      </c>
      <c r="M586" s="58">
        <f t="shared" si="133"/>
        <v>9</v>
      </c>
      <c r="N586" s="58">
        <f t="shared" si="134"/>
        <v>9</v>
      </c>
      <c r="O586" s="58">
        <f t="shared" si="135"/>
        <v>9</v>
      </c>
      <c r="P586" s="58">
        <f t="shared" si="136"/>
        <v>9</v>
      </c>
      <c r="Q586" s="58">
        <f t="shared" si="137"/>
        <v>9</v>
      </c>
      <c r="R586" s="58">
        <f>SUM(Table1[[#This Row],[Oct]:[September]])</f>
        <v>108</v>
      </c>
      <c r="S586" s="68">
        <f>Table1[[#This Row],[DEMAND for the whole year]]/365</f>
        <v>0.29589041095890412</v>
      </c>
      <c r="T586" s="68">
        <f>Table1[[#This Row],[Lead Time (days)]]*S586</f>
        <v>7.6931506849315072</v>
      </c>
      <c r="U586" s="68">
        <f>SQRT(2*Table1[[#This Row],[DEMAND for the whole year]]*$H$1/(Table1[[#This Row],[Std. Price ($)]]*$K$1))</f>
        <v>110.56894971783879</v>
      </c>
      <c r="V586" s="68">
        <f>Table1[[#This Row],[DEMAND for the whole year]]/U586</f>
        <v>0.97676608374779261</v>
      </c>
      <c r="W586" s="68">
        <f>Table1[[#This Row],[Demand variability (COV)]]*S586</f>
        <v>0.47934246575342471</v>
      </c>
      <c r="X586" s="68">
        <f t="shared" si="138"/>
        <v>2.4441765865703937</v>
      </c>
      <c r="Y586" s="68">
        <f t="shared" si="139"/>
        <v>5.0197250020607518</v>
      </c>
      <c r="Z586" s="58">
        <f>(Table1[[#This Row],[Eoq]]/2)*(Table1[[#This Row],[Std. Price ($)]]*$K$1)</f>
        <v>293.02982512433783</v>
      </c>
      <c r="AA586" s="58">
        <f>Table1[[#This Row],[number of times I order]]*$H$1</f>
        <v>293.02982512433778</v>
      </c>
      <c r="AB586" s="58">
        <f>Table1[[#This Row],[Holding cost]]+AA586</f>
        <v>586.05965024867555</v>
      </c>
      <c r="AC586" s="34">
        <v>-0.1</v>
      </c>
      <c r="AD586" s="29">
        <v>1</v>
      </c>
      <c r="AE586" s="29">
        <v>1.62</v>
      </c>
      <c r="AF586" s="29">
        <v>26</v>
      </c>
    </row>
    <row r="587" spans="1:32" x14ac:dyDescent="0.15">
      <c r="A587" s="32">
        <v>22667.036779542781</v>
      </c>
      <c r="B587" s="33">
        <v>11.88673854</v>
      </c>
      <c r="C587" s="33">
        <v>516.81480531000318</v>
      </c>
      <c r="D587" s="33">
        <f>C587/Table1[[#This Row],[Std. Price ($)]]</f>
        <v>43.478268119625284</v>
      </c>
      <c r="E587" s="29">
        <v>42</v>
      </c>
      <c r="F587" s="29">
        <f t="shared" si="126"/>
        <v>50.4</v>
      </c>
      <c r="G587" s="29">
        <f t="shared" si="127"/>
        <v>50.4</v>
      </c>
      <c r="H587" s="29">
        <f t="shared" si="128"/>
        <v>50.4</v>
      </c>
      <c r="I587" s="58">
        <f t="shared" si="129"/>
        <v>50.4</v>
      </c>
      <c r="J587" s="58">
        <f t="shared" si="130"/>
        <v>50.4</v>
      </c>
      <c r="K587" s="58">
        <f t="shared" si="131"/>
        <v>50.4</v>
      </c>
      <c r="L587" s="58">
        <f t="shared" si="132"/>
        <v>50.4</v>
      </c>
      <c r="M587" s="58">
        <f t="shared" si="133"/>
        <v>50.4</v>
      </c>
      <c r="N587" s="58">
        <f t="shared" si="134"/>
        <v>50.4</v>
      </c>
      <c r="O587" s="58">
        <f t="shared" si="135"/>
        <v>50.4</v>
      </c>
      <c r="P587" s="58">
        <f t="shared" si="136"/>
        <v>50.4</v>
      </c>
      <c r="Q587" s="58">
        <f t="shared" si="137"/>
        <v>50.4</v>
      </c>
      <c r="R587" s="58">
        <f>SUM(Table1[[#This Row],[Oct]:[September]])</f>
        <v>604.79999999999984</v>
      </c>
      <c r="S587" s="68">
        <f>Table1[[#This Row],[DEMAND for the whole year]]/365</f>
        <v>1.6569863013698625</v>
      </c>
      <c r="T587" s="68">
        <f>Table1[[#This Row],[Lead Time (days)]]*S587</f>
        <v>26.511780821917799</v>
      </c>
      <c r="U587" s="68">
        <f>SQRT(2*Table1[[#This Row],[DEMAND for the whole year]]*$H$1/(Table1[[#This Row],[Std. Price ($)]]*$K$1))</f>
        <v>390.6925803051476</v>
      </c>
      <c r="V587" s="68">
        <f>Table1[[#This Row],[DEMAND for the whole year]]/U587</f>
        <v>1.5480201838684144</v>
      </c>
      <c r="W587" s="68">
        <f>Table1[[#This Row],[Demand variability (COV)]]*S587</f>
        <v>2.6511780821917803</v>
      </c>
      <c r="X587" s="68">
        <f t="shared" si="138"/>
        <v>10.604712328767121</v>
      </c>
      <c r="Y587" s="68">
        <f t="shared" si="139"/>
        <v>21.779416392769328</v>
      </c>
      <c r="Z587" s="58">
        <f>(Table1[[#This Row],[Eoq]]/2)*(Table1[[#This Row],[Std. Price ($)]]*$K$1)</f>
        <v>464.40605516052426</v>
      </c>
      <c r="AA587" s="58">
        <f>Table1[[#This Row],[number of times I order]]*$H$1</f>
        <v>464.40605516052432</v>
      </c>
      <c r="AB587" s="58">
        <f>Table1[[#This Row],[Holding cost]]+AA587</f>
        <v>928.81211032104852</v>
      </c>
      <c r="AC587" s="34">
        <v>0.2</v>
      </c>
      <c r="AD587" s="29">
        <v>1</v>
      </c>
      <c r="AE587" s="29">
        <v>1.6</v>
      </c>
      <c r="AF587" s="29">
        <v>16</v>
      </c>
    </row>
    <row r="588" spans="1:32" x14ac:dyDescent="0.15">
      <c r="A588" s="32">
        <v>43279.226208146494</v>
      </c>
      <c r="B588" s="33">
        <v>84.995840779999995</v>
      </c>
      <c r="C588" s="33">
        <v>983.08464980822271</v>
      </c>
      <c r="D588" s="33">
        <f>C588/Table1[[#This Row],[Std. Price ($)]]</f>
        <v>11.566267723061905</v>
      </c>
      <c r="E588" s="29">
        <v>10</v>
      </c>
      <c r="F588" s="29">
        <f t="shared" si="126"/>
        <v>6</v>
      </c>
      <c r="G588" s="29">
        <f t="shared" si="127"/>
        <v>6</v>
      </c>
      <c r="H588" s="29">
        <f t="shared" si="128"/>
        <v>6</v>
      </c>
      <c r="I588" s="58">
        <f t="shared" si="129"/>
        <v>6</v>
      </c>
      <c r="J588" s="58">
        <f t="shared" si="130"/>
        <v>6</v>
      </c>
      <c r="K588" s="58">
        <f t="shared" si="131"/>
        <v>6</v>
      </c>
      <c r="L588" s="58">
        <f t="shared" si="132"/>
        <v>6</v>
      </c>
      <c r="M588" s="58">
        <f t="shared" si="133"/>
        <v>6</v>
      </c>
      <c r="N588" s="58">
        <f t="shared" si="134"/>
        <v>6</v>
      </c>
      <c r="O588" s="58">
        <f t="shared" si="135"/>
        <v>6</v>
      </c>
      <c r="P588" s="58">
        <f t="shared" si="136"/>
        <v>6</v>
      </c>
      <c r="Q588" s="58">
        <f t="shared" si="137"/>
        <v>6</v>
      </c>
      <c r="R588" s="58">
        <f>SUM(Table1[[#This Row],[Oct]:[September]])</f>
        <v>72</v>
      </c>
      <c r="S588" s="68">
        <f>Table1[[#This Row],[DEMAND for the whole year]]/365</f>
        <v>0.19726027397260273</v>
      </c>
      <c r="T588" s="68">
        <f>Table1[[#This Row],[Lead Time (days)]]*S588</f>
        <v>5.1287671232876715</v>
      </c>
      <c r="U588" s="68">
        <f>SQRT(2*Table1[[#This Row],[DEMAND for the whole year]]*$H$1/(Table1[[#This Row],[Std. Price ($)]]*$K$1))</f>
        <v>50.411316403363578</v>
      </c>
      <c r="V588" s="68">
        <f>Table1[[#This Row],[DEMAND for the whole year]]/U588</f>
        <v>1.4282507408434977</v>
      </c>
      <c r="W588" s="68">
        <f>Table1[[#This Row],[Demand variability (COV)]]*S588</f>
        <v>0.19134246575342465</v>
      </c>
      <c r="X588" s="68">
        <f t="shared" si="138"/>
        <v>0.97565896665567131</v>
      </c>
      <c r="Y588" s="68">
        <f t="shared" si="139"/>
        <v>2.0037585399172544</v>
      </c>
      <c r="Z588" s="58">
        <f>(Table1[[#This Row],[Eoq]]/2)*(Table1[[#This Row],[Std. Price ($)]]*$K$1)</f>
        <v>428.47522225304931</v>
      </c>
      <c r="AA588" s="58">
        <f>Table1[[#This Row],[number of times I order]]*$H$1</f>
        <v>428.47522225304931</v>
      </c>
      <c r="AB588" s="58">
        <f>Table1[[#This Row],[Holding cost]]+AA588</f>
        <v>856.95044450609862</v>
      </c>
      <c r="AC588" s="34">
        <v>-0.4</v>
      </c>
      <c r="AD588" s="29">
        <v>1</v>
      </c>
      <c r="AE588" s="29">
        <v>0.97</v>
      </c>
      <c r="AF588" s="29">
        <v>26</v>
      </c>
    </row>
    <row r="589" spans="1:32" x14ac:dyDescent="0.15">
      <c r="A589" s="32">
        <v>79135.885163130661</v>
      </c>
      <c r="B589" s="33">
        <v>25.0986786</v>
      </c>
      <c r="C589" s="33">
        <v>306.50301626061338</v>
      </c>
      <c r="D589" s="33">
        <f>C589/Table1[[#This Row],[Std. Price ($)]]</f>
        <v>12.211918449786969</v>
      </c>
      <c r="E589" s="29">
        <v>10</v>
      </c>
      <c r="F589" s="29">
        <f t="shared" si="126"/>
        <v>3</v>
      </c>
      <c r="G589" s="29">
        <f t="shared" si="127"/>
        <v>3</v>
      </c>
      <c r="H589" s="29">
        <f t="shared" si="128"/>
        <v>3</v>
      </c>
      <c r="I589" s="58">
        <f t="shared" si="129"/>
        <v>3</v>
      </c>
      <c r="J589" s="58">
        <f t="shared" si="130"/>
        <v>3</v>
      </c>
      <c r="K589" s="58">
        <f t="shared" si="131"/>
        <v>3</v>
      </c>
      <c r="L589" s="58">
        <f t="shared" si="132"/>
        <v>3</v>
      </c>
      <c r="M589" s="58">
        <f t="shared" si="133"/>
        <v>3</v>
      </c>
      <c r="N589" s="58">
        <f t="shared" si="134"/>
        <v>3</v>
      </c>
      <c r="O589" s="58">
        <f t="shared" si="135"/>
        <v>3</v>
      </c>
      <c r="P589" s="58">
        <f t="shared" si="136"/>
        <v>3</v>
      </c>
      <c r="Q589" s="58">
        <f t="shared" si="137"/>
        <v>3</v>
      </c>
      <c r="R589" s="58">
        <f>SUM(Table1[[#This Row],[Oct]:[September]])</f>
        <v>36</v>
      </c>
      <c r="S589" s="68">
        <f>Table1[[#This Row],[DEMAND for the whole year]]/365</f>
        <v>9.8630136986301367E-2</v>
      </c>
      <c r="T589" s="68">
        <f>Table1[[#This Row],[Lead Time (days)]]*S589</f>
        <v>1.5780821917808219</v>
      </c>
      <c r="U589" s="68">
        <f>SQRT(2*Table1[[#This Row],[DEMAND for the whole year]]*$H$1/(Table1[[#This Row],[Std. Price ($)]]*$K$1))</f>
        <v>65.597373260414855</v>
      </c>
      <c r="V589" s="68">
        <f>Table1[[#This Row],[DEMAND for the whole year]]/U589</f>
        <v>0.54880246282246226</v>
      </c>
      <c r="W589" s="68">
        <f>Table1[[#This Row],[Demand variability (COV)]]*S589</f>
        <v>0.19232876712328767</v>
      </c>
      <c r="X589" s="68">
        <f t="shared" si="138"/>
        <v>0.76931506849315068</v>
      </c>
      <c r="Y589" s="68">
        <f t="shared" si="139"/>
        <v>1.5799799838504538</v>
      </c>
      <c r="Z589" s="58">
        <f>(Table1[[#This Row],[Eoq]]/2)*(Table1[[#This Row],[Std. Price ($)]]*$K$1)</f>
        <v>164.64073884673866</v>
      </c>
      <c r="AA589" s="58">
        <f>Table1[[#This Row],[number of times I order]]*$H$1</f>
        <v>164.64073884673869</v>
      </c>
      <c r="AB589" s="58">
        <f>Table1[[#This Row],[Holding cost]]+AA589</f>
        <v>329.28147769347731</v>
      </c>
      <c r="AC589" s="34">
        <v>-0.7</v>
      </c>
      <c r="AD589" s="29">
        <v>1</v>
      </c>
      <c r="AE589" s="29">
        <v>1.95</v>
      </c>
      <c r="AF589" s="29">
        <v>16</v>
      </c>
    </row>
    <row r="590" spans="1:32" x14ac:dyDescent="0.15">
      <c r="A590" s="32">
        <v>88599.522753601414</v>
      </c>
      <c r="B590" s="33">
        <v>1943.1427900299998</v>
      </c>
      <c r="C590" s="33">
        <v>33956.073810097638</v>
      </c>
      <c r="D590" s="33">
        <f>C590/Table1[[#This Row],[Std. Price ($)]]</f>
        <v>17.474821708585502</v>
      </c>
      <c r="E590" s="29">
        <v>10</v>
      </c>
      <c r="F590" s="29">
        <f t="shared" si="126"/>
        <v>16</v>
      </c>
      <c r="G590" s="29">
        <f t="shared" si="127"/>
        <v>16</v>
      </c>
      <c r="H590" s="29">
        <f t="shared" si="128"/>
        <v>16</v>
      </c>
      <c r="I590" s="58">
        <f t="shared" si="129"/>
        <v>16</v>
      </c>
      <c r="J590" s="58">
        <f t="shared" si="130"/>
        <v>16</v>
      </c>
      <c r="K590" s="58">
        <f t="shared" si="131"/>
        <v>16</v>
      </c>
      <c r="L590" s="58">
        <f t="shared" si="132"/>
        <v>16</v>
      </c>
      <c r="M590" s="58">
        <f t="shared" si="133"/>
        <v>16</v>
      </c>
      <c r="N590" s="58">
        <f t="shared" si="134"/>
        <v>16</v>
      </c>
      <c r="O590" s="58">
        <f t="shared" si="135"/>
        <v>16</v>
      </c>
      <c r="P590" s="58">
        <f t="shared" si="136"/>
        <v>16</v>
      </c>
      <c r="Q590" s="58">
        <f t="shared" si="137"/>
        <v>16</v>
      </c>
      <c r="R590" s="58">
        <f>SUM(Table1[[#This Row],[Oct]:[September]])</f>
        <v>192</v>
      </c>
      <c r="S590" s="68">
        <f>Table1[[#This Row],[DEMAND for the whole year]]/365</f>
        <v>0.52602739726027392</v>
      </c>
      <c r="T590" s="68">
        <f>Table1[[#This Row],[Lead Time (days)]]*S590</f>
        <v>17.884931506849313</v>
      </c>
      <c r="U590" s="68">
        <f>SQRT(2*Table1[[#This Row],[DEMAND for the whole year]]*$H$1/(Table1[[#This Row],[Std. Price ($)]]*$K$1))</f>
        <v>17.217055679415147</v>
      </c>
      <c r="V590" s="68">
        <f>Table1[[#This Row],[DEMAND for the whole year]]/U590</f>
        <v>11.151732536333537</v>
      </c>
      <c r="W590" s="68">
        <f>Table1[[#This Row],[Demand variability (COV)]]*S590</f>
        <v>0.69961643835616438</v>
      </c>
      <c r="X590" s="68">
        <f t="shared" si="138"/>
        <v>4.0794297968977968</v>
      </c>
      <c r="Y590" s="68">
        <f t="shared" si="139"/>
        <v>8.3781245013778456</v>
      </c>
      <c r="Z590" s="58">
        <f>(Table1[[#This Row],[Eoq]]/2)*(Table1[[#This Row],[Std. Price ($)]]*$K$1)</f>
        <v>3345.5197609000606</v>
      </c>
      <c r="AA590" s="58">
        <f>Table1[[#This Row],[number of times I order]]*$H$1</f>
        <v>3345.5197609000611</v>
      </c>
      <c r="AB590" s="58">
        <f>Table1[[#This Row],[Holding cost]]+AA590</f>
        <v>6691.0395218001213</v>
      </c>
      <c r="AC590" s="34">
        <v>0.6</v>
      </c>
      <c r="AD590" s="29">
        <v>0.83</v>
      </c>
      <c r="AE590" s="29">
        <v>1.33</v>
      </c>
      <c r="AF590" s="29">
        <v>34</v>
      </c>
    </row>
    <row r="591" spans="1:32" x14ac:dyDescent="0.15">
      <c r="A591" s="32">
        <v>21917.138293240358</v>
      </c>
      <c r="B591" s="33">
        <v>58.91</v>
      </c>
      <c r="C591" s="33">
        <v>119.71912424999999</v>
      </c>
      <c r="D591" s="33">
        <f>C591/Table1[[#This Row],[Std. Price ($)]]</f>
        <v>2.0322377227974875</v>
      </c>
      <c r="E591" s="29">
        <v>18</v>
      </c>
      <c r="F591" s="29">
        <f t="shared" si="126"/>
        <v>21.6</v>
      </c>
      <c r="G591" s="29">
        <f t="shared" si="127"/>
        <v>21.6</v>
      </c>
      <c r="H591" s="29">
        <f t="shared" si="128"/>
        <v>21.6</v>
      </c>
      <c r="I591" s="58">
        <f t="shared" si="129"/>
        <v>21.6</v>
      </c>
      <c r="J591" s="58">
        <f t="shared" si="130"/>
        <v>21.6</v>
      </c>
      <c r="K591" s="58">
        <f t="shared" si="131"/>
        <v>21.6</v>
      </c>
      <c r="L591" s="58">
        <f t="shared" si="132"/>
        <v>21.6</v>
      </c>
      <c r="M591" s="58">
        <f t="shared" si="133"/>
        <v>21.6</v>
      </c>
      <c r="N591" s="58">
        <f t="shared" si="134"/>
        <v>21.6</v>
      </c>
      <c r="O591" s="58">
        <f t="shared" si="135"/>
        <v>21.6</v>
      </c>
      <c r="P591" s="58">
        <f t="shared" si="136"/>
        <v>21.6</v>
      </c>
      <c r="Q591" s="58">
        <f t="shared" si="137"/>
        <v>21.6</v>
      </c>
      <c r="R591" s="58">
        <f>SUM(Table1[[#This Row],[Oct]:[September]])</f>
        <v>259.2</v>
      </c>
      <c r="S591" s="68">
        <f>Table1[[#This Row],[DEMAND for the whole year]]/365</f>
        <v>0.71013698630136979</v>
      </c>
      <c r="T591" s="68">
        <f>Table1[[#This Row],[Lead Time (days)]]*S591</f>
        <v>7.8115068493150677</v>
      </c>
      <c r="U591" s="68">
        <f>SQRT(2*Table1[[#This Row],[DEMAND for the whole year]]*$H$1/(Table1[[#This Row],[Std. Price ($)]]*$K$1))</f>
        <v>114.89036643443968</v>
      </c>
      <c r="V591" s="68">
        <f>Table1[[#This Row],[DEMAND for the whole year]]/U591</f>
        <v>2.2560638288842805</v>
      </c>
      <c r="W591" s="68">
        <f>Table1[[#This Row],[Demand variability (COV)]]*S591</f>
        <v>0.17753424657534245</v>
      </c>
      <c r="X591" s="68">
        <f t="shared" si="138"/>
        <v>0.588814483328849</v>
      </c>
      <c r="Y591" s="68">
        <f t="shared" si="139"/>
        <v>1.2092771037008627</v>
      </c>
      <c r="Z591" s="58">
        <f>(Table1[[#This Row],[Eoq]]/2)*(Table1[[#This Row],[Std. Price ($)]]*$K$1)</f>
        <v>676.81914866528416</v>
      </c>
      <c r="AA591" s="58">
        <f>Table1[[#This Row],[number of times I order]]*$H$1</f>
        <v>676.81914866528416</v>
      </c>
      <c r="AB591" s="58">
        <f>Table1[[#This Row],[Holding cost]]+AA591</f>
        <v>1353.6382973305683</v>
      </c>
      <c r="AC591" s="34">
        <v>0.2</v>
      </c>
      <c r="AD591" s="29">
        <v>1</v>
      </c>
      <c r="AE591" s="29">
        <v>0.25</v>
      </c>
      <c r="AF591" s="29">
        <v>11</v>
      </c>
    </row>
    <row r="592" spans="1:32" x14ac:dyDescent="0.15">
      <c r="A592" s="32">
        <v>43831.074337080419</v>
      </c>
      <c r="B592" s="33">
        <v>13.311079999999999</v>
      </c>
      <c r="C592" s="33">
        <v>63.871723511183262</v>
      </c>
      <c r="D592" s="33">
        <f>C592/Table1[[#This Row],[Std. Price ($)]]</f>
        <v>4.7983877725310995</v>
      </c>
      <c r="E592" s="29">
        <v>10</v>
      </c>
      <c r="F592" s="29">
        <f t="shared" si="126"/>
        <v>4</v>
      </c>
      <c r="G592" s="29">
        <f t="shared" si="127"/>
        <v>4</v>
      </c>
      <c r="H592" s="29">
        <f t="shared" si="128"/>
        <v>4</v>
      </c>
      <c r="I592" s="58">
        <f t="shared" si="129"/>
        <v>4</v>
      </c>
      <c r="J592" s="58">
        <f t="shared" si="130"/>
        <v>4</v>
      </c>
      <c r="K592" s="58">
        <f t="shared" si="131"/>
        <v>4</v>
      </c>
      <c r="L592" s="58">
        <f t="shared" si="132"/>
        <v>4</v>
      </c>
      <c r="M592" s="58">
        <f t="shared" si="133"/>
        <v>4</v>
      </c>
      <c r="N592" s="58">
        <f t="shared" si="134"/>
        <v>4</v>
      </c>
      <c r="O592" s="58">
        <f t="shared" si="135"/>
        <v>4</v>
      </c>
      <c r="P592" s="58">
        <f t="shared" si="136"/>
        <v>4</v>
      </c>
      <c r="Q592" s="58">
        <f t="shared" si="137"/>
        <v>4</v>
      </c>
      <c r="R592" s="58">
        <f>SUM(Table1[[#This Row],[Oct]:[September]])</f>
        <v>48</v>
      </c>
      <c r="S592" s="68">
        <f>Table1[[#This Row],[DEMAND for the whole year]]/365</f>
        <v>0.13150684931506848</v>
      </c>
      <c r="T592" s="68">
        <f>Table1[[#This Row],[Lead Time (days)]]*S592</f>
        <v>0.78904109589041083</v>
      </c>
      <c r="U592" s="68">
        <f>SQRT(2*Table1[[#This Row],[DEMAND for the whole year]]*$H$1/(Table1[[#This Row],[Std. Price ($)]]*$K$1))</f>
        <v>104.00988094576897</v>
      </c>
      <c r="V592" s="68">
        <f>Table1[[#This Row],[DEMAND for the whole year]]/U592</f>
        <v>0.46149461535320213</v>
      </c>
      <c r="W592" s="68">
        <f>Table1[[#This Row],[Demand variability (COV)]]*S592</f>
        <v>0.26301369863013696</v>
      </c>
      <c r="X592" s="68">
        <f t="shared" si="138"/>
        <v>0.6442493570059864</v>
      </c>
      <c r="Y592" s="68">
        <f t="shared" si="139"/>
        <v>1.3231264151262965</v>
      </c>
      <c r="Z592" s="58">
        <f>(Table1[[#This Row],[Eoq]]/2)*(Table1[[#This Row],[Std. Price ($)]]*$K$1)</f>
        <v>138.44838460596063</v>
      </c>
      <c r="AA592" s="58">
        <f>Table1[[#This Row],[number of times I order]]*$H$1</f>
        <v>138.44838460596063</v>
      </c>
      <c r="AB592" s="58">
        <f>Table1[[#This Row],[Holding cost]]+AA592</f>
        <v>276.89676921192125</v>
      </c>
      <c r="AC592" s="34">
        <v>-0.6</v>
      </c>
      <c r="AD592" s="29">
        <v>0.82</v>
      </c>
      <c r="AE592" s="29">
        <v>2</v>
      </c>
      <c r="AF592" s="29">
        <v>6</v>
      </c>
    </row>
    <row r="593" spans="1:32" x14ac:dyDescent="0.15">
      <c r="A593" s="32">
        <v>45570.452611245346</v>
      </c>
      <c r="B593" s="33">
        <v>6.3502399999999994</v>
      </c>
      <c r="C593" s="33">
        <v>600</v>
      </c>
      <c r="D593" s="33">
        <f>C593/Table1[[#This Row],[Std. Price ($)]]</f>
        <v>94.484617904205209</v>
      </c>
      <c r="E593" s="29">
        <v>10</v>
      </c>
      <c r="F593" s="29">
        <f t="shared" si="126"/>
        <v>3</v>
      </c>
      <c r="G593" s="29">
        <f t="shared" si="127"/>
        <v>3</v>
      </c>
      <c r="H593" s="29">
        <f t="shared" si="128"/>
        <v>3</v>
      </c>
      <c r="I593" s="58">
        <f t="shared" si="129"/>
        <v>3</v>
      </c>
      <c r="J593" s="58">
        <f t="shared" si="130"/>
        <v>3</v>
      </c>
      <c r="K593" s="58">
        <f t="shared" si="131"/>
        <v>3</v>
      </c>
      <c r="L593" s="58">
        <f t="shared" si="132"/>
        <v>3</v>
      </c>
      <c r="M593" s="58">
        <f t="shared" si="133"/>
        <v>3</v>
      </c>
      <c r="N593" s="58">
        <f t="shared" si="134"/>
        <v>3</v>
      </c>
      <c r="O593" s="58">
        <f t="shared" si="135"/>
        <v>3</v>
      </c>
      <c r="P593" s="58">
        <f t="shared" si="136"/>
        <v>3</v>
      </c>
      <c r="Q593" s="58">
        <f t="shared" si="137"/>
        <v>3</v>
      </c>
      <c r="R593" s="58">
        <f>SUM(Table1[[#This Row],[Oct]:[September]])</f>
        <v>36</v>
      </c>
      <c r="S593" s="68">
        <f>Table1[[#This Row],[DEMAND for the whole year]]/365</f>
        <v>9.8630136986301367E-2</v>
      </c>
      <c r="T593" s="68">
        <f>Table1[[#This Row],[Lead Time (days)]]*S593</f>
        <v>0.59178082191780823</v>
      </c>
      <c r="U593" s="68">
        <f>SQRT(2*Table1[[#This Row],[DEMAND for the whole year]]*$H$1/(Table1[[#This Row],[Std. Price ($)]]*$K$1))</f>
        <v>130.41177562918517</v>
      </c>
      <c r="V593" s="68">
        <f>Table1[[#This Row],[DEMAND for the whole year]]/U593</f>
        <v>0.27604869135715893</v>
      </c>
      <c r="W593" s="68">
        <f>Table1[[#This Row],[Demand variability (COV)]]*S593</f>
        <v>2.4657534246575342E-2</v>
      </c>
      <c r="X593" s="68">
        <f t="shared" si="138"/>
        <v>6.0398377219311232E-2</v>
      </c>
      <c r="Y593" s="68">
        <f t="shared" si="139"/>
        <v>0.1240431014180903</v>
      </c>
      <c r="Z593" s="58">
        <f>(Table1[[#This Row],[Eoq]]/2)*(Table1[[#This Row],[Std. Price ($)]]*$K$1)</f>
        <v>82.81460740714769</v>
      </c>
      <c r="AA593" s="58">
        <f>Table1[[#This Row],[number of times I order]]*$H$1</f>
        <v>82.814607407147676</v>
      </c>
      <c r="AB593" s="58">
        <f>Table1[[#This Row],[Holding cost]]+AA593</f>
        <v>165.62921481429538</v>
      </c>
      <c r="AC593" s="34">
        <v>-0.7</v>
      </c>
      <c r="AD593" s="29">
        <v>1</v>
      </c>
      <c r="AE593" s="29">
        <v>0.25</v>
      </c>
      <c r="AF593" s="29">
        <v>6</v>
      </c>
    </row>
    <row r="594" spans="1:32" x14ac:dyDescent="0.15">
      <c r="A594" s="32">
        <v>30363.577030460874</v>
      </c>
      <c r="B594" s="33">
        <v>16.48294404</v>
      </c>
      <c r="C594" s="33">
        <v>21.746134416596373</v>
      </c>
      <c r="D594" s="33">
        <f>C594/Table1[[#This Row],[Std. Price ($)]]</f>
        <v>1.3193113052998251</v>
      </c>
      <c r="E594" s="29">
        <v>18</v>
      </c>
      <c r="F594" s="29">
        <f t="shared" si="126"/>
        <v>45</v>
      </c>
      <c r="G594" s="29">
        <f t="shared" si="127"/>
        <v>45</v>
      </c>
      <c r="H594" s="29">
        <f t="shared" si="128"/>
        <v>45</v>
      </c>
      <c r="I594" s="58">
        <f t="shared" si="129"/>
        <v>45</v>
      </c>
      <c r="J594" s="58">
        <f t="shared" si="130"/>
        <v>45</v>
      </c>
      <c r="K594" s="58">
        <f t="shared" si="131"/>
        <v>45</v>
      </c>
      <c r="L594" s="58">
        <f t="shared" si="132"/>
        <v>45</v>
      </c>
      <c r="M594" s="58">
        <f t="shared" si="133"/>
        <v>45</v>
      </c>
      <c r="N594" s="58">
        <f t="shared" si="134"/>
        <v>45</v>
      </c>
      <c r="O594" s="58">
        <f t="shared" si="135"/>
        <v>45</v>
      </c>
      <c r="P594" s="58">
        <f t="shared" si="136"/>
        <v>45</v>
      </c>
      <c r="Q594" s="58">
        <f t="shared" si="137"/>
        <v>45</v>
      </c>
      <c r="R594" s="58">
        <f>SUM(Table1[[#This Row],[Oct]:[September]])</f>
        <v>540</v>
      </c>
      <c r="S594" s="68">
        <f>Table1[[#This Row],[DEMAND for the whole year]]/365</f>
        <v>1.4794520547945205</v>
      </c>
      <c r="T594" s="68">
        <f>Table1[[#This Row],[Lead Time (days)]]*S594</f>
        <v>8.8767123287671232</v>
      </c>
      <c r="U594" s="68">
        <f>SQRT(2*Table1[[#This Row],[DEMAND for the whole year]]*$H$1/(Table1[[#This Row],[Std. Price ($)]]*$K$1))</f>
        <v>313.50185519381216</v>
      </c>
      <c r="V594" s="68">
        <f>Table1[[#This Row],[DEMAND for the whole year]]/U594</f>
        <v>1.7224778451985965</v>
      </c>
      <c r="W594" s="68">
        <f>Table1[[#This Row],[Demand variability (COV)]]*S594</f>
        <v>0.36986301369863012</v>
      </c>
      <c r="X594" s="68">
        <f t="shared" si="138"/>
        <v>0.90597565828966853</v>
      </c>
      <c r="Y594" s="68">
        <f t="shared" si="139"/>
        <v>1.8606465212713545</v>
      </c>
      <c r="Z594" s="58">
        <f>(Table1[[#This Row],[Eoq]]/2)*(Table1[[#This Row],[Std. Price ($)]]*$K$1)</f>
        <v>516.74335355957896</v>
      </c>
      <c r="AA594" s="58">
        <f>Table1[[#This Row],[number of times I order]]*$H$1</f>
        <v>516.74335355957896</v>
      </c>
      <c r="AB594" s="58">
        <f>Table1[[#This Row],[Holding cost]]+AA594</f>
        <v>1033.4867071191579</v>
      </c>
      <c r="AC594" s="34">
        <v>1.5</v>
      </c>
      <c r="AD594" s="29">
        <v>0.95</v>
      </c>
      <c r="AE594" s="29">
        <v>0.25</v>
      </c>
      <c r="AF594" s="29">
        <v>6</v>
      </c>
    </row>
    <row r="595" spans="1:32" x14ac:dyDescent="0.15">
      <c r="A595" s="32">
        <v>50888.714638491161</v>
      </c>
      <c r="B595" s="33">
        <v>12.396170289999999</v>
      </c>
      <c r="C595" s="33">
        <v>17.180457973519502</v>
      </c>
      <c r="D595" s="33">
        <f>C595/Table1[[#This Row],[Std. Price ($)]]</f>
        <v>1.3859488512657003</v>
      </c>
      <c r="E595" s="29">
        <v>18</v>
      </c>
      <c r="F595" s="29">
        <f t="shared" si="126"/>
        <v>21.6</v>
      </c>
      <c r="G595" s="29">
        <f t="shared" si="127"/>
        <v>21.6</v>
      </c>
      <c r="H595" s="29">
        <f t="shared" si="128"/>
        <v>21.6</v>
      </c>
      <c r="I595" s="58">
        <f t="shared" si="129"/>
        <v>21.6</v>
      </c>
      <c r="J595" s="58">
        <f t="shared" si="130"/>
        <v>21.6</v>
      </c>
      <c r="K595" s="58">
        <f t="shared" si="131"/>
        <v>21.6</v>
      </c>
      <c r="L595" s="58">
        <f t="shared" si="132"/>
        <v>21.6</v>
      </c>
      <c r="M595" s="58">
        <f t="shared" si="133"/>
        <v>21.6</v>
      </c>
      <c r="N595" s="58">
        <f t="shared" si="134"/>
        <v>21.6</v>
      </c>
      <c r="O595" s="58">
        <f t="shared" si="135"/>
        <v>21.6</v>
      </c>
      <c r="P595" s="58">
        <f t="shared" si="136"/>
        <v>21.6</v>
      </c>
      <c r="Q595" s="58">
        <f t="shared" si="137"/>
        <v>21.6</v>
      </c>
      <c r="R595" s="58">
        <f>SUM(Table1[[#This Row],[Oct]:[September]])</f>
        <v>259.2</v>
      </c>
      <c r="S595" s="68">
        <f>Table1[[#This Row],[DEMAND for the whole year]]/365</f>
        <v>0.71013698630136979</v>
      </c>
      <c r="T595" s="68">
        <f>Table1[[#This Row],[Lead Time (days)]]*S595</f>
        <v>4.2608219178082187</v>
      </c>
      <c r="U595" s="68">
        <f>SQRT(2*Table1[[#This Row],[DEMAND for the whole year]]*$H$1/(Table1[[#This Row],[Std. Price ($)]]*$K$1))</f>
        <v>250.45768332202161</v>
      </c>
      <c r="V595" s="68">
        <f>Table1[[#This Row],[DEMAND for the whole year]]/U595</f>
        <v>1.0349053642995576</v>
      </c>
      <c r="W595" s="68">
        <f>Table1[[#This Row],[Demand variability (COV)]]*S595</f>
        <v>0.17753424657534245</v>
      </c>
      <c r="X595" s="68">
        <f t="shared" si="138"/>
        <v>0.43486831597904085</v>
      </c>
      <c r="Y595" s="68">
        <f t="shared" si="139"/>
        <v>0.8931103302102501</v>
      </c>
      <c r="Z595" s="58">
        <f>(Table1[[#This Row],[Eoq]]/2)*(Table1[[#This Row],[Std. Price ($)]]*$K$1)</f>
        <v>310.47160928986727</v>
      </c>
      <c r="AA595" s="58">
        <f>Table1[[#This Row],[number of times I order]]*$H$1</f>
        <v>310.47160928986727</v>
      </c>
      <c r="AB595" s="58">
        <f>Table1[[#This Row],[Holding cost]]+AA595</f>
        <v>620.94321857973455</v>
      </c>
      <c r="AC595" s="34">
        <v>0.2</v>
      </c>
      <c r="AD595" s="29">
        <v>1</v>
      </c>
      <c r="AE595" s="29">
        <v>0.25</v>
      </c>
      <c r="AF595" s="29">
        <v>6</v>
      </c>
    </row>
    <row r="596" spans="1:32" x14ac:dyDescent="0.15">
      <c r="A596" s="32">
        <v>47556.587013349817</v>
      </c>
      <c r="B596" s="33">
        <v>119.58268652999999</v>
      </c>
      <c r="C596" s="33">
        <v>308.31731269350911</v>
      </c>
      <c r="D596" s="33">
        <f>C596/Table1[[#This Row],[Std. Price ($)]]</f>
        <v>2.5782771874435251</v>
      </c>
      <c r="E596" s="29">
        <v>10</v>
      </c>
      <c r="F596" s="29">
        <f t="shared" si="126"/>
        <v>15</v>
      </c>
      <c r="G596" s="29">
        <f t="shared" si="127"/>
        <v>15</v>
      </c>
      <c r="H596" s="29">
        <f t="shared" si="128"/>
        <v>15</v>
      </c>
      <c r="I596" s="58">
        <f t="shared" si="129"/>
        <v>15</v>
      </c>
      <c r="J596" s="58">
        <f t="shared" si="130"/>
        <v>15</v>
      </c>
      <c r="K596" s="58">
        <f t="shared" si="131"/>
        <v>15</v>
      </c>
      <c r="L596" s="58">
        <f t="shared" si="132"/>
        <v>15</v>
      </c>
      <c r="M596" s="58">
        <f t="shared" si="133"/>
        <v>15</v>
      </c>
      <c r="N596" s="58">
        <f t="shared" si="134"/>
        <v>15</v>
      </c>
      <c r="O596" s="58">
        <f t="shared" si="135"/>
        <v>15</v>
      </c>
      <c r="P596" s="58">
        <f t="shared" si="136"/>
        <v>15</v>
      </c>
      <c r="Q596" s="58">
        <f t="shared" si="137"/>
        <v>15</v>
      </c>
      <c r="R596" s="58">
        <f>SUM(Table1[[#This Row],[Oct]:[September]])</f>
        <v>180</v>
      </c>
      <c r="S596" s="68">
        <f>Table1[[#This Row],[DEMAND for the whole year]]/365</f>
        <v>0.49315068493150682</v>
      </c>
      <c r="T596" s="68">
        <f>Table1[[#This Row],[Lead Time (days)]]*S596</f>
        <v>12.821917808219178</v>
      </c>
      <c r="U596" s="68">
        <f>SQRT(2*Table1[[#This Row],[DEMAND for the whole year]]*$H$1/(Table1[[#This Row],[Std. Price ($)]]*$K$1))</f>
        <v>67.198987098657582</v>
      </c>
      <c r="V596" s="68">
        <f>Table1[[#This Row],[DEMAND for the whole year]]/U596</f>
        <v>2.6786118031174286</v>
      </c>
      <c r="W596" s="68">
        <f>Table1[[#This Row],[Demand variability (COV)]]*S596</f>
        <v>0.12328767123287671</v>
      </c>
      <c r="X596" s="68">
        <f t="shared" si="138"/>
        <v>0.6286462414018501</v>
      </c>
      <c r="Y596" s="68">
        <f t="shared" si="139"/>
        <v>1.2910815334518391</v>
      </c>
      <c r="Z596" s="58">
        <f>(Table1[[#This Row],[Eoq]]/2)*(Table1[[#This Row],[Std. Price ($)]]*$K$1)</f>
        <v>803.58354093522837</v>
      </c>
      <c r="AA596" s="58">
        <f>Table1[[#This Row],[number of times I order]]*$H$1</f>
        <v>803.5835409352286</v>
      </c>
      <c r="AB596" s="58">
        <f>Table1[[#This Row],[Holding cost]]+AA596</f>
        <v>1607.167081870457</v>
      </c>
      <c r="AC596" s="34">
        <v>0.5</v>
      </c>
      <c r="AD596" s="29">
        <v>1</v>
      </c>
      <c r="AE596" s="29">
        <v>0.25</v>
      </c>
      <c r="AF596" s="29">
        <v>26</v>
      </c>
    </row>
    <row r="597" spans="1:32" x14ac:dyDescent="0.15">
      <c r="A597" s="32">
        <v>64312.547853429613</v>
      </c>
      <c r="B597" s="33">
        <v>6.6542753699999988</v>
      </c>
      <c r="C597" s="33">
        <v>14.765149229691666</v>
      </c>
      <c r="D597" s="33">
        <f>C597/Table1[[#This Row],[Std. Price ($)]]</f>
        <v>2.2188966354260851</v>
      </c>
      <c r="E597" s="29">
        <v>10</v>
      </c>
      <c r="F597" s="29">
        <f t="shared" si="126"/>
        <v>15</v>
      </c>
      <c r="G597" s="29">
        <f t="shared" si="127"/>
        <v>15</v>
      </c>
      <c r="H597" s="29">
        <f t="shared" si="128"/>
        <v>15</v>
      </c>
      <c r="I597" s="58">
        <f t="shared" si="129"/>
        <v>15</v>
      </c>
      <c r="J597" s="58">
        <f t="shared" si="130"/>
        <v>15</v>
      </c>
      <c r="K597" s="58">
        <f t="shared" si="131"/>
        <v>15</v>
      </c>
      <c r="L597" s="58">
        <f t="shared" si="132"/>
        <v>15</v>
      </c>
      <c r="M597" s="58">
        <f t="shared" si="133"/>
        <v>15</v>
      </c>
      <c r="N597" s="58">
        <f t="shared" si="134"/>
        <v>15</v>
      </c>
      <c r="O597" s="58">
        <f t="shared" si="135"/>
        <v>15</v>
      </c>
      <c r="P597" s="58">
        <f t="shared" si="136"/>
        <v>15</v>
      </c>
      <c r="Q597" s="58">
        <f t="shared" si="137"/>
        <v>15</v>
      </c>
      <c r="R597" s="58">
        <f>SUM(Table1[[#This Row],[Oct]:[September]])</f>
        <v>180</v>
      </c>
      <c r="S597" s="68">
        <f>Table1[[#This Row],[DEMAND for the whole year]]/365</f>
        <v>0.49315068493150682</v>
      </c>
      <c r="T597" s="68">
        <f>Table1[[#This Row],[Lead Time (days)]]*S597</f>
        <v>2.4657534246575343</v>
      </c>
      <c r="U597" s="68">
        <f>SQRT(2*Table1[[#This Row],[DEMAND for the whole year]]*$H$1/(Table1[[#This Row],[Std. Price ($)]]*$K$1))</f>
        <v>284.86985556558972</v>
      </c>
      <c r="V597" s="68">
        <f>Table1[[#This Row],[DEMAND for the whole year]]/U597</f>
        <v>0.63186748784852032</v>
      </c>
      <c r="W597" s="68">
        <f>Table1[[#This Row],[Demand variability (COV)]]*S597</f>
        <v>0.49315068493150682</v>
      </c>
      <c r="X597" s="68">
        <f t="shared" si="138"/>
        <v>1.1027184546574305</v>
      </c>
      <c r="Y597" s="68">
        <f t="shared" si="139"/>
        <v>2.264706824986304</v>
      </c>
      <c r="Z597" s="58">
        <f>(Table1[[#This Row],[Eoq]]/2)*(Table1[[#This Row],[Std. Price ($)]]*$K$1)</f>
        <v>189.56024635455609</v>
      </c>
      <c r="AA597" s="58">
        <f>Table1[[#This Row],[number of times I order]]*$H$1</f>
        <v>189.56024635455609</v>
      </c>
      <c r="AB597" s="58">
        <f>Table1[[#This Row],[Holding cost]]+AA597</f>
        <v>379.12049270911217</v>
      </c>
      <c r="AC597" s="34">
        <v>0.5</v>
      </c>
      <c r="AD597" s="29">
        <v>1</v>
      </c>
      <c r="AE597" s="29">
        <v>1</v>
      </c>
      <c r="AF597" s="29">
        <v>5</v>
      </c>
    </row>
    <row r="598" spans="1:32" x14ac:dyDescent="0.15">
      <c r="A598" s="32">
        <v>77284.049063640618</v>
      </c>
      <c r="B598" s="33">
        <v>12.159182669999998</v>
      </c>
      <c r="C598" s="33">
        <v>30.669476648954916</v>
      </c>
      <c r="D598" s="33">
        <f>C598/Table1[[#This Row],[Std. Price ($)]]</f>
        <v>2.5223304461594145</v>
      </c>
      <c r="E598" s="29">
        <v>10</v>
      </c>
      <c r="F598" s="29">
        <f t="shared" si="126"/>
        <v>12</v>
      </c>
      <c r="G598" s="29">
        <f t="shared" si="127"/>
        <v>12</v>
      </c>
      <c r="H598" s="29">
        <f t="shared" si="128"/>
        <v>12</v>
      </c>
      <c r="I598" s="58">
        <f t="shared" si="129"/>
        <v>12</v>
      </c>
      <c r="J598" s="58">
        <f t="shared" si="130"/>
        <v>12</v>
      </c>
      <c r="K598" s="58">
        <f t="shared" si="131"/>
        <v>12</v>
      </c>
      <c r="L598" s="58">
        <f t="shared" si="132"/>
        <v>12</v>
      </c>
      <c r="M598" s="58">
        <f t="shared" si="133"/>
        <v>12</v>
      </c>
      <c r="N598" s="58">
        <f t="shared" si="134"/>
        <v>12</v>
      </c>
      <c r="O598" s="58">
        <f t="shared" si="135"/>
        <v>12</v>
      </c>
      <c r="P598" s="58">
        <f t="shared" si="136"/>
        <v>12</v>
      </c>
      <c r="Q598" s="58">
        <f t="shared" si="137"/>
        <v>12</v>
      </c>
      <c r="R598" s="58">
        <f>SUM(Table1[[#This Row],[Oct]:[September]])</f>
        <v>144</v>
      </c>
      <c r="S598" s="68">
        <f>Table1[[#This Row],[DEMAND for the whole year]]/365</f>
        <v>0.39452054794520547</v>
      </c>
      <c r="T598" s="68">
        <f>Table1[[#This Row],[Lead Time (days)]]*S598</f>
        <v>1.9726027397260273</v>
      </c>
      <c r="U598" s="68">
        <f>SQRT(2*Table1[[#This Row],[DEMAND for the whole year]]*$H$1/(Table1[[#This Row],[Std. Price ($)]]*$K$1))</f>
        <v>188.49059350123125</v>
      </c>
      <c r="V598" s="68">
        <f>Table1[[#This Row],[DEMAND for the whole year]]/U598</f>
        <v>0.7639638526527287</v>
      </c>
      <c r="W598" s="68">
        <f>Table1[[#This Row],[Demand variability (COV)]]*S598</f>
        <v>0.48526027397260274</v>
      </c>
      <c r="X598" s="68">
        <f t="shared" si="138"/>
        <v>1.0850749593829117</v>
      </c>
      <c r="Y598" s="68">
        <f t="shared" si="139"/>
        <v>2.2284715157865236</v>
      </c>
      <c r="Z598" s="58">
        <f>(Table1[[#This Row],[Eoq]]/2)*(Table1[[#This Row],[Std. Price ($)]]*$K$1)</f>
        <v>229.18915579581855</v>
      </c>
      <c r="AA598" s="58">
        <f>Table1[[#This Row],[number of times I order]]*$H$1</f>
        <v>229.18915579581861</v>
      </c>
      <c r="AB598" s="58">
        <f>Table1[[#This Row],[Holding cost]]+AA598</f>
        <v>458.37831159163716</v>
      </c>
      <c r="AC598" s="34">
        <v>0.2</v>
      </c>
      <c r="AD598" s="29">
        <v>1</v>
      </c>
      <c r="AE598" s="29">
        <v>1.23</v>
      </c>
      <c r="AF598" s="29">
        <v>5</v>
      </c>
    </row>
    <row r="599" spans="1:32" x14ac:dyDescent="0.15">
      <c r="A599" s="32">
        <v>24479.56595728601</v>
      </c>
      <c r="B599" s="33">
        <v>20.15085178</v>
      </c>
      <c r="C599" s="33">
        <v>41.265412531538793</v>
      </c>
      <c r="D599" s="33">
        <f>C599/Table1[[#This Row],[Std. Price ($)]]</f>
        <v>2.0478247263222533</v>
      </c>
      <c r="E599" s="29">
        <v>10</v>
      </c>
      <c r="F599" s="29">
        <f t="shared" si="126"/>
        <v>8</v>
      </c>
      <c r="G599" s="29">
        <f t="shared" si="127"/>
        <v>8</v>
      </c>
      <c r="H599" s="29">
        <f t="shared" si="128"/>
        <v>8</v>
      </c>
      <c r="I599" s="58">
        <f t="shared" si="129"/>
        <v>8</v>
      </c>
      <c r="J599" s="58">
        <f t="shared" si="130"/>
        <v>8</v>
      </c>
      <c r="K599" s="58">
        <f t="shared" si="131"/>
        <v>8</v>
      </c>
      <c r="L599" s="58">
        <f t="shared" si="132"/>
        <v>8</v>
      </c>
      <c r="M599" s="58">
        <f t="shared" si="133"/>
        <v>8</v>
      </c>
      <c r="N599" s="58">
        <f t="shared" si="134"/>
        <v>8</v>
      </c>
      <c r="O599" s="58">
        <f t="shared" si="135"/>
        <v>8</v>
      </c>
      <c r="P599" s="58">
        <f t="shared" si="136"/>
        <v>8</v>
      </c>
      <c r="Q599" s="58">
        <f t="shared" si="137"/>
        <v>8</v>
      </c>
      <c r="R599" s="58">
        <f>SUM(Table1[[#This Row],[Oct]:[September]])</f>
        <v>96</v>
      </c>
      <c r="S599" s="68">
        <f>Table1[[#This Row],[DEMAND for the whole year]]/365</f>
        <v>0.26301369863013696</v>
      </c>
      <c r="T599" s="68">
        <f>Table1[[#This Row],[Lead Time (days)]]*S599</f>
        <v>0.52602739726027392</v>
      </c>
      <c r="U599" s="68">
        <f>SQRT(2*Table1[[#This Row],[DEMAND for the whole year]]*$H$1/(Table1[[#This Row],[Std. Price ($)]]*$K$1))</f>
        <v>119.54998875332589</v>
      </c>
      <c r="V599" s="68">
        <f>Table1[[#This Row],[DEMAND for the whole year]]/U599</f>
        <v>0.80301136788964589</v>
      </c>
      <c r="W599" s="68">
        <f>Table1[[#This Row],[Demand variability (COV)]]*S599</f>
        <v>0.68909589041095887</v>
      </c>
      <c r="X599" s="68">
        <f t="shared" si="138"/>
        <v>0.97452875399474215</v>
      </c>
      <c r="Y599" s="68">
        <f t="shared" si="139"/>
        <v>2.0014373668960888</v>
      </c>
      <c r="Z599" s="58">
        <f>(Table1[[#This Row],[Eoq]]/2)*(Table1[[#This Row],[Std. Price ($)]]*$K$1)</f>
        <v>240.90341036689372</v>
      </c>
      <c r="AA599" s="58">
        <f>Table1[[#This Row],[number of times I order]]*$H$1</f>
        <v>240.90341036689378</v>
      </c>
      <c r="AB599" s="58">
        <f>Table1[[#This Row],[Holding cost]]+AA599</f>
        <v>481.8068207337875</v>
      </c>
      <c r="AC599" s="34">
        <v>-0.2</v>
      </c>
      <c r="AD599" s="29">
        <v>1</v>
      </c>
      <c r="AE599" s="29">
        <v>2.62</v>
      </c>
      <c r="AF599" s="29">
        <v>2</v>
      </c>
    </row>
    <row r="600" spans="1:32" x14ac:dyDescent="0.15">
      <c r="A600" s="32">
        <v>16763.752028427138</v>
      </c>
      <c r="B600" s="33">
        <v>14.963999999999999</v>
      </c>
      <c r="C600" s="33">
        <v>52.898683200000001</v>
      </c>
      <c r="D600" s="33">
        <f>C600/Table1[[#This Row],[Std. Price ($)]]</f>
        <v>3.5350630312750604</v>
      </c>
      <c r="E600" s="29">
        <v>18</v>
      </c>
      <c r="F600" s="29">
        <f t="shared" si="126"/>
        <v>7.2000000000000011</v>
      </c>
      <c r="G600" s="29">
        <f t="shared" si="127"/>
        <v>7.2000000000000011</v>
      </c>
      <c r="H600" s="29">
        <f t="shared" si="128"/>
        <v>7.2000000000000011</v>
      </c>
      <c r="I600" s="58">
        <f t="shared" si="129"/>
        <v>7.2000000000000011</v>
      </c>
      <c r="J600" s="58">
        <f t="shared" si="130"/>
        <v>7.2000000000000011</v>
      </c>
      <c r="K600" s="58">
        <f t="shared" si="131"/>
        <v>7.2000000000000011</v>
      </c>
      <c r="L600" s="58">
        <f t="shared" si="132"/>
        <v>7.2000000000000011</v>
      </c>
      <c r="M600" s="58">
        <f t="shared" si="133"/>
        <v>7.2000000000000011</v>
      </c>
      <c r="N600" s="58">
        <f t="shared" si="134"/>
        <v>7.2000000000000011</v>
      </c>
      <c r="O600" s="58">
        <f t="shared" si="135"/>
        <v>7.2000000000000011</v>
      </c>
      <c r="P600" s="58">
        <f t="shared" si="136"/>
        <v>7.2000000000000011</v>
      </c>
      <c r="Q600" s="58">
        <f t="shared" si="137"/>
        <v>7.2000000000000011</v>
      </c>
      <c r="R600" s="58">
        <f>SUM(Table1[[#This Row],[Oct]:[September]])</f>
        <v>86.40000000000002</v>
      </c>
      <c r="S600" s="68">
        <f>Table1[[#This Row],[DEMAND for the whole year]]/365</f>
        <v>0.23671232876712334</v>
      </c>
      <c r="T600" s="68">
        <f>Table1[[#This Row],[Lead Time (days)]]*S600</f>
        <v>3.7873972602739734</v>
      </c>
      <c r="U600" s="68">
        <f>SQRT(2*Table1[[#This Row],[DEMAND for the whole year]]*$H$1/(Table1[[#This Row],[Std. Price ($)]]*$K$1))</f>
        <v>131.61144240624907</v>
      </c>
      <c r="V600" s="68">
        <f>Table1[[#This Row],[DEMAND for the whole year]]/U600</f>
        <v>0.65647787472237018</v>
      </c>
      <c r="W600" s="68">
        <f>Table1[[#This Row],[Demand variability (COV)]]*S600</f>
        <v>5.9178082191780834E-2</v>
      </c>
      <c r="X600" s="68">
        <f t="shared" si="138"/>
        <v>0.23671232876712334</v>
      </c>
      <c r="Y600" s="68">
        <f t="shared" si="139"/>
        <v>0.48614768733860125</v>
      </c>
      <c r="Z600" s="58">
        <f>(Table1[[#This Row],[Eoq]]/2)*(Table1[[#This Row],[Std. Price ($)]]*$K$1)</f>
        <v>196.9433624167111</v>
      </c>
      <c r="AA600" s="58">
        <f>Table1[[#This Row],[number of times I order]]*$H$1</f>
        <v>196.94336241671107</v>
      </c>
      <c r="AB600" s="58">
        <f>Table1[[#This Row],[Holding cost]]+AA600</f>
        <v>393.88672483342214</v>
      </c>
      <c r="AC600" s="34">
        <v>-0.6</v>
      </c>
      <c r="AD600" s="29">
        <v>1</v>
      </c>
      <c r="AE600" s="29">
        <v>0.25</v>
      </c>
      <c r="AF600" s="29">
        <v>16</v>
      </c>
    </row>
    <row r="601" spans="1:32" x14ac:dyDescent="0.15">
      <c r="A601" s="32">
        <v>34756.297032027149</v>
      </c>
      <c r="B601" s="33">
        <v>7.5418869599999994</v>
      </c>
      <c r="C601" s="33">
        <v>64.354545649260515</v>
      </c>
      <c r="D601" s="33">
        <f>C601/Table1[[#This Row],[Std. Price ($)]]</f>
        <v>8.5329501742174774</v>
      </c>
      <c r="E601" s="29">
        <v>18</v>
      </c>
      <c r="F601" s="29">
        <f t="shared" si="126"/>
        <v>21.6</v>
      </c>
      <c r="G601" s="29">
        <f t="shared" si="127"/>
        <v>21.6</v>
      </c>
      <c r="H601" s="29">
        <f t="shared" si="128"/>
        <v>21.6</v>
      </c>
      <c r="I601" s="58">
        <f t="shared" si="129"/>
        <v>21.6</v>
      </c>
      <c r="J601" s="58">
        <f t="shared" si="130"/>
        <v>21.6</v>
      </c>
      <c r="K601" s="58">
        <f t="shared" si="131"/>
        <v>21.6</v>
      </c>
      <c r="L601" s="58">
        <f t="shared" si="132"/>
        <v>21.6</v>
      </c>
      <c r="M601" s="58">
        <f t="shared" si="133"/>
        <v>21.6</v>
      </c>
      <c r="N601" s="58">
        <f t="shared" si="134"/>
        <v>21.6</v>
      </c>
      <c r="O601" s="58">
        <f t="shared" si="135"/>
        <v>21.6</v>
      </c>
      <c r="P601" s="58">
        <f t="shared" si="136"/>
        <v>21.6</v>
      </c>
      <c r="Q601" s="58">
        <f t="shared" si="137"/>
        <v>21.6</v>
      </c>
      <c r="R601" s="58">
        <f>SUM(Table1[[#This Row],[Oct]:[September]])</f>
        <v>259.2</v>
      </c>
      <c r="S601" s="68">
        <f>Table1[[#This Row],[DEMAND for the whole year]]/365</f>
        <v>0.71013698630136979</v>
      </c>
      <c r="T601" s="68">
        <f>Table1[[#This Row],[Lead Time (days)]]*S601</f>
        <v>3.5506849315068489</v>
      </c>
      <c r="U601" s="68">
        <f>SQRT(2*Table1[[#This Row],[DEMAND for the whole year]]*$H$1/(Table1[[#This Row],[Std. Price ($)]]*$K$1))</f>
        <v>321.09838154454906</v>
      </c>
      <c r="V601" s="68">
        <f>Table1[[#This Row],[DEMAND for the whole year]]/U601</f>
        <v>0.80722923221597953</v>
      </c>
      <c r="W601" s="68">
        <f>Table1[[#This Row],[Demand variability (COV)]]*S601</f>
        <v>1.6546191780821917</v>
      </c>
      <c r="X601" s="68">
        <f t="shared" si="138"/>
        <v>3.699840959066611</v>
      </c>
      <c r="Y601" s="68">
        <f t="shared" si="139"/>
        <v>7.5985443391940484</v>
      </c>
      <c r="Z601" s="58">
        <f>(Table1[[#This Row],[Eoq]]/2)*(Table1[[#This Row],[Std. Price ($)]]*$K$1)</f>
        <v>242.1687696647939</v>
      </c>
      <c r="AA601" s="58">
        <f>Table1[[#This Row],[number of times I order]]*$H$1</f>
        <v>242.16876966479387</v>
      </c>
      <c r="AB601" s="58">
        <f>Table1[[#This Row],[Holding cost]]+AA601</f>
        <v>484.3375393295878</v>
      </c>
      <c r="AC601" s="34">
        <v>0.2</v>
      </c>
      <c r="AD601" s="29">
        <v>0.85</v>
      </c>
      <c r="AE601" s="29">
        <v>2.33</v>
      </c>
      <c r="AF601" s="29">
        <v>5</v>
      </c>
    </row>
    <row r="602" spans="1:32" x14ac:dyDescent="0.15">
      <c r="A602" s="32">
        <v>39358.367714386302</v>
      </c>
      <c r="B602" s="33">
        <v>5.4068126899999998</v>
      </c>
      <c r="C602" s="33">
        <v>12.1680476056865</v>
      </c>
      <c r="D602" s="33">
        <f>C602/Table1[[#This Row],[Std. Price ($)]]</f>
        <v>2.2505028939122544</v>
      </c>
      <c r="E602" s="29">
        <v>10</v>
      </c>
      <c r="F602" s="29">
        <f t="shared" si="126"/>
        <v>12</v>
      </c>
      <c r="G602" s="29">
        <f t="shared" si="127"/>
        <v>12</v>
      </c>
      <c r="H602" s="29">
        <f t="shared" si="128"/>
        <v>12</v>
      </c>
      <c r="I602" s="58">
        <f t="shared" si="129"/>
        <v>12</v>
      </c>
      <c r="J602" s="58">
        <f t="shared" si="130"/>
        <v>12</v>
      </c>
      <c r="K602" s="58">
        <f t="shared" si="131"/>
        <v>12</v>
      </c>
      <c r="L602" s="58">
        <f t="shared" si="132"/>
        <v>12</v>
      </c>
      <c r="M602" s="58">
        <f t="shared" si="133"/>
        <v>12</v>
      </c>
      <c r="N602" s="58">
        <f t="shared" si="134"/>
        <v>12</v>
      </c>
      <c r="O602" s="58">
        <f t="shared" si="135"/>
        <v>12</v>
      </c>
      <c r="P602" s="58">
        <f t="shared" si="136"/>
        <v>12</v>
      </c>
      <c r="Q602" s="58">
        <f t="shared" si="137"/>
        <v>12</v>
      </c>
      <c r="R602" s="58">
        <f>SUM(Table1[[#This Row],[Oct]:[September]])</f>
        <v>144</v>
      </c>
      <c r="S602" s="68">
        <f>Table1[[#This Row],[DEMAND for the whole year]]/365</f>
        <v>0.39452054794520547</v>
      </c>
      <c r="T602" s="68">
        <f>Table1[[#This Row],[Lead Time (days)]]*S602</f>
        <v>1.9726027397260273</v>
      </c>
      <c r="U602" s="68">
        <f>SQRT(2*Table1[[#This Row],[DEMAND for the whole year]]*$H$1/(Table1[[#This Row],[Std. Price ($)]]*$K$1))</f>
        <v>282.66446262565705</v>
      </c>
      <c r="V602" s="68">
        <f>Table1[[#This Row],[DEMAND for the whole year]]/U602</f>
        <v>0.50943793451214447</v>
      </c>
      <c r="W602" s="68">
        <f>Table1[[#This Row],[Demand variability (COV)]]*S602</f>
        <v>0.38663013698630133</v>
      </c>
      <c r="X602" s="68">
        <f t="shared" si="138"/>
        <v>0.86453126845142547</v>
      </c>
      <c r="Y602" s="68">
        <f t="shared" si="139"/>
        <v>1.7755301507892625</v>
      </c>
      <c r="Z602" s="58">
        <f>(Table1[[#This Row],[Eoq]]/2)*(Table1[[#This Row],[Std. Price ($)]]*$K$1)</f>
        <v>152.83138035364334</v>
      </c>
      <c r="AA602" s="58">
        <f>Table1[[#This Row],[number of times I order]]*$H$1</f>
        <v>152.83138035364334</v>
      </c>
      <c r="AB602" s="58">
        <f>Table1[[#This Row],[Holding cost]]+AA602</f>
        <v>305.66276070728668</v>
      </c>
      <c r="AC602" s="34">
        <v>0.2</v>
      </c>
      <c r="AD602" s="29">
        <v>1</v>
      </c>
      <c r="AE602" s="29">
        <v>0.98</v>
      </c>
      <c r="AF602" s="29">
        <v>5</v>
      </c>
    </row>
    <row r="603" spans="1:32" x14ac:dyDescent="0.15">
      <c r="A603" s="32">
        <v>55930.937984800468</v>
      </c>
      <c r="B603" s="33">
        <v>6.3639999999999999</v>
      </c>
      <c r="C603" s="33">
        <v>8.103612</v>
      </c>
      <c r="D603" s="33">
        <f>C603/Table1[[#This Row],[Std. Price ($)]]</f>
        <v>1.2733519798868635</v>
      </c>
      <c r="E603" s="29">
        <v>10</v>
      </c>
      <c r="F603" s="29">
        <f t="shared" si="126"/>
        <v>25</v>
      </c>
      <c r="G603" s="29">
        <f t="shared" si="127"/>
        <v>25</v>
      </c>
      <c r="H603" s="29">
        <f t="shared" si="128"/>
        <v>25</v>
      </c>
      <c r="I603" s="58">
        <f t="shared" si="129"/>
        <v>25</v>
      </c>
      <c r="J603" s="58">
        <f t="shared" si="130"/>
        <v>25</v>
      </c>
      <c r="K603" s="58">
        <f t="shared" si="131"/>
        <v>25</v>
      </c>
      <c r="L603" s="58">
        <f t="shared" si="132"/>
        <v>25</v>
      </c>
      <c r="M603" s="58">
        <f t="shared" si="133"/>
        <v>25</v>
      </c>
      <c r="N603" s="58">
        <f t="shared" si="134"/>
        <v>25</v>
      </c>
      <c r="O603" s="58">
        <f t="shared" si="135"/>
        <v>25</v>
      </c>
      <c r="P603" s="58">
        <f t="shared" si="136"/>
        <v>25</v>
      </c>
      <c r="Q603" s="58">
        <f t="shared" si="137"/>
        <v>25</v>
      </c>
      <c r="R603" s="58">
        <f>SUM(Table1[[#This Row],[Oct]:[September]])</f>
        <v>300</v>
      </c>
      <c r="S603" s="68">
        <f>Table1[[#This Row],[DEMAND for the whole year]]/365</f>
        <v>0.82191780821917804</v>
      </c>
      <c r="T603" s="68">
        <f>Table1[[#This Row],[Lead Time (days)]]*S603</f>
        <v>6.5753424657534243</v>
      </c>
      <c r="U603" s="68">
        <f>SQRT(2*Table1[[#This Row],[DEMAND for the whole year]]*$H$1/(Table1[[#This Row],[Std. Price ($)]]*$K$1))</f>
        <v>376.05915792292512</v>
      </c>
      <c r="V603" s="68">
        <f>Table1[[#This Row],[DEMAND for the whole year]]/U603</f>
        <v>0.79774682700716526</v>
      </c>
      <c r="W603" s="68">
        <f>Table1[[#This Row],[Demand variability (COV)]]*S603</f>
        <v>0.20547945205479451</v>
      </c>
      <c r="X603" s="68">
        <f t="shared" si="138"/>
        <v>0.58118365576976505</v>
      </c>
      <c r="Y603" s="68">
        <f t="shared" si="139"/>
        <v>1.1936052999141749</v>
      </c>
      <c r="Z603" s="58">
        <f>(Table1[[#This Row],[Eoq]]/2)*(Table1[[#This Row],[Std. Price ($)]]*$K$1)</f>
        <v>239.32404810214959</v>
      </c>
      <c r="AA603" s="58">
        <f>Table1[[#This Row],[number of times I order]]*$H$1</f>
        <v>239.32404810214959</v>
      </c>
      <c r="AB603" s="58">
        <f>Table1[[#This Row],[Holding cost]]+AA603</f>
        <v>478.64809620429918</v>
      </c>
      <c r="AC603" s="34">
        <v>1.5</v>
      </c>
      <c r="AD603" s="29">
        <v>1</v>
      </c>
      <c r="AE603" s="29">
        <v>0.25</v>
      </c>
      <c r="AF603" s="29">
        <v>8</v>
      </c>
    </row>
    <row r="604" spans="1:32" x14ac:dyDescent="0.15">
      <c r="A604" s="32">
        <v>28439.440136765126</v>
      </c>
      <c r="B604" s="33">
        <v>16.984999999999999</v>
      </c>
      <c r="C604" s="33">
        <v>58.474218000000008</v>
      </c>
      <c r="D604" s="33">
        <f>C604/Table1[[#This Row],[Std. Price ($)]]</f>
        <v>3.4426975566676483</v>
      </c>
      <c r="E604" s="29">
        <v>18</v>
      </c>
      <c r="F604" s="29">
        <f t="shared" si="126"/>
        <v>32.4</v>
      </c>
      <c r="G604" s="29">
        <f t="shared" si="127"/>
        <v>32.4</v>
      </c>
      <c r="H604" s="29">
        <f t="shared" si="128"/>
        <v>32.4</v>
      </c>
      <c r="I604" s="58">
        <f t="shared" si="129"/>
        <v>32.4</v>
      </c>
      <c r="J604" s="58">
        <f t="shared" si="130"/>
        <v>32.4</v>
      </c>
      <c r="K604" s="58">
        <f t="shared" si="131"/>
        <v>32.4</v>
      </c>
      <c r="L604" s="58">
        <f t="shared" si="132"/>
        <v>32.4</v>
      </c>
      <c r="M604" s="58">
        <f t="shared" si="133"/>
        <v>32.4</v>
      </c>
      <c r="N604" s="58">
        <f t="shared" si="134"/>
        <v>32.4</v>
      </c>
      <c r="O604" s="58">
        <f t="shared" si="135"/>
        <v>32.4</v>
      </c>
      <c r="P604" s="58">
        <f t="shared" si="136"/>
        <v>32.4</v>
      </c>
      <c r="Q604" s="58">
        <f t="shared" si="137"/>
        <v>32.4</v>
      </c>
      <c r="R604" s="58">
        <f>SUM(Table1[[#This Row],[Oct]:[September]])</f>
        <v>388.7999999999999</v>
      </c>
      <c r="S604" s="68">
        <f>Table1[[#This Row],[DEMAND for the whole year]]/365</f>
        <v>1.0652054794520545</v>
      </c>
      <c r="T604" s="68">
        <f>Table1[[#This Row],[Lead Time (days)]]*S604</f>
        <v>17.043287671232871</v>
      </c>
      <c r="U604" s="68">
        <f>SQRT(2*Table1[[#This Row],[DEMAND for the whole year]]*$H$1/(Table1[[#This Row],[Std. Price ($)]]*$K$1))</f>
        <v>262.05411266169517</v>
      </c>
      <c r="V604" s="68">
        <f>Table1[[#This Row],[DEMAND for the whole year]]/U604</f>
        <v>1.4836630345196309</v>
      </c>
      <c r="W604" s="68">
        <f>Table1[[#This Row],[Demand variability (COV)]]*S604</f>
        <v>0.26630136986301362</v>
      </c>
      <c r="X604" s="68">
        <f t="shared" si="138"/>
        <v>1.0652054794520545</v>
      </c>
      <c r="Y604" s="68">
        <f t="shared" si="139"/>
        <v>2.1876645930237046</v>
      </c>
      <c r="Z604" s="58">
        <f>(Table1[[#This Row],[Eoq]]/2)*(Table1[[#This Row],[Std. Price ($)]]*$K$1)</f>
        <v>445.0989103558893</v>
      </c>
      <c r="AA604" s="58">
        <f>Table1[[#This Row],[number of times I order]]*$H$1</f>
        <v>445.09891035588925</v>
      </c>
      <c r="AB604" s="58">
        <f>Table1[[#This Row],[Holding cost]]+AA604</f>
        <v>890.1978207117786</v>
      </c>
      <c r="AC604" s="34">
        <v>0.8</v>
      </c>
      <c r="AD604" s="29">
        <v>1</v>
      </c>
      <c r="AE604" s="29">
        <v>0.25</v>
      </c>
      <c r="AF604" s="29">
        <v>16</v>
      </c>
    </row>
    <row r="605" spans="1:32" x14ac:dyDescent="0.15">
      <c r="A605" s="32">
        <v>56490.52411686338</v>
      </c>
      <c r="B605" s="33">
        <v>20.020799999999998</v>
      </c>
      <c r="C605" s="33">
        <v>187.94800169522114</v>
      </c>
      <c r="D605" s="33">
        <f>C605/Table1[[#This Row],[Std. Price ($)]]</f>
        <v>9.3876369423410235</v>
      </c>
      <c r="E605" s="29">
        <v>10</v>
      </c>
      <c r="F605" s="29">
        <f t="shared" si="126"/>
        <v>3</v>
      </c>
      <c r="G605" s="29">
        <f t="shared" si="127"/>
        <v>3</v>
      </c>
      <c r="H605" s="29">
        <f t="shared" si="128"/>
        <v>3</v>
      </c>
      <c r="I605" s="58">
        <f t="shared" si="129"/>
        <v>3</v>
      </c>
      <c r="J605" s="58">
        <f t="shared" si="130"/>
        <v>3</v>
      </c>
      <c r="K605" s="58">
        <f t="shared" si="131"/>
        <v>3</v>
      </c>
      <c r="L605" s="58">
        <f t="shared" si="132"/>
        <v>3</v>
      </c>
      <c r="M605" s="58">
        <f t="shared" si="133"/>
        <v>3</v>
      </c>
      <c r="N605" s="58">
        <f t="shared" si="134"/>
        <v>3</v>
      </c>
      <c r="O605" s="58">
        <f t="shared" si="135"/>
        <v>3</v>
      </c>
      <c r="P605" s="58">
        <f t="shared" si="136"/>
        <v>3</v>
      </c>
      <c r="Q605" s="58">
        <f t="shared" si="137"/>
        <v>3</v>
      </c>
      <c r="R605" s="58">
        <f>SUM(Table1[[#This Row],[Oct]:[September]])</f>
        <v>36</v>
      </c>
      <c r="S605" s="68">
        <f>Table1[[#This Row],[DEMAND for the whole year]]/365</f>
        <v>9.8630136986301367E-2</v>
      </c>
      <c r="T605" s="68">
        <f>Table1[[#This Row],[Lead Time (days)]]*S605</f>
        <v>1.5780821917808219</v>
      </c>
      <c r="U605" s="68">
        <f>SQRT(2*Table1[[#This Row],[DEMAND for the whole year]]*$H$1/(Table1[[#This Row],[Std. Price ($)]]*$K$1))</f>
        <v>73.446510023091264</v>
      </c>
      <c r="V605" s="68">
        <f>Table1[[#This Row],[DEMAND for the whole year]]/U605</f>
        <v>0.49015262929010184</v>
      </c>
      <c r="W605" s="68">
        <f>Table1[[#This Row],[Demand variability (COV)]]*S605</f>
        <v>0.14498630136986301</v>
      </c>
      <c r="X605" s="68">
        <f t="shared" si="138"/>
        <v>0.57994520547945205</v>
      </c>
      <c r="Y605" s="68">
        <f t="shared" si="139"/>
        <v>1.1910618339795729</v>
      </c>
      <c r="Z605" s="58">
        <f>(Table1[[#This Row],[Eoq]]/2)*(Table1[[#This Row],[Std. Price ($)]]*$K$1)</f>
        <v>147.04578878703055</v>
      </c>
      <c r="AA605" s="58">
        <f>Table1[[#This Row],[number of times I order]]*$H$1</f>
        <v>147.04578878703055</v>
      </c>
      <c r="AB605" s="58">
        <f>Table1[[#This Row],[Holding cost]]+AA605</f>
        <v>294.09157757406109</v>
      </c>
      <c r="AC605" s="34">
        <v>-0.7</v>
      </c>
      <c r="AD605" s="29">
        <v>0.84</v>
      </c>
      <c r="AE605" s="29">
        <v>1.47</v>
      </c>
      <c r="AF605" s="29">
        <v>16</v>
      </c>
    </row>
    <row r="606" spans="1:32" x14ac:dyDescent="0.15">
      <c r="A606" s="32">
        <v>14719.852977094328</v>
      </c>
      <c r="B606" s="33">
        <v>17.759</v>
      </c>
      <c r="C606" s="33">
        <v>41.669051325000012</v>
      </c>
      <c r="D606" s="33">
        <f>C606/Table1[[#This Row],[Std. Price ($)]]</f>
        <v>2.3463624824032889</v>
      </c>
      <c r="E606" s="29">
        <v>18</v>
      </c>
      <c r="F606" s="29">
        <f t="shared" si="126"/>
        <v>39.599999999999994</v>
      </c>
      <c r="G606" s="29">
        <f t="shared" si="127"/>
        <v>39.599999999999994</v>
      </c>
      <c r="H606" s="29">
        <f t="shared" si="128"/>
        <v>39.599999999999994</v>
      </c>
      <c r="I606" s="58">
        <f t="shared" si="129"/>
        <v>39.599999999999994</v>
      </c>
      <c r="J606" s="58">
        <f t="shared" si="130"/>
        <v>39.599999999999994</v>
      </c>
      <c r="K606" s="58">
        <f t="shared" si="131"/>
        <v>39.599999999999994</v>
      </c>
      <c r="L606" s="58">
        <f t="shared" si="132"/>
        <v>39.599999999999994</v>
      </c>
      <c r="M606" s="58">
        <f t="shared" si="133"/>
        <v>39.599999999999994</v>
      </c>
      <c r="N606" s="58">
        <f t="shared" si="134"/>
        <v>39.599999999999994</v>
      </c>
      <c r="O606" s="58">
        <f t="shared" si="135"/>
        <v>39.599999999999994</v>
      </c>
      <c r="P606" s="58">
        <f t="shared" si="136"/>
        <v>39.599999999999994</v>
      </c>
      <c r="Q606" s="58">
        <f t="shared" si="137"/>
        <v>39.599999999999994</v>
      </c>
      <c r="R606" s="58">
        <f>SUM(Table1[[#This Row],[Oct]:[September]])</f>
        <v>475.20000000000005</v>
      </c>
      <c r="S606" s="68">
        <f>Table1[[#This Row],[DEMAND for the whole year]]/365</f>
        <v>1.3019178082191782</v>
      </c>
      <c r="T606" s="68">
        <f>Table1[[#This Row],[Lead Time (days)]]*S606</f>
        <v>14.321095890410961</v>
      </c>
      <c r="U606" s="68">
        <f>SQRT(2*Table1[[#This Row],[DEMAND for the whole year]]*$H$1/(Table1[[#This Row],[Std. Price ($)]]*$K$1))</f>
        <v>283.32806117149534</v>
      </c>
      <c r="V606" s="68">
        <f>Table1[[#This Row],[DEMAND for the whole year]]/U606</f>
        <v>1.6772076794481954</v>
      </c>
      <c r="W606" s="68">
        <f>Table1[[#This Row],[Demand variability (COV)]]*S606</f>
        <v>0.32547945205479456</v>
      </c>
      <c r="X606" s="68">
        <f t="shared" si="138"/>
        <v>1.0794932194362235</v>
      </c>
      <c r="Y606" s="68">
        <f t="shared" si="139"/>
        <v>2.2170080234515823</v>
      </c>
      <c r="Z606" s="58">
        <f>(Table1[[#This Row],[Eoq]]/2)*(Table1[[#This Row],[Std. Price ($)]]*$K$1)</f>
        <v>503.16230383445856</v>
      </c>
      <c r="AA606" s="58">
        <f>Table1[[#This Row],[number of times I order]]*$H$1</f>
        <v>503.16230383445861</v>
      </c>
      <c r="AB606" s="58">
        <f>Table1[[#This Row],[Holding cost]]+AA606</f>
        <v>1006.3246076689172</v>
      </c>
      <c r="AC606" s="34">
        <v>1.2</v>
      </c>
      <c r="AD606" s="29">
        <v>1</v>
      </c>
      <c r="AE606" s="29">
        <v>0.25</v>
      </c>
      <c r="AF606" s="29">
        <v>11</v>
      </c>
    </row>
    <row r="607" spans="1:32" x14ac:dyDescent="0.15">
      <c r="A607" s="32">
        <v>66054.84358328204</v>
      </c>
      <c r="B607" s="33">
        <v>11.953999999999999</v>
      </c>
      <c r="C607" s="33">
        <v>44.594695199999997</v>
      </c>
      <c r="D607" s="33">
        <f>C607/Table1[[#This Row],[Std. Price ($)]]</f>
        <v>3.7305249456248957</v>
      </c>
      <c r="E607" s="29">
        <v>18</v>
      </c>
      <c r="F607" s="29">
        <f t="shared" si="126"/>
        <v>39.599999999999994</v>
      </c>
      <c r="G607" s="29">
        <f t="shared" si="127"/>
        <v>39.599999999999994</v>
      </c>
      <c r="H607" s="29">
        <f t="shared" si="128"/>
        <v>39.599999999999994</v>
      </c>
      <c r="I607" s="58">
        <f t="shared" si="129"/>
        <v>39.599999999999994</v>
      </c>
      <c r="J607" s="58">
        <f t="shared" si="130"/>
        <v>39.599999999999994</v>
      </c>
      <c r="K607" s="58">
        <f t="shared" si="131"/>
        <v>39.599999999999994</v>
      </c>
      <c r="L607" s="58">
        <f t="shared" si="132"/>
        <v>39.599999999999994</v>
      </c>
      <c r="M607" s="58">
        <f t="shared" si="133"/>
        <v>39.599999999999994</v>
      </c>
      <c r="N607" s="58">
        <f t="shared" si="134"/>
        <v>39.599999999999994</v>
      </c>
      <c r="O607" s="58">
        <f t="shared" si="135"/>
        <v>39.599999999999994</v>
      </c>
      <c r="P607" s="58">
        <f t="shared" si="136"/>
        <v>39.599999999999994</v>
      </c>
      <c r="Q607" s="58">
        <f t="shared" si="137"/>
        <v>39.599999999999994</v>
      </c>
      <c r="R607" s="58">
        <f>SUM(Table1[[#This Row],[Oct]:[September]])</f>
        <v>475.20000000000005</v>
      </c>
      <c r="S607" s="68">
        <f>Table1[[#This Row],[DEMAND for the whole year]]/365</f>
        <v>1.3019178082191782</v>
      </c>
      <c r="T607" s="68">
        <f>Table1[[#This Row],[Lead Time (days)]]*S607</f>
        <v>20.830684931506852</v>
      </c>
      <c r="U607" s="68">
        <f>SQRT(2*Table1[[#This Row],[DEMAND for the whole year]]*$H$1/(Table1[[#This Row],[Std. Price ($)]]*$K$1))</f>
        <v>345.33628888027505</v>
      </c>
      <c r="V607" s="68">
        <f>Table1[[#This Row],[DEMAND for the whole year]]/U607</f>
        <v>1.3760499990916031</v>
      </c>
      <c r="W607" s="68">
        <f>Table1[[#This Row],[Demand variability (COV)]]*S607</f>
        <v>0.32547945205479456</v>
      </c>
      <c r="X607" s="68">
        <f t="shared" si="138"/>
        <v>1.3019178082191782</v>
      </c>
      <c r="Y607" s="68">
        <f t="shared" si="139"/>
        <v>2.6738122803623066</v>
      </c>
      <c r="Z607" s="58">
        <f>(Table1[[#This Row],[Eoq]]/2)*(Table1[[#This Row],[Std. Price ($)]]*$K$1)</f>
        <v>412.81499972748082</v>
      </c>
      <c r="AA607" s="58">
        <f>Table1[[#This Row],[number of times I order]]*$H$1</f>
        <v>412.81499972748094</v>
      </c>
      <c r="AB607" s="58">
        <f>Table1[[#This Row],[Holding cost]]+AA607</f>
        <v>825.62999945496176</v>
      </c>
      <c r="AC607" s="34">
        <v>1.2</v>
      </c>
      <c r="AD607" s="29">
        <v>1</v>
      </c>
      <c r="AE607" s="29">
        <v>0.25</v>
      </c>
      <c r="AF607" s="29">
        <v>16</v>
      </c>
    </row>
    <row r="608" spans="1:32" x14ac:dyDescent="0.15">
      <c r="A608" s="32">
        <v>58730.323833252842</v>
      </c>
      <c r="B608" s="33">
        <v>10.363</v>
      </c>
      <c r="C608" s="33">
        <v>27.641243024999998</v>
      </c>
      <c r="D608" s="33">
        <f>C608/Table1[[#This Row],[Std. Price ($)]]</f>
        <v>2.6673012665251372</v>
      </c>
      <c r="E608" s="29">
        <v>18</v>
      </c>
      <c r="F608" s="29">
        <f t="shared" si="126"/>
        <v>27</v>
      </c>
      <c r="G608" s="29">
        <f t="shared" si="127"/>
        <v>27</v>
      </c>
      <c r="H608" s="29">
        <f t="shared" si="128"/>
        <v>27</v>
      </c>
      <c r="I608" s="58">
        <f t="shared" si="129"/>
        <v>27</v>
      </c>
      <c r="J608" s="58">
        <f t="shared" si="130"/>
        <v>27</v>
      </c>
      <c r="K608" s="58">
        <f t="shared" si="131"/>
        <v>27</v>
      </c>
      <c r="L608" s="58">
        <f t="shared" si="132"/>
        <v>27</v>
      </c>
      <c r="M608" s="58">
        <f t="shared" si="133"/>
        <v>27</v>
      </c>
      <c r="N608" s="58">
        <f t="shared" si="134"/>
        <v>27</v>
      </c>
      <c r="O608" s="58">
        <f t="shared" si="135"/>
        <v>27</v>
      </c>
      <c r="P608" s="58">
        <f t="shared" si="136"/>
        <v>27</v>
      </c>
      <c r="Q608" s="58">
        <f t="shared" si="137"/>
        <v>27</v>
      </c>
      <c r="R608" s="58">
        <f>SUM(Table1[[#This Row],[Oct]:[September]])</f>
        <v>324</v>
      </c>
      <c r="S608" s="68">
        <f>Table1[[#This Row],[DEMAND for the whole year]]/365</f>
        <v>0.88767123287671235</v>
      </c>
      <c r="T608" s="68">
        <f>Table1[[#This Row],[Lead Time (days)]]*S608</f>
        <v>9.7643835616438359</v>
      </c>
      <c r="U608" s="68">
        <f>SQRT(2*Table1[[#This Row],[DEMAND for the whole year]]*$H$1/(Table1[[#This Row],[Std. Price ($)]]*$K$1))</f>
        <v>306.26007418634458</v>
      </c>
      <c r="V608" s="68">
        <f>Table1[[#This Row],[DEMAND for the whole year]]/U608</f>
        <v>1.0579243829310299</v>
      </c>
      <c r="W608" s="68">
        <f>Table1[[#This Row],[Demand variability (COV)]]*S608</f>
        <v>0.22191780821917809</v>
      </c>
      <c r="X608" s="68">
        <f t="shared" si="138"/>
        <v>0.73601810416106139</v>
      </c>
      <c r="Y608" s="68">
        <f t="shared" si="139"/>
        <v>1.5115963796260787</v>
      </c>
      <c r="Z608" s="58">
        <f>(Table1[[#This Row],[Eoq]]/2)*(Table1[[#This Row],[Std. Price ($)]]*$K$1)</f>
        <v>317.37731487930887</v>
      </c>
      <c r="AA608" s="58">
        <f>Table1[[#This Row],[number of times I order]]*$H$1</f>
        <v>317.37731487930898</v>
      </c>
      <c r="AB608" s="58">
        <f>Table1[[#This Row],[Holding cost]]+AA608</f>
        <v>634.75462975861785</v>
      </c>
      <c r="AC608" s="34">
        <v>0.5</v>
      </c>
      <c r="AD608" s="29">
        <v>1</v>
      </c>
      <c r="AE608" s="29">
        <v>0.25</v>
      </c>
      <c r="AF608" s="29">
        <v>11</v>
      </c>
    </row>
    <row r="609" spans="1:32" x14ac:dyDescent="0.15">
      <c r="A609" s="32">
        <v>46476.698752906443</v>
      </c>
      <c r="B609" s="33">
        <v>23.91249135</v>
      </c>
      <c r="C609" s="33">
        <v>355.19949876428876</v>
      </c>
      <c r="D609" s="33">
        <f>C609/Table1[[#This Row],[Std. Price ($)]]</f>
        <v>14.854140188294883</v>
      </c>
      <c r="E609" s="29">
        <v>10</v>
      </c>
      <c r="F609" s="29">
        <f t="shared" si="126"/>
        <v>25</v>
      </c>
      <c r="G609" s="29">
        <f t="shared" si="127"/>
        <v>25</v>
      </c>
      <c r="H609" s="29">
        <f t="shared" si="128"/>
        <v>25</v>
      </c>
      <c r="I609" s="58">
        <f t="shared" si="129"/>
        <v>25</v>
      </c>
      <c r="J609" s="58">
        <f t="shared" si="130"/>
        <v>25</v>
      </c>
      <c r="K609" s="58">
        <f t="shared" si="131"/>
        <v>25</v>
      </c>
      <c r="L609" s="58">
        <f t="shared" si="132"/>
        <v>25</v>
      </c>
      <c r="M609" s="58">
        <f t="shared" si="133"/>
        <v>25</v>
      </c>
      <c r="N609" s="58">
        <f t="shared" si="134"/>
        <v>25</v>
      </c>
      <c r="O609" s="58">
        <f t="shared" si="135"/>
        <v>25</v>
      </c>
      <c r="P609" s="58">
        <f t="shared" si="136"/>
        <v>25</v>
      </c>
      <c r="Q609" s="58">
        <f t="shared" si="137"/>
        <v>25</v>
      </c>
      <c r="R609" s="58">
        <f>SUM(Table1[[#This Row],[Oct]:[September]])</f>
        <v>300</v>
      </c>
      <c r="S609" s="68">
        <f>Table1[[#This Row],[DEMAND for the whole year]]/365</f>
        <v>0.82191780821917804</v>
      </c>
      <c r="T609" s="68">
        <f>Table1[[#This Row],[Lead Time (days)]]*S609</f>
        <v>32.054794520547944</v>
      </c>
      <c r="U609" s="68">
        <f>SQRT(2*Table1[[#This Row],[DEMAND for the whole year]]*$H$1/(Table1[[#This Row],[Std. Price ($)]]*$K$1))</f>
        <v>194.00317688746262</v>
      </c>
      <c r="V609" s="68">
        <f>Table1[[#This Row],[DEMAND for the whole year]]/U609</f>
        <v>1.5463664297313235</v>
      </c>
      <c r="W609" s="68">
        <f>Table1[[#This Row],[Demand variability (COV)]]*S609</f>
        <v>0.78082191780821908</v>
      </c>
      <c r="X609" s="68">
        <f t="shared" si="138"/>
        <v>4.876231313817927</v>
      </c>
      <c r="Y609" s="68">
        <f t="shared" si="139"/>
        <v>10.014554748742347</v>
      </c>
      <c r="Z609" s="58">
        <f>(Table1[[#This Row],[Eoq]]/2)*(Table1[[#This Row],[Std. Price ($)]]*$K$1)</f>
        <v>463.90992891939703</v>
      </c>
      <c r="AA609" s="58">
        <f>Table1[[#This Row],[number of times I order]]*$H$1</f>
        <v>463.90992891939709</v>
      </c>
      <c r="AB609" s="58">
        <f>Table1[[#This Row],[Holding cost]]+AA609</f>
        <v>927.81985783879418</v>
      </c>
      <c r="AC609" s="34">
        <v>1.5</v>
      </c>
      <c r="AD609" s="29">
        <v>1</v>
      </c>
      <c r="AE609" s="29">
        <v>0.95</v>
      </c>
      <c r="AF609" s="29">
        <v>39</v>
      </c>
    </row>
    <row r="610" spans="1:32" x14ac:dyDescent="0.15">
      <c r="A610" s="32">
        <v>87976.947607293871</v>
      </c>
      <c r="B610" s="33">
        <v>404.20606901999997</v>
      </c>
      <c r="C610" s="33">
        <v>7513.597803278818</v>
      </c>
      <c r="D610" s="33">
        <f>C610/Table1[[#This Row],[Std. Price ($)]]</f>
        <v>18.58853287753838</v>
      </c>
      <c r="E610" s="29">
        <v>10</v>
      </c>
      <c r="F610" s="29">
        <f t="shared" si="126"/>
        <v>18</v>
      </c>
      <c r="G610" s="29">
        <f t="shared" si="127"/>
        <v>18</v>
      </c>
      <c r="H610" s="29">
        <f t="shared" si="128"/>
        <v>18</v>
      </c>
      <c r="I610" s="58">
        <f t="shared" si="129"/>
        <v>18</v>
      </c>
      <c r="J610" s="58">
        <f t="shared" si="130"/>
        <v>18</v>
      </c>
      <c r="K610" s="58">
        <f t="shared" si="131"/>
        <v>18</v>
      </c>
      <c r="L610" s="58">
        <f t="shared" si="132"/>
        <v>18</v>
      </c>
      <c r="M610" s="58">
        <f t="shared" si="133"/>
        <v>18</v>
      </c>
      <c r="N610" s="58">
        <f t="shared" si="134"/>
        <v>18</v>
      </c>
      <c r="O610" s="58">
        <f t="shared" si="135"/>
        <v>18</v>
      </c>
      <c r="P610" s="58">
        <f t="shared" si="136"/>
        <v>18</v>
      </c>
      <c r="Q610" s="58">
        <f t="shared" si="137"/>
        <v>18</v>
      </c>
      <c r="R610" s="58">
        <f>SUM(Table1[[#This Row],[Oct]:[September]])</f>
        <v>216</v>
      </c>
      <c r="S610" s="68">
        <f>Table1[[#This Row],[DEMAND for the whole year]]/365</f>
        <v>0.59178082191780823</v>
      </c>
      <c r="T610" s="68">
        <f>Table1[[#This Row],[Lead Time (days)]]*S610</f>
        <v>16.56986301369863</v>
      </c>
      <c r="U610" s="68">
        <f>SQRT(2*Table1[[#This Row],[DEMAND for the whole year]]*$H$1/(Table1[[#This Row],[Std. Price ($)]]*$K$1))</f>
        <v>40.039264205493673</v>
      </c>
      <c r="V610" s="68">
        <f>Table1[[#This Row],[DEMAND for the whole year]]/U610</f>
        <v>5.3947045303185979</v>
      </c>
      <c r="W610" s="68">
        <f>Table1[[#This Row],[Demand variability (COV)]]*S610</f>
        <v>1.0237808219178082</v>
      </c>
      <c r="X610" s="68">
        <f t="shared" si="138"/>
        <v>5.4173389036636506</v>
      </c>
      <c r="Y610" s="68">
        <f t="shared" si="139"/>
        <v>11.125853871922612</v>
      </c>
      <c r="Z610" s="58">
        <f>(Table1[[#This Row],[Eoq]]/2)*(Table1[[#This Row],[Std. Price ($)]]*$K$1)</f>
        <v>1618.4113590955792</v>
      </c>
      <c r="AA610" s="58">
        <f>Table1[[#This Row],[number of times I order]]*$H$1</f>
        <v>1618.4113590955794</v>
      </c>
      <c r="AB610" s="58">
        <f>Table1[[#This Row],[Holding cost]]+AA610</f>
        <v>3236.8227181911589</v>
      </c>
      <c r="AC610" s="34">
        <v>0.8</v>
      </c>
      <c r="AD610" s="29">
        <v>1</v>
      </c>
      <c r="AE610" s="29">
        <v>1.73</v>
      </c>
      <c r="AF610" s="29">
        <v>28</v>
      </c>
    </row>
    <row r="611" spans="1:32" x14ac:dyDescent="0.15">
      <c r="A611" s="32">
        <v>30213.945618810358</v>
      </c>
      <c r="B611" s="33">
        <v>107.53540361999998</v>
      </c>
      <c r="C611" s="33">
        <v>3385.4438994612628</v>
      </c>
      <c r="D611" s="33">
        <f>C611/Table1[[#This Row],[Std. Price ($)]]</f>
        <v>31.482133190520901</v>
      </c>
      <c r="E611" s="29">
        <v>10</v>
      </c>
      <c r="F611" s="29">
        <f t="shared" si="126"/>
        <v>6</v>
      </c>
      <c r="G611" s="29">
        <f t="shared" si="127"/>
        <v>6</v>
      </c>
      <c r="H611" s="29">
        <f t="shared" si="128"/>
        <v>6</v>
      </c>
      <c r="I611" s="58">
        <f t="shared" si="129"/>
        <v>6</v>
      </c>
      <c r="J611" s="58">
        <f t="shared" si="130"/>
        <v>6</v>
      </c>
      <c r="K611" s="58">
        <f t="shared" si="131"/>
        <v>6</v>
      </c>
      <c r="L611" s="58">
        <f t="shared" si="132"/>
        <v>6</v>
      </c>
      <c r="M611" s="58">
        <f t="shared" si="133"/>
        <v>6</v>
      </c>
      <c r="N611" s="58">
        <f t="shared" si="134"/>
        <v>6</v>
      </c>
      <c r="O611" s="58">
        <f t="shared" si="135"/>
        <v>6</v>
      </c>
      <c r="P611" s="58">
        <f t="shared" si="136"/>
        <v>6</v>
      </c>
      <c r="Q611" s="58">
        <f t="shared" si="137"/>
        <v>6</v>
      </c>
      <c r="R611" s="58">
        <f>SUM(Table1[[#This Row],[Oct]:[September]])</f>
        <v>72</v>
      </c>
      <c r="S611" s="68">
        <f>Table1[[#This Row],[DEMAND for the whole year]]/365</f>
        <v>0.19726027397260273</v>
      </c>
      <c r="T611" s="68">
        <f>Table1[[#This Row],[Lead Time (days)]]*S611</f>
        <v>6.5095890410958903</v>
      </c>
      <c r="U611" s="68">
        <f>SQRT(2*Table1[[#This Row],[DEMAND for the whole year]]*$H$1/(Table1[[#This Row],[Std. Price ($)]]*$K$1))</f>
        <v>44.817862597989887</v>
      </c>
      <c r="V611" s="68">
        <f>Table1[[#This Row],[DEMAND for the whole year]]/U611</f>
        <v>1.6065023146201811</v>
      </c>
      <c r="W611" s="68">
        <f>Table1[[#This Row],[Demand variability (COV)]]*S611</f>
        <v>0.48920547945205478</v>
      </c>
      <c r="X611" s="68">
        <f t="shared" si="138"/>
        <v>2.8102715237420011</v>
      </c>
      <c r="Y611" s="68">
        <f t="shared" si="139"/>
        <v>5.7715920804647656</v>
      </c>
      <c r="Z611" s="58">
        <f>(Table1[[#This Row],[Eoq]]/2)*(Table1[[#This Row],[Std. Price ($)]]*$K$1)</f>
        <v>481.95069438605441</v>
      </c>
      <c r="AA611" s="58">
        <f>Table1[[#This Row],[number of times I order]]*$H$1</f>
        <v>481.95069438605435</v>
      </c>
      <c r="AB611" s="58">
        <f>Table1[[#This Row],[Holding cost]]+AA611</f>
        <v>963.9013887721087</v>
      </c>
      <c r="AC611" s="34">
        <v>-0.4</v>
      </c>
      <c r="AD611" s="29">
        <v>1</v>
      </c>
      <c r="AE611" s="29">
        <v>2.48</v>
      </c>
      <c r="AF611" s="29">
        <v>33</v>
      </c>
    </row>
    <row r="612" spans="1:32" x14ac:dyDescent="0.15">
      <c r="A612" s="32">
        <v>72973.151033920818</v>
      </c>
      <c r="B612" s="33">
        <v>5.9838799999999992</v>
      </c>
      <c r="C612" s="33">
        <v>26.88986791656</v>
      </c>
      <c r="D612" s="33">
        <f>C612/Table1[[#This Row],[Std. Price ($)]]</f>
        <v>4.4937177745141952</v>
      </c>
      <c r="E612" s="29">
        <v>18</v>
      </c>
      <c r="F612" s="29">
        <f t="shared" si="126"/>
        <v>21.6</v>
      </c>
      <c r="G612" s="29">
        <f t="shared" si="127"/>
        <v>21.6</v>
      </c>
      <c r="H612" s="29">
        <f t="shared" si="128"/>
        <v>21.6</v>
      </c>
      <c r="I612" s="58">
        <f t="shared" si="129"/>
        <v>21.6</v>
      </c>
      <c r="J612" s="58">
        <f t="shared" si="130"/>
        <v>21.6</v>
      </c>
      <c r="K612" s="58">
        <f t="shared" si="131"/>
        <v>21.6</v>
      </c>
      <c r="L612" s="58">
        <f t="shared" si="132"/>
        <v>21.6</v>
      </c>
      <c r="M612" s="58">
        <f t="shared" si="133"/>
        <v>21.6</v>
      </c>
      <c r="N612" s="58">
        <f t="shared" si="134"/>
        <v>21.6</v>
      </c>
      <c r="O612" s="58">
        <f t="shared" si="135"/>
        <v>21.6</v>
      </c>
      <c r="P612" s="58">
        <f t="shared" si="136"/>
        <v>21.6</v>
      </c>
      <c r="Q612" s="58">
        <f t="shared" si="137"/>
        <v>21.6</v>
      </c>
      <c r="R612" s="58">
        <f>SUM(Table1[[#This Row],[Oct]:[September]])</f>
        <v>259.2</v>
      </c>
      <c r="S612" s="68">
        <f>Table1[[#This Row],[DEMAND for the whole year]]/365</f>
        <v>0.71013698630136979</v>
      </c>
      <c r="T612" s="68">
        <f>Table1[[#This Row],[Lead Time (days)]]*S612</f>
        <v>4.2608219178082187</v>
      </c>
      <c r="U612" s="68">
        <f>SQRT(2*Table1[[#This Row],[DEMAND for the whole year]]*$H$1/(Table1[[#This Row],[Std. Price ($)]]*$K$1))</f>
        <v>360.48457664083548</v>
      </c>
      <c r="V612" s="68">
        <f>Table1[[#This Row],[DEMAND for the whole year]]/U612</f>
        <v>0.71903214948985406</v>
      </c>
      <c r="W612" s="68">
        <f>Table1[[#This Row],[Demand variability (COV)]]*S612</f>
        <v>0.64622465753424652</v>
      </c>
      <c r="X612" s="68">
        <f t="shared" si="138"/>
        <v>1.5829206701637086</v>
      </c>
      <c r="Y612" s="68">
        <f t="shared" si="139"/>
        <v>3.2509216019653104</v>
      </c>
      <c r="Z612" s="58">
        <f>(Table1[[#This Row],[Eoq]]/2)*(Table1[[#This Row],[Std. Price ($)]]*$K$1)</f>
        <v>215.70964484695622</v>
      </c>
      <c r="AA612" s="58">
        <f>Table1[[#This Row],[number of times I order]]*$H$1</f>
        <v>215.70964484695622</v>
      </c>
      <c r="AB612" s="58">
        <f>Table1[[#This Row],[Holding cost]]+AA612</f>
        <v>431.41928969391245</v>
      </c>
      <c r="AC612" s="34">
        <v>0.2</v>
      </c>
      <c r="AD612" s="29">
        <v>1</v>
      </c>
      <c r="AE612" s="29">
        <v>0.91</v>
      </c>
      <c r="AF612" s="29">
        <v>6</v>
      </c>
    </row>
    <row r="613" spans="1:32" x14ac:dyDescent="0.15">
      <c r="A613" s="32">
        <v>52567.948072428459</v>
      </c>
      <c r="B613" s="33">
        <v>340.88449777999995</v>
      </c>
      <c r="C613" s="33">
        <v>16943.677387859028</v>
      </c>
      <c r="D613" s="33">
        <f>C613/Table1[[#This Row],[Std. Price ($)]]</f>
        <v>49.705039384906669</v>
      </c>
      <c r="E613" s="29">
        <v>18</v>
      </c>
      <c r="F613" s="29">
        <f t="shared" si="126"/>
        <v>28.799999999999997</v>
      </c>
      <c r="G613" s="29">
        <f t="shared" si="127"/>
        <v>28.799999999999997</v>
      </c>
      <c r="H613" s="29">
        <f t="shared" si="128"/>
        <v>28.799999999999997</v>
      </c>
      <c r="I613" s="58">
        <f t="shared" si="129"/>
        <v>28.799999999999997</v>
      </c>
      <c r="J613" s="58">
        <f t="shared" si="130"/>
        <v>28.799999999999997</v>
      </c>
      <c r="K613" s="58">
        <f t="shared" si="131"/>
        <v>28.799999999999997</v>
      </c>
      <c r="L613" s="58">
        <f t="shared" si="132"/>
        <v>28.799999999999997</v>
      </c>
      <c r="M613" s="58">
        <f t="shared" si="133"/>
        <v>28.799999999999997</v>
      </c>
      <c r="N613" s="58">
        <f t="shared" si="134"/>
        <v>28.799999999999997</v>
      </c>
      <c r="O613" s="58">
        <f t="shared" si="135"/>
        <v>28.799999999999997</v>
      </c>
      <c r="P613" s="58">
        <f t="shared" si="136"/>
        <v>28.799999999999997</v>
      </c>
      <c r="Q613" s="58">
        <f t="shared" si="137"/>
        <v>28.799999999999997</v>
      </c>
      <c r="R613" s="58">
        <f>SUM(Table1[[#This Row],[Oct]:[September]])</f>
        <v>345.60000000000008</v>
      </c>
      <c r="S613" s="68">
        <f>Table1[[#This Row],[DEMAND for the whole year]]/365</f>
        <v>0.94684931506849335</v>
      </c>
      <c r="T613" s="68">
        <f>Table1[[#This Row],[Lead Time (days)]]*S613</f>
        <v>25.564931506849319</v>
      </c>
      <c r="U613" s="68">
        <f>SQRT(2*Table1[[#This Row],[DEMAND for the whole year]]*$H$1/(Table1[[#This Row],[Std. Price ($)]]*$K$1))</f>
        <v>55.149790691327723</v>
      </c>
      <c r="V613" s="68">
        <f>Table1[[#This Row],[DEMAND for the whole year]]/U613</f>
        <v>6.2665695674951216</v>
      </c>
      <c r="W613" s="68">
        <f>Table1[[#This Row],[Demand variability (COV)]]*S613</f>
        <v>2.5186191780821923</v>
      </c>
      <c r="X613" s="68">
        <f t="shared" si="138"/>
        <v>13.08712914406717</v>
      </c>
      <c r="Y613" s="68">
        <f t="shared" si="139"/>
        <v>26.877677222925922</v>
      </c>
      <c r="Z613" s="58">
        <f>(Table1[[#This Row],[Eoq]]/2)*(Table1[[#This Row],[Std. Price ($)]]*$K$1)</f>
        <v>1879.9708702485368</v>
      </c>
      <c r="AA613" s="58">
        <f>Table1[[#This Row],[number of times I order]]*$H$1</f>
        <v>1879.9708702485366</v>
      </c>
      <c r="AB613" s="58">
        <f>Table1[[#This Row],[Holding cost]]+AA613</f>
        <v>3759.9417404970736</v>
      </c>
      <c r="AC613" s="34">
        <v>0.6</v>
      </c>
      <c r="AD613" s="29">
        <v>0.82</v>
      </c>
      <c r="AE613" s="29">
        <v>2.66</v>
      </c>
      <c r="AF613" s="29">
        <v>27</v>
      </c>
    </row>
    <row r="614" spans="1:32" x14ac:dyDescent="0.15">
      <c r="A614" s="32">
        <v>60451.340823636223</v>
      </c>
      <c r="B614" s="33">
        <v>64.027000000000001</v>
      </c>
      <c r="C614" s="33">
        <v>355.59029880000003</v>
      </c>
      <c r="D614" s="33">
        <f>C614/Table1[[#This Row],[Std. Price ($)]]</f>
        <v>5.5537554281787376</v>
      </c>
      <c r="E614" s="29">
        <v>34</v>
      </c>
      <c r="F614" s="29">
        <f t="shared" si="126"/>
        <v>74.8</v>
      </c>
      <c r="G614" s="29">
        <f t="shared" si="127"/>
        <v>74.8</v>
      </c>
      <c r="H614" s="29">
        <f t="shared" si="128"/>
        <v>74.8</v>
      </c>
      <c r="I614" s="58">
        <f t="shared" si="129"/>
        <v>74.8</v>
      </c>
      <c r="J614" s="58">
        <f t="shared" si="130"/>
        <v>74.8</v>
      </c>
      <c r="K614" s="58">
        <f t="shared" si="131"/>
        <v>74.8</v>
      </c>
      <c r="L614" s="58">
        <f t="shared" si="132"/>
        <v>74.8</v>
      </c>
      <c r="M614" s="58">
        <f t="shared" si="133"/>
        <v>74.8</v>
      </c>
      <c r="N614" s="58">
        <f t="shared" si="134"/>
        <v>74.8</v>
      </c>
      <c r="O614" s="58">
        <f t="shared" si="135"/>
        <v>74.8</v>
      </c>
      <c r="P614" s="58">
        <f t="shared" si="136"/>
        <v>74.8</v>
      </c>
      <c r="Q614" s="58">
        <f t="shared" si="137"/>
        <v>74.8</v>
      </c>
      <c r="R614" s="58">
        <f>SUM(Table1[[#This Row],[Oct]:[September]])</f>
        <v>897.5999999999998</v>
      </c>
      <c r="S614" s="68">
        <f>Table1[[#This Row],[DEMAND for the whole year]]/365</f>
        <v>2.4591780821917801</v>
      </c>
      <c r="T614" s="68">
        <f>Table1[[#This Row],[Lead Time (days)]]*S614</f>
        <v>39.346849315068482</v>
      </c>
      <c r="U614" s="68">
        <f>SQRT(2*Table1[[#This Row],[DEMAND for the whole year]]*$H$1/(Table1[[#This Row],[Std. Price ($)]]*$K$1))</f>
        <v>205.07866074914566</v>
      </c>
      <c r="V614" s="68">
        <f>Table1[[#This Row],[DEMAND for the whole year]]/U614</f>
        <v>4.3768571372618501</v>
      </c>
      <c r="W614" s="68">
        <f>Table1[[#This Row],[Demand variability (COV)]]*S614</f>
        <v>0.61479452054794503</v>
      </c>
      <c r="X614" s="68">
        <f t="shared" si="138"/>
        <v>2.4591780821917801</v>
      </c>
      <c r="Y614" s="68">
        <f t="shared" si="139"/>
        <v>5.0505343073510218</v>
      </c>
      <c r="Z614" s="58">
        <f>(Table1[[#This Row],[Eoq]]/2)*(Table1[[#This Row],[Std. Price ($)]]*$K$1)</f>
        <v>1313.057141178555</v>
      </c>
      <c r="AA614" s="58">
        <f>Table1[[#This Row],[number of times I order]]*$H$1</f>
        <v>1313.057141178555</v>
      </c>
      <c r="AB614" s="58">
        <f>Table1[[#This Row],[Holding cost]]+AA614</f>
        <v>2626.1142823571099</v>
      </c>
      <c r="AC614" s="34">
        <v>1.2</v>
      </c>
      <c r="AD614" s="29">
        <v>1</v>
      </c>
      <c r="AE614" s="29">
        <v>0.25</v>
      </c>
      <c r="AF614" s="29">
        <v>16</v>
      </c>
    </row>
    <row r="615" spans="1:32" x14ac:dyDescent="0.15">
      <c r="A615" s="32">
        <v>64530.526709407335</v>
      </c>
      <c r="B615" s="33">
        <v>20.837449979999999</v>
      </c>
      <c r="C615" s="33">
        <v>62.384072296021664</v>
      </c>
      <c r="D615" s="33">
        <f>C615/Table1[[#This Row],[Std. Price ($)]]</f>
        <v>2.993843889530559</v>
      </c>
      <c r="E615" s="29">
        <v>10</v>
      </c>
      <c r="F615" s="29">
        <f t="shared" si="126"/>
        <v>8</v>
      </c>
      <c r="G615" s="29">
        <f t="shared" si="127"/>
        <v>8</v>
      </c>
      <c r="H615" s="29">
        <f t="shared" si="128"/>
        <v>8</v>
      </c>
      <c r="I615" s="58">
        <f t="shared" si="129"/>
        <v>8</v>
      </c>
      <c r="J615" s="58">
        <f t="shared" si="130"/>
        <v>8</v>
      </c>
      <c r="K615" s="58">
        <f t="shared" si="131"/>
        <v>8</v>
      </c>
      <c r="L615" s="58">
        <f t="shared" si="132"/>
        <v>8</v>
      </c>
      <c r="M615" s="58">
        <f t="shared" si="133"/>
        <v>8</v>
      </c>
      <c r="N615" s="58">
        <f t="shared" si="134"/>
        <v>8</v>
      </c>
      <c r="O615" s="58">
        <f t="shared" si="135"/>
        <v>8</v>
      </c>
      <c r="P615" s="58">
        <f t="shared" si="136"/>
        <v>8</v>
      </c>
      <c r="Q615" s="58">
        <f t="shared" si="137"/>
        <v>8</v>
      </c>
      <c r="R615" s="58">
        <f>SUM(Table1[[#This Row],[Oct]:[September]])</f>
        <v>96</v>
      </c>
      <c r="S615" s="68">
        <f>Table1[[#This Row],[DEMAND for the whole year]]/365</f>
        <v>0.26301369863013696</v>
      </c>
      <c r="T615" s="68">
        <f>Table1[[#This Row],[Lead Time (days)]]*S615</f>
        <v>6.8383561643835611</v>
      </c>
      <c r="U615" s="68">
        <f>SQRT(2*Table1[[#This Row],[DEMAND for the whole year]]*$H$1/(Table1[[#This Row],[Std. Price ($)]]*$K$1))</f>
        <v>117.56389297113186</v>
      </c>
      <c r="V615" s="68">
        <f>Table1[[#This Row],[DEMAND for the whole year]]/U615</f>
        <v>0.8165772464133445</v>
      </c>
      <c r="W615" s="68">
        <f>Table1[[#This Row],[Demand variability (COV)]]*S615</f>
        <v>6.575342465753424E-2</v>
      </c>
      <c r="X615" s="68">
        <f t="shared" si="138"/>
        <v>0.33527799541432002</v>
      </c>
      <c r="Y615" s="68">
        <f t="shared" si="139"/>
        <v>0.68857681784098079</v>
      </c>
      <c r="Z615" s="58">
        <f>(Table1[[#This Row],[Eoq]]/2)*(Table1[[#This Row],[Std. Price ($)]]*$K$1)</f>
        <v>244.97317392400336</v>
      </c>
      <c r="AA615" s="58">
        <f>Table1[[#This Row],[number of times I order]]*$H$1</f>
        <v>244.97317392400336</v>
      </c>
      <c r="AB615" s="58">
        <f>Table1[[#This Row],[Holding cost]]+AA615</f>
        <v>489.94634784800672</v>
      </c>
      <c r="AC615" s="34">
        <v>-0.2</v>
      </c>
      <c r="AD615" s="29">
        <v>1</v>
      </c>
      <c r="AE615" s="29">
        <v>0.25</v>
      </c>
      <c r="AF615" s="29">
        <v>26</v>
      </c>
    </row>
    <row r="616" spans="1:32" x14ac:dyDescent="0.15">
      <c r="A616" s="32">
        <v>96146.750671720642</v>
      </c>
      <c r="B616" s="33">
        <v>51.68901429999999</v>
      </c>
      <c r="C616" s="33">
        <v>376.84992933048426</v>
      </c>
      <c r="D616" s="33">
        <f>C616/Table1[[#This Row],[Std. Price ($)]]</f>
        <v>7.29071611122761</v>
      </c>
      <c r="E616" s="29">
        <v>10</v>
      </c>
      <c r="F616" s="29">
        <f t="shared" si="126"/>
        <v>25</v>
      </c>
      <c r="G616" s="29">
        <f t="shared" si="127"/>
        <v>25</v>
      </c>
      <c r="H616" s="29">
        <f t="shared" si="128"/>
        <v>25</v>
      </c>
      <c r="I616" s="58">
        <f t="shared" si="129"/>
        <v>25</v>
      </c>
      <c r="J616" s="58">
        <f t="shared" si="130"/>
        <v>25</v>
      </c>
      <c r="K616" s="58">
        <f t="shared" si="131"/>
        <v>25</v>
      </c>
      <c r="L616" s="58">
        <f t="shared" si="132"/>
        <v>25</v>
      </c>
      <c r="M616" s="58">
        <f t="shared" si="133"/>
        <v>25</v>
      </c>
      <c r="N616" s="58">
        <f t="shared" si="134"/>
        <v>25</v>
      </c>
      <c r="O616" s="58">
        <f t="shared" si="135"/>
        <v>25</v>
      </c>
      <c r="P616" s="58">
        <f t="shared" si="136"/>
        <v>25</v>
      </c>
      <c r="Q616" s="58">
        <f t="shared" si="137"/>
        <v>25</v>
      </c>
      <c r="R616" s="58">
        <f>SUM(Table1[[#This Row],[Oct]:[September]])</f>
        <v>300</v>
      </c>
      <c r="S616" s="68">
        <f>Table1[[#This Row],[DEMAND for the whole year]]/365</f>
        <v>0.82191780821917804</v>
      </c>
      <c r="T616" s="68">
        <f>Table1[[#This Row],[Lead Time (days)]]*S616</f>
        <v>50.958904109589035</v>
      </c>
      <c r="U616" s="68">
        <f>SQRT(2*Table1[[#This Row],[DEMAND for the whole year]]*$H$1/(Table1[[#This Row],[Std. Price ($)]]*$K$1))</f>
        <v>131.95386928161395</v>
      </c>
      <c r="V616" s="68">
        <f>Table1[[#This Row],[DEMAND for the whole year]]/U616</f>
        <v>2.273521812079224</v>
      </c>
      <c r="W616" s="68">
        <f>Table1[[#This Row],[Demand variability (COV)]]*S616</f>
        <v>0.20547945205479451</v>
      </c>
      <c r="X616" s="68">
        <f t="shared" si="138"/>
        <v>1.6179468234270844</v>
      </c>
      <c r="Y616" s="68">
        <f t="shared" si="139"/>
        <v>3.3228565260735916</v>
      </c>
      <c r="Z616" s="58">
        <f>(Table1[[#This Row],[Eoq]]/2)*(Table1[[#This Row],[Std. Price ($)]]*$K$1)</f>
        <v>682.05654362376731</v>
      </c>
      <c r="AA616" s="58">
        <f>Table1[[#This Row],[number of times I order]]*$H$1</f>
        <v>682.0565436237672</v>
      </c>
      <c r="AB616" s="58">
        <f>Table1[[#This Row],[Holding cost]]+AA616</f>
        <v>1364.1130872475346</v>
      </c>
      <c r="AC616" s="34">
        <v>1.5</v>
      </c>
      <c r="AD616" s="29">
        <v>0.86</v>
      </c>
      <c r="AE616" s="29">
        <v>0.25</v>
      </c>
      <c r="AF616" s="29">
        <v>62</v>
      </c>
    </row>
    <row r="617" spans="1:32" x14ac:dyDescent="0.15">
      <c r="A617" s="32">
        <v>79018.363451652302</v>
      </c>
      <c r="B617" s="33">
        <v>6.4973705199999996</v>
      </c>
      <c r="C617" s="33">
        <v>51.270365452872873</v>
      </c>
      <c r="D617" s="33">
        <f>C617/Table1[[#This Row],[Std. Price ($)]]</f>
        <v>7.8909406959406212</v>
      </c>
      <c r="E617" s="29">
        <v>26</v>
      </c>
      <c r="F617" s="29">
        <f t="shared" si="126"/>
        <v>57.2</v>
      </c>
      <c r="G617" s="29">
        <f t="shared" si="127"/>
        <v>57.2</v>
      </c>
      <c r="H617" s="29">
        <f t="shared" si="128"/>
        <v>57.2</v>
      </c>
      <c r="I617" s="58">
        <f t="shared" si="129"/>
        <v>57.2</v>
      </c>
      <c r="J617" s="58">
        <f t="shared" si="130"/>
        <v>57.2</v>
      </c>
      <c r="K617" s="58">
        <f t="shared" si="131"/>
        <v>57.2</v>
      </c>
      <c r="L617" s="58">
        <f t="shared" si="132"/>
        <v>57.2</v>
      </c>
      <c r="M617" s="58">
        <f t="shared" si="133"/>
        <v>57.2</v>
      </c>
      <c r="N617" s="58">
        <f t="shared" si="134"/>
        <v>57.2</v>
      </c>
      <c r="O617" s="58">
        <f t="shared" si="135"/>
        <v>57.2</v>
      </c>
      <c r="P617" s="58">
        <f t="shared" si="136"/>
        <v>57.2</v>
      </c>
      <c r="Q617" s="58">
        <f t="shared" si="137"/>
        <v>57.2</v>
      </c>
      <c r="R617" s="58">
        <f>SUM(Table1[[#This Row],[Oct]:[September]])</f>
        <v>686.40000000000009</v>
      </c>
      <c r="S617" s="68">
        <f>Table1[[#This Row],[DEMAND for the whole year]]/365</f>
        <v>1.8805479452054796</v>
      </c>
      <c r="T617" s="68">
        <f>Table1[[#This Row],[Lead Time (days)]]*S617</f>
        <v>9.4027397260273986</v>
      </c>
      <c r="U617" s="68">
        <f>SQRT(2*Table1[[#This Row],[DEMAND for the whole year]]*$H$1/(Table1[[#This Row],[Std. Price ($)]]*$K$1))</f>
        <v>562.9637720802217</v>
      </c>
      <c r="V617" s="68">
        <f>Table1[[#This Row],[DEMAND for the whole year]]/U617</f>
        <v>1.2192614055140103</v>
      </c>
      <c r="W617" s="68">
        <f>Table1[[#This Row],[Demand variability (COV)]]*S617</f>
        <v>2.6327671232876715</v>
      </c>
      <c r="X617" s="68">
        <f t="shared" si="138"/>
        <v>5.8870462565978032</v>
      </c>
      <c r="Y617" s="68">
        <f t="shared" si="139"/>
        <v>12.090514836326884</v>
      </c>
      <c r="Z617" s="58">
        <f>(Table1[[#This Row],[Eoq]]/2)*(Table1[[#This Row],[Std. Price ($)]]*$K$1)</f>
        <v>365.77842165420316</v>
      </c>
      <c r="AA617" s="58">
        <f>Table1[[#This Row],[number of times I order]]*$H$1</f>
        <v>365.7784216542031</v>
      </c>
      <c r="AB617" s="58">
        <f>Table1[[#This Row],[Holding cost]]+AA617</f>
        <v>731.55684330840631</v>
      </c>
      <c r="AC617" s="34">
        <v>1.2</v>
      </c>
      <c r="AD617" s="29">
        <v>0.75</v>
      </c>
      <c r="AE617" s="29">
        <v>1.4</v>
      </c>
      <c r="AF617" s="29">
        <v>5</v>
      </c>
    </row>
    <row r="618" spans="1:32" x14ac:dyDescent="0.15">
      <c r="A618" s="32">
        <v>15232.507382933458</v>
      </c>
      <c r="B618" s="33">
        <v>11.007999999999999</v>
      </c>
      <c r="C618" s="33">
        <v>341.38814805333334</v>
      </c>
      <c r="D618" s="33">
        <f>C618/Table1[[#This Row],[Std. Price ($)]]</f>
        <v>31.012731472868222</v>
      </c>
      <c r="E618" s="29">
        <v>26</v>
      </c>
      <c r="F618" s="29">
        <f t="shared" si="126"/>
        <v>36.4</v>
      </c>
      <c r="G618" s="29">
        <f t="shared" si="127"/>
        <v>36.4</v>
      </c>
      <c r="H618" s="29">
        <f t="shared" si="128"/>
        <v>36.4</v>
      </c>
      <c r="I618" s="58">
        <f t="shared" si="129"/>
        <v>36.4</v>
      </c>
      <c r="J618" s="58">
        <f t="shared" si="130"/>
        <v>36.4</v>
      </c>
      <c r="K618" s="58">
        <f t="shared" si="131"/>
        <v>36.4</v>
      </c>
      <c r="L618" s="58">
        <f t="shared" si="132"/>
        <v>36.4</v>
      </c>
      <c r="M618" s="58">
        <f t="shared" si="133"/>
        <v>36.4</v>
      </c>
      <c r="N618" s="58">
        <f t="shared" si="134"/>
        <v>36.4</v>
      </c>
      <c r="O618" s="58">
        <f t="shared" si="135"/>
        <v>36.4</v>
      </c>
      <c r="P618" s="58">
        <f t="shared" si="136"/>
        <v>36.4</v>
      </c>
      <c r="Q618" s="58">
        <f t="shared" si="137"/>
        <v>36.4</v>
      </c>
      <c r="R618" s="58">
        <f>SUM(Table1[[#This Row],[Oct]:[September]])</f>
        <v>436.7999999999999</v>
      </c>
      <c r="S618" s="68">
        <f>Table1[[#This Row],[DEMAND for the whole year]]/365</f>
        <v>1.1967123287671231</v>
      </c>
      <c r="T618" s="68">
        <f>Table1[[#This Row],[Lead Time (days)]]*S618</f>
        <v>19.147397260273969</v>
      </c>
      <c r="U618" s="68">
        <f>SQRT(2*Table1[[#This Row],[DEMAND for the whole year]]*$H$1/(Table1[[#This Row],[Std. Price ($)]]*$K$1))</f>
        <v>345.02274950272277</v>
      </c>
      <c r="V618" s="68">
        <f>Table1[[#This Row],[DEMAND for the whole year]]/U618</f>
        <v>1.2660034755086573</v>
      </c>
      <c r="W618" s="68">
        <f>Table1[[#This Row],[Demand variability (COV)]]*S618</f>
        <v>2.2139178082191777</v>
      </c>
      <c r="X618" s="68">
        <f t="shared" si="138"/>
        <v>8.8556712328767109</v>
      </c>
      <c r="Y618" s="68">
        <f t="shared" si="139"/>
        <v>18.187325147434109</v>
      </c>
      <c r="Z618" s="58">
        <f>(Table1[[#This Row],[Eoq]]/2)*(Table1[[#This Row],[Std. Price ($)]]*$K$1)</f>
        <v>379.80104265259723</v>
      </c>
      <c r="AA618" s="58">
        <f>Table1[[#This Row],[number of times I order]]*$H$1</f>
        <v>379.80104265259718</v>
      </c>
      <c r="AB618" s="58">
        <f>Table1[[#This Row],[Holding cost]]+AA618</f>
        <v>759.60208530519435</v>
      </c>
      <c r="AC618" s="34">
        <v>0.4</v>
      </c>
      <c r="AD618" s="29">
        <v>1</v>
      </c>
      <c r="AE618" s="29">
        <v>1.85</v>
      </c>
      <c r="AF618" s="29">
        <v>16</v>
      </c>
    </row>
    <row r="619" spans="1:32" x14ac:dyDescent="0.15">
      <c r="A619" s="32">
        <v>19063.58305182285</v>
      </c>
      <c r="B619" s="33">
        <v>7.4493200000000002</v>
      </c>
      <c r="C619" s="33">
        <v>6.7014966700000018</v>
      </c>
      <c r="D619" s="33">
        <f>C619/Table1[[#This Row],[Std. Price ($)]]</f>
        <v>0.89961186658648062</v>
      </c>
      <c r="E619" s="29">
        <v>10</v>
      </c>
      <c r="F619" s="29">
        <f t="shared" si="126"/>
        <v>18</v>
      </c>
      <c r="G619" s="29">
        <f t="shared" si="127"/>
        <v>18</v>
      </c>
      <c r="H619" s="29">
        <f t="shared" si="128"/>
        <v>18</v>
      </c>
      <c r="I619" s="58">
        <f t="shared" si="129"/>
        <v>18</v>
      </c>
      <c r="J619" s="58">
        <f t="shared" si="130"/>
        <v>18</v>
      </c>
      <c r="K619" s="58">
        <f t="shared" si="131"/>
        <v>18</v>
      </c>
      <c r="L619" s="58">
        <f t="shared" si="132"/>
        <v>18</v>
      </c>
      <c r="M619" s="58">
        <f t="shared" si="133"/>
        <v>18</v>
      </c>
      <c r="N619" s="58">
        <f t="shared" si="134"/>
        <v>18</v>
      </c>
      <c r="O619" s="58">
        <f t="shared" si="135"/>
        <v>18</v>
      </c>
      <c r="P619" s="58">
        <f t="shared" si="136"/>
        <v>18</v>
      </c>
      <c r="Q619" s="58">
        <f t="shared" si="137"/>
        <v>18</v>
      </c>
      <c r="R619" s="58">
        <f>SUM(Table1[[#This Row],[Oct]:[September]])</f>
        <v>216</v>
      </c>
      <c r="S619" s="68">
        <f>Table1[[#This Row],[DEMAND for the whole year]]/365</f>
        <v>0.59178082191780823</v>
      </c>
      <c r="T619" s="68">
        <f>Table1[[#This Row],[Lead Time (days)]]*S619</f>
        <v>3.5506849315068494</v>
      </c>
      <c r="U619" s="68">
        <f>SQRT(2*Table1[[#This Row],[DEMAND for the whole year]]*$H$1/(Table1[[#This Row],[Std. Price ($)]]*$K$1))</f>
        <v>294.93695190389985</v>
      </c>
      <c r="V619" s="68">
        <f>Table1[[#This Row],[DEMAND for the whole year]]/U619</f>
        <v>0.73235991151891977</v>
      </c>
      <c r="W619" s="68">
        <f>Table1[[#This Row],[Demand variability (COV)]]*S619</f>
        <v>0.14794520547945206</v>
      </c>
      <c r="X619" s="68">
        <f t="shared" si="138"/>
        <v>0.36239026331586743</v>
      </c>
      <c r="Y619" s="68">
        <f t="shared" si="139"/>
        <v>0.74425860850854186</v>
      </c>
      <c r="Z619" s="58">
        <f>(Table1[[#This Row],[Eoq]]/2)*(Table1[[#This Row],[Std. Price ($)]]*$K$1)</f>
        <v>219.70797345567593</v>
      </c>
      <c r="AA619" s="58">
        <f>Table1[[#This Row],[number of times I order]]*$H$1</f>
        <v>219.70797345567593</v>
      </c>
      <c r="AB619" s="58">
        <f>Table1[[#This Row],[Holding cost]]+AA619</f>
        <v>439.41594691135185</v>
      </c>
      <c r="AC619" s="34">
        <v>0.8</v>
      </c>
      <c r="AD619" s="29">
        <v>1</v>
      </c>
      <c r="AE619" s="29">
        <v>0.25</v>
      </c>
      <c r="AF619" s="29">
        <v>6</v>
      </c>
    </row>
    <row r="620" spans="1:32" x14ac:dyDescent="0.15">
      <c r="A620" s="32">
        <v>80571.431744683141</v>
      </c>
      <c r="B620" s="33">
        <v>28.551999999999996</v>
      </c>
      <c r="C620" s="33">
        <v>354.78849471999996</v>
      </c>
      <c r="D620" s="33">
        <f>C620/Table1[[#This Row],[Std. Price ($)]]</f>
        <v>12.426047027178482</v>
      </c>
      <c r="E620" s="29">
        <v>10</v>
      </c>
      <c r="F620" s="29">
        <f t="shared" si="126"/>
        <v>18</v>
      </c>
      <c r="G620" s="29">
        <f t="shared" si="127"/>
        <v>18</v>
      </c>
      <c r="H620" s="29">
        <f t="shared" si="128"/>
        <v>18</v>
      </c>
      <c r="I620" s="58">
        <f t="shared" si="129"/>
        <v>18</v>
      </c>
      <c r="J620" s="58">
        <f t="shared" si="130"/>
        <v>18</v>
      </c>
      <c r="K620" s="58">
        <f t="shared" si="131"/>
        <v>18</v>
      </c>
      <c r="L620" s="58">
        <f t="shared" si="132"/>
        <v>18</v>
      </c>
      <c r="M620" s="58">
        <f t="shared" si="133"/>
        <v>18</v>
      </c>
      <c r="N620" s="58">
        <f t="shared" si="134"/>
        <v>18</v>
      </c>
      <c r="O620" s="58">
        <f t="shared" si="135"/>
        <v>18</v>
      </c>
      <c r="P620" s="58">
        <f t="shared" si="136"/>
        <v>18</v>
      </c>
      <c r="Q620" s="58">
        <f t="shared" si="137"/>
        <v>18</v>
      </c>
      <c r="R620" s="58">
        <f>SUM(Table1[[#This Row],[Oct]:[September]])</f>
        <v>216</v>
      </c>
      <c r="S620" s="68">
        <f>Table1[[#This Row],[DEMAND for the whole year]]/365</f>
        <v>0.59178082191780823</v>
      </c>
      <c r="T620" s="68">
        <f>Table1[[#This Row],[Lead Time (days)]]*S620</f>
        <v>9.4684931506849317</v>
      </c>
      <c r="U620" s="68">
        <f>SQRT(2*Table1[[#This Row],[DEMAND for the whole year]]*$H$1/(Table1[[#This Row],[Std. Price ($)]]*$K$1))</f>
        <v>150.65003449839688</v>
      </c>
      <c r="V620" s="68">
        <f>Table1[[#This Row],[DEMAND for the whole year]]/U620</f>
        <v>1.4337865949994093</v>
      </c>
      <c r="W620" s="68">
        <f>Table1[[#This Row],[Demand variability (COV)]]*S620</f>
        <v>1.1776438356164385</v>
      </c>
      <c r="X620" s="68">
        <f t="shared" si="138"/>
        <v>4.7105753424657539</v>
      </c>
      <c r="Y620" s="68">
        <f t="shared" si="139"/>
        <v>9.6743389780381648</v>
      </c>
      <c r="Z620" s="58">
        <f>(Table1[[#This Row],[Eoq]]/2)*(Table1[[#This Row],[Std. Price ($)]]*$K$1)</f>
        <v>430.13597849982278</v>
      </c>
      <c r="AA620" s="58">
        <f>Table1[[#This Row],[number of times I order]]*$H$1</f>
        <v>430.13597849982278</v>
      </c>
      <c r="AB620" s="58">
        <f>Table1[[#This Row],[Holding cost]]+AA620</f>
        <v>860.27195699964557</v>
      </c>
      <c r="AC620" s="34">
        <v>0.8</v>
      </c>
      <c r="AD620" s="29">
        <v>1</v>
      </c>
      <c r="AE620" s="29">
        <v>1.99</v>
      </c>
      <c r="AF620" s="29">
        <v>16</v>
      </c>
    </row>
    <row r="621" spans="1:32" x14ac:dyDescent="0.15">
      <c r="A621" s="32">
        <v>30410.163979987359</v>
      </c>
      <c r="B621" s="33">
        <v>6.8230679999999992</v>
      </c>
      <c r="C621" s="33">
        <v>10.992034443866668</v>
      </c>
      <c r="D621" s="33">
        <f>C621/Table1[[#This Row],[Std. Price ($)]]</f>
        <v>1.6110105371757499</v>
      </c>
      <c r="E621" s="29">
        <v>26</v>
      </c>
      <c r="F621" s="29">
        <f t="shared" si="126"/>
        <v>31.2</v>
      </c>
      <c r="G621" s="29">
        <f t="shared" si="127"/>
        <v>31.2</v>
      </c>
      <c r="H621" s="29">
        <f t="shared" si="128"/>
        <v>31.2</v>
      </c>
      <c r="I621" s="58">
        <f t="shared" si="129"/>
        <v>31.2</v>
      </c>
      <c r="J621" s="58">
        <f t="shared" si="130"/>
        <v>31.2</v>
      </c>
      <c r="K621" s="58">
        <f t="shared" si="131"/>
        <v>31.2</v>
      </c>
      <c r="L621" s="58">
        <f t="shared" si="132"/>
        <v>31.2</v>
      </c>
      <c r="M621" s="58">
        <f t="shared" si="133"/>
        <v>31.2</v>
      </c>
      <c r="N621" s="58">
        <f t="shared" si="134"/>
        <v>31.2</v>
      </c>
      <c r="O621" s="58">
        <f t="shared" si="135"/>
        <v>31.2</v>
      </c>
      <c r="P621" s="58">
        <f t="shared" si="136"/>
        <v>31.2</v>
      </c>
      <c r="Q621" s="58">
        <f t="shared" si="137"/>
        <v>31.2</v>
      </c>
      <c r="R621" s="58">
        <f>SUM(Table1[[#This Row],[Oct]:[September]])</f>
        <v>374.39999999999992</v>
      </c>
      <c r="S621" s="68">
        <f>Table1[[#This Row],[DEMAND for the whole year]]/365</f>
        <v>1.0257534246575339</v>
      </c>
      <c r="T621" s="68">
        <f>Table1[[#This Row],[Lead Time (days)]]*S621</f>
        <v>4.1030136986301358</v>
      </c>
      <c r="U621" s="68">
        <f>SQRT(2*Table1[[#This Row],[DEMAND for the whole year]]*$H$1/(Table1[[#This Row],[Std. Price ($)]]*$K$1))</f>
        <v>405.73147294277817</v>
      </c>
      <c r="V621" s="68">
        <f>Table1[[#This Row],[DEMAND for the whole year]]/U621</f>
        <v>0.92277780987624536</v>
      </c>
      <c r="W621" s="68">
        <f>Table1[[#This Row],[Demand variability (COV)]]*S621</f>
        <v>0.25643835616438349</v>
      </c>
      <c r="X621" s="68">
        <f t="shared" si="138"/>
        <v>0.51287671232876697</v>
      </c>
      <c r="Y621" s="68">
        <f t="shared" si="139"/>
        <v>1.0533199892336356</v>
      </c>
      <c r="Z621" s="58">
        <f>(Table1[[#This Row],[Eoq]]/2)*(Table1[[#This Row],[Std. Price ($)]]*$K$1)</f>
        <v>276.83334296287353</v>
      </c>
      <c r="AA621" s="58">
        <f>Table1[[#This Row],[number of times I order]]*$H$1</f>
        <v>276.83334296287359</v>
      </c>
      <c r="AB621" s="58">
        <f>Table1[[#This Row],[Holding cost]]+AA621</f>
        <v>553.66668592574706</v>
      </c>
      <c r="AC621" s="34">
        <v>0.2</v>
      </c>
      <c r="AD621" s="29">
        <v>1</v>
      </c>
      <c r="AE621" s="29">
        <v>0.25</v>
      </c>
      <c r="AF621" s="29">
        <v>4</v>
      </c>
    </row>
    <row r="622" spans="1:32" x14ac:dyDescent="0.15">
      <c r="A622" s="32">
        <v>69987.869783453469</v>
      </c>
      <c r="B622" s="33">
        <v>49.473770829999992</v>
      </c>
      <c r="C622" s="33">
        <v>542.79079863330219</v>
      </c>
      <c r="D622" s="33">
        <f>C622/Table1[[#This Row],[Std. Price ($)]]</f>
        <v>10.971284167896169</v>
      </c>
      <c r="E622" s="29">
        <v>10</v>
      </c>
      <c r="F622" s="29">
        <f t="shared" si="126"/>
        <v>15</v>
      </c>
      <c r="G622" s="29">
        <f t="shared" si="127"/>
        <v>15</v>
      </c>
      <c r="H622" s="29">
        <f t="shared" si="128"/>
        <v>15</v>
      </c>
      <c r="I622" s="58">
        <f t="shared" si="129"/>
        <v>15</v>
      </c>
      <c r="J622" s="58">
        <f t="shared" si="130"/>
        <v>15</v>
      </c>
      <c r="K622" s="58">
        <f t="shared" si="131"/>
        <v>15</v>
      </c>
      <c r="L622" s="58">
        <f t="shared" si="132"/>
        <v>15</v>
      </c>
      <c r="M622" s="58">
        <f t="shared" si="133"/>
        <v>15</v>
      </c>
      <c r="N622" s="58">
        <f t="shared" si="134"/>
        <v>15</v>
      </c>
      <c r="O622" s="58">
        <f t="shared" si="135"/>
        <v>15</v>
      </c>
      <c r="P622" s="58">
        <f t="shared" si="136"/>
        <v>15</v>
      </c>
      <c r="Q622" s="58">
        <f t="shared" si="137"/>
        <v>15</v>
      </c>
      <c r="R622" s="58">
        <f>SUM(Table1[[#This Row],[Oct]:[September]])</f>
        <v>180</v>
      </c>
      <c r="S622" s="68">
        <f>Table1[[#This Row],[DEMAND for the whole year]]/365</f>
        <v>0.49315068493150682</v>
      </c>
      <c r="T622" s="68">
        <f>Table1[[#This Row],[Lead Time (days)]]*S622</f>
        <v>12.821917808219178</v>
      </c>
      <c r="U622" s="68">
        <f>SQRT(2*Table1[[#This Row],[DEMAND for the whole year]]*$H$1/(Table1[[#This Row],[Std. Price ($)]]*$K$1))</f>
        <v>104.47427677208387</v>
      </c>
      <c r="V622" s="68">
        <f>Table1[[#This Row],[DEMAND for the whole year]]/U622</f>
        <v>1.7229121422173563</v>
      </c>
      <c r="W622" s="68">
        <f>Table1[[#This Row],[Demand variability (COV)]]*S622</f>
        <v>0.53260273972602745</v>
      </c>
      <c r="X622" s="68">
        <f t="shared" si="138"/>
        <v>2.7157517628559931</v>
      </c>
      <c r="Y622" s="68">
        <f t="shared" si="139"/>
        <v>5.5774722245119461</v>
      </c>
      <c r="Z622" s="58">
        <f>(Table1[[#This Row],[Eoq]]/2)*(Table1[[#This Row],[Std. Price ($)]]*$K$1)</f>
        <v>516.87364266520683</v>
      </c>
      <c r="AA622" s="58">
        <f>Table1[[#This Row],[number of times I order]]*$H$1</f>
        <v>516.87364266520694</v>
      </c>
      <c r="AB622" s="58">
        <f>Table1[[#This Row],[Holding cost]]+AA622</f>
        <v>1033.7472853304139</v>
      </c>
      <c r="AC622" s="34">
        <v>0.5</v>
      </c>
      <c r="AD622" s="29">
        <v>1</v>
      </c>
      <c r="AE622" s="29">
        <v>1.08</v>
      </c>
      <c r="AF622" s="29">
        <v>26</v>
      </c>
    </row>
    <row r="623" spans="1:32" x14ac:dyDescent="0.15">
      <c r="A623" s="32">
        <v>27235.485191102372</v>
      </c>
      <c r="B623" s="33">
        <v>19.564999999999998</v>
      </c>
      <c r="C623" s="33">
        <v>88.822394375000002</v>
      </c>
      <c r="D623" s="33">
        <f>C623/Table1[[#This Row],[Std. Price ($)]]</f>
        <v>4.5398617109634554</v>
      </c>
      <c r="E623" s="29">
        <v>26</v>
      </c>
      <c r="F623" s="29">
        <f t="shared" si="126"/>
        <v>39</v>
      </c>
      <c r="G623" s="29">
        <f t="shared" si="127"/>
        <v>39</v>
      </c>
      <c r="H623" s="29">
        <f t="shared" si="128"/>
        <v>39</v>
      </c>
      <c r="I623" s="58">
        <f t="shared" si="129"/>
        <v>39</v>
      </c>
      <c r="J623" s="58">
        <f t="shared" si="130"/>
        <v>39</v>
      </c>
      <c r="K623" s="58">
        <f t="shared" si="131"/>
        <v>39</v>
      </c>
      <c r="L623" s="58">
        <f t="shared" si="132"/>
        <v>39</v>
      </c>
      <c r="M623" s="58">
        <f t="shared" si="133"/>
        <v>39</v>
      </c>
      <c r="N623" s="58">
        <f t="shared" si="134"/>
        <v>39</v>
      </c>
      <c r="O623" s="58">
        <f t="shared" si="135"/>
        <v>39</v>
      </c>
      <c r="P623" s="58">
        <f t="shared" si="136"/>
        <v>39</v>
      </c>
      <c r="Q623" s="58">
        <f t="shared" si="137"/>
        <v>39</v>
      </c>
      <c r="R623" s="58">
        <f>SUM(Table1[[#This Row],[Oct]:[September]])</f>
        <v>468</v>
      </c>
      <c r="S623" s="68">
        <f>Table1[[#This Row],[DEMAND for the whole year]]/365</f>
        <v>1.2821917808219179</v>
      </c>
      <c r="T623" s="68">
        <f>Table1[[#This Row],[Lead Time (days)]]*S623</f>
        <v>19.232876712328768</v>
      </c>
      <c r="U623" s="68">
        <f>SQRT(2*Table1[[#This Row],[DEMAND for the whole year]]*$H$1/(Table1[[#This Row],[Std. Price ($)]]*$K$1))</f>
        <v>267.88205864184465</v>
      </c>
      <c r="V623" s="68">
        <f>Table1[[#This Row],[DEMAND for the whole year]]/U623</f>
        <v>1.7470374924425633</v>
      </c>
      <c r="W623" s="68">
        <f>Table1[[#This Row],[Demand variability (COV)]]*S623</f>
        <v>0.32054794520547947</v>
      </c>
      <c r="X623" s="68">
        <f t="shared" si="138"/>
        <v>1.2414768534418297</v>
      </c>
      <c r="Y623" s="68">
        <f t="shared" si="139"/>
        <v>2.5496817353307799</v>
      </c>
      <c r="Z623" s="58">
        <f>(Table1[[#This Row],[Eoq]]/2)*(Table1[[#This Row],[Std. Price ($)]]*$K$1)</f>
        <v>524.11124773276902</v>
      </c>
      <c r="AA623" s="58">
        <f>Table1[[#This Row],[number of times I order]]*$H$1</f>
        <v>524.11124773276902</v>
      </c>
      <c r="AB623" s="58">
        <f>Table1[[#This Row],[Holding cost]]+AA623</f>
        <v>1048.222495465538</v>
      </c>
      <c r="AC623" s="34">
        <v>0.5</v>
      </c>
      <c r="AD623" s="29">
        <v>1</v>
      </c>
      <c r="AE623" s="29">
        <v>0.25</v>
      </c>
      <c r="AF623" s="29">
        <v>15</v>
      </c>
    </row>
    <row r="624" spans="1:32" x14ac:dyDescent="0.15">
      <c r="A624" s="32">
        <v>47774.47444434584</v>
      </c>
      <c r="B624" s="33">
        <v>17.63</v>
      </c>
      <c r="C624" s="33">
        <v>81.593476250000009</v>
      </c>
      <c r="D624" s="33">
        <f>C624/Table1[[#This Row],[Std. Price ($)]]</f>
        <v>4.6281041548496891</v>
      </c>
      <c r="E624" s="29">
        <v>26</v>
      </c>
      <c r="F624" s="29">
        <f t="shared" si="126"/>
        <v>36.4</v>
      </c>
      <c r="G624" s="29">
        <f t="shared" si="127"/>
        <v>36.4</v>
      </c>
      <c r="H624" s="29">
        <f t="shared" si="128"/>
        <v>36.4</v>
      </c>
      <c r="I624" s="58">
        <f t="shared" si="129"/>
        <v>36.4</v>
      </c>
      <c r="J624" s="58">
        <f t="shared" si="130"/>
        <v>36.4</v>
      </c>
      <c r="K624" s="58">
        <f t="shared" si="131"/>
        <v>36.4</v>
      </c>
      <c r="L624" s="58">
        <f t="shared" si="132"/>
        <v>36.4</v>
      </c>
      <c r="M624" s="58">
        <f t="shared" si="133"/>
        <v>36.4</v>
      </c>
      <c r="N624" s="58">
        <f t="shared" si="134"/>
        <v>36.4</v>
      </c>
      <c r="O624" s="58">
        <f t="shared" si="135"/>
        <v>36.4</v>
      </c>
      <c r="P624" s="58">
        <f t="shared" si="136"/>
        <v>36.4</v>
      </c>
      <c r="Q624" s="58">
        <f t="shared" si="137"/>
        <v>36.4</v>
      </c>
      <c r="R624" s="58">
        <f>SUM(Table1[[#This Row],[Oct]:[September]])</f>
        <v>436.7999999999999</v>
      </c>
      <c r="S624" s="68">
        <f>Table1[[#This Row],[DEMAND for the whole year]]/365</f>
        <v>1.1967123287671231</v>
      </c>
      <c r="T624" s="68">
        <f>Table1[[#This Row],[Lead Time (days)]]*S624</f>
        <v>17.950684931506846</v>
      </c>
      <c r="U624" s="68">
        <f>SQRT(2*Table1[[#This Row],[DEMAND for the whole year]]*$H$1/(Table1[[#This Row],[Std. Price ($)]]*$K$1))</f>
        <v>272.63134496100542</v>
      </c>
      <c r="V624" s="68">
        <f>Table1[[#This Row],[DEMAND for the whole year]]/U624</f>
        <v>1.6021635372208416</v>
      </c>
      <c r="W624" s="68">
        <f>Table1[[#This Row],[Demand variability (COV)]]*S624</f>
        <v>0.29917808219178077</v>
      </c>
      <c r="X624" s="68">
        <f t="shared" si="138"/>
        <v>1.1587117298790408</v>
      </c>
      <c r="Y624" s="68">
        <f t="shared" si="139"/>
        <v>2.3797029529753941</v>
      </c>
      <c r="Z624" s="58">
        <f>(Table1[[#This Row],[Eoq]]/2)*(Table1[[#This Row],[Std. Price ($)]]*$K$1)</f>
        <v>480.64906116625252</v>
      </c>
      <c r="AA624" s="58">
        <f>Table1[[#This Row],[number of times I order]]*$H$1</f>
        <v>480.64906116625247</v>
      </c>
      <c r="AB624" s="58">
        <f>Table1[[#This Row],[Holding cost]]+AA624</f>
        <v>961.29812233250505</v>
      </c>
      <c r="AC624" s="34">
        <v>0.4</v>
      </c>
      <c r="AD624" s="29">
        <v>1</v>
      </c>
      <c r="AE624" s="29">
        <v>0.25</v>
      </c>
      <c r="AF624" s="29">
        <v>15</v>
      </c>
    </row>
    <row r="625" spans="1:32" x14ac:dyDescent="0.15">
      <c r="A625" s="32">
        <v>98580.994927188993</v>
      </c>
      <c r="B625" s="33">
        <v>10.746559999999999</v>
      </c>
      <c r="C625" s="33">
        <v>72.841978471680008</v>
      </c>
      <c r="D625" s="33">
        <f>C625/Table1[[#This Row],[Std. Price ($)]]</f>
        <v>6.7781670108090415</v>
      </c>
      <c r="E625" s="29">
        <v>18</v>
      </c>
      <c r="F625" s="29">
        <f t="shared" si="126"/>
        <v>16.2</v>
      </c>
      <c r="G625" s="29">
        <f t="shared" si="127"/>
        <v>16.2</v>
      </c>
      <c r="H625" s="29">
        <f t="shared" si="128"/>
        <v>16.2</v>
      </c>
      <c r="I625" s="58">
        <f t="shared" si="129"/>
        <v>16.2</v>
      </c>
      <c r="J625" s="58">
        <f t="shared" si="130"/>
        <v>16.2</v>
      </c>
      <c r="K625" s="58">
        <f t="shared" si="131"/>
        <v>16.2</v>
      </c>
      <c r="L625" s="58">
        <f t="shared" si="132"/>
        <v>16.2</v>
      </c>
      <c r="M625" s="58">
        <f t="shared" si="133"/>
        <v>16.2</v>
      </c>
      <c r="N625" s="58">
        <f t="shared" si="134"/>
        <v>16.2</v>
      </c>
      <c r="O625" s="58">
        <f t="shared" si="135"/>
        <v>16.2</v>
      </c>
      <c r="P625" s="58">
        <f t="shared" si="136"/>
        <v>16.2</v>
      </c>
      <c r="Q625" s="58">
        <f t="shared" si="137"/>
        <v>16.2</v>
      </c>
      <c r="R625" s="58">
        <f>SUM(Table1[[#This Row],[Oct]:[September]])</f>
        <v>194.39999999999995</v>
      </c>
      <c r="S625" s="68">
        <f>Table1[[#This Row],[DEMAND for the whole year]]/365</f>
        <v>0.53260273972602723</v>
      </c>
      <c r="T625" s="68">
        <f>Table1[[#This Row],[Lead Time (days)]]*S625</f>
        <v>3.1956164383561632</v>
      </c>
      <c r="U625" s="68">
        <f>SQRT(2*Table1[[#This Row],[DEMAND for the whole year]]*$H$1/(Table1[[#This Row],[Std. Price ($)]]*$K$1))</f>
        <v>232.95606607231338</v>
      </c>
      <c r="V625" s="68">
        <f>Table1[[#This Row],[DEMAND for the whole year]]/U625</f>
        <v>0.83449211380335986</v>
      </c>
      <c r="W625" s="68">
        <f>Table1[[#This Row],[Demand variability (COV)]]*S625</f>
        <v>0.82020821917808195</v>
      </c>
      <c r="X625" s="68">
        <f t="shared" si="138"/>
        <v>2.0090916198231685</v>
      </c>
      <c r="Y625" s="68">
        <f t="shared" si="139"/>
        <v>4.126169725571355</v>
      </c>
      <c r="Z625" s="58">
        <f>(Table1[[#This Row],[Eoq]]/2)*(Table1[[#This Row],[Std. Price ($)]]*$K$1)</f>
        <v>250.34763414100797</v>
      </c>
      <c r="AA625" s="58">
        <f>Table1[[#This Row],[number of times I order]]*$H$1</f>
        <v>250.34763414100794</v>
      </c>
      <c r="AB625" s="58">
        <f>Table1[[#This Row],[Holding cost]]+AA625</f>
        <v>500.69526828201595</v>
      </c>
      <c r="AC625" s="34">
        <v>-0.1</v>
      </c>
      <c r="AD625" s="29">
        <v>1</v>
      </c>
      <c r="AE625" s="29">
        <v>1.54</v>
      </c>
      <c r="AF625" s="29">
        <v>6</v>
      </c>
    </row>
    <row r="626" spans="1:32" x14ac:dyDescent="0.15">
      <c r="A626" s="32">
        <v>95331.432235477172</v>
      </c>
      <c r="B626" s="33">
        <v>54.437999999999995</v>
      </c>
      <c r="C626" s="33">
        <v>733.36214570666675</v>
      </c>
      <c r="D626" s="33">
        <f>C626/Table1[[#This Row],[Std. Price ($)]]</f>
        <v>13.471511549040502</v>
      </c>
      <c r="E626" s="29">
        <v>10</v>
      </c>
      <c r="F626" s="29">
        <f t="shared" si="126"/>
        <v>18</v>
      </c>
      <c r="G626" s="29">
        <f t="shared" si="127"/>
        <v>18</v>
      </c>
      <c r="H626" s="29">
        <f t="shared" si="128"/>
        <v>18</v>
      </c>
      <c r="I626" s="58">
        <f t="shared" si="129"/>
        <v>18</v>
      </c>
      <c r="J626" s="58">
        <f t="shared" si="130"/>
        <v>18</v>
      </c>
      <c r="K626" s="58">
        <f t="shared" si="131"/>
        <v>18</v>
      </c>
      <c r="L626" s="58">
        <f t="shared" si="132"/>
        <v>18</v>
      </c>
      <c r="M626" s="58">
        <f t="shared" si="133"/>
        <v>18</v>
      </c>
      <c r="N626" s="58">
        <f t="shared" si="134"/>
        <v>18</v>
      </c>
      <c r="O626" s="58">
        <f t="shared" si="135"/>
        <v>18</v>
      </c>
      <c r="P626" s="58">
        <f t="shared" si="136"/>
        <v>18</v>
      </c>
      <c r="Q626" s="58">
        <f t="shared" si="137"/>
        <v>18</v>
      </c>
      <c r="R626" s="58">
        <f>SUM(Table1[[#This Row],[Oct]:[September]])</f>
        <v>216</v>
      </c>
      <c r="S626" s="68">
        <f>Table1[[#This Row],[DEMAND for the whole year]]/365</f>
        <v>0.59178082191780823</v>
      </c>
      <c r="T626" s="68">
        <f>Table1[[#This Row],[Lead Time (days)]]*S626</f>
        <v>9.4684931506849317</v>
      </c>
      <c r="U626" s="68">
        <f>SQRT(2*Table1[[#This Row],[DEMAND for the whole year]]*$H$1/(Table1[[#This Row],[Std. Price ($)]]*$K$1))</f>
        <v>109.10293211503674</v>
      </c>
      <c r="V626" s="68">
        <f>Table1[[#This Row],[DEMAND for the whole year]]/U626</f>
        <v>1.9797818061594565</v>
      </c>
      <c r="W626" s="68">
        <f>Table1[[#This Row],[Demand variability (COV)]]*S626</f>
        <v>1.0888767123287673</v>
      </c>
      <c r="X626" s="68">
        <f t="shared" si="138"/>
        <v>4.355506849315069</v>
      </c>
      <c r="Y626" s="68">
        <f t="shared" si="139"/>
        <v>8.9451174470302632</v>
      </c>
      <c r="Z626" s="58">
        <f>(Table1[[#This Row],[Eoq]]/2)*(Table1[[#This Row],[Std. Price ($)]]*$K$1)</f>
        <v>593.93454184783695</v>
      </c>
      <c r="AA626" s="58">
        <f>Table1[[#This Row],[number of times I order]]*$H$1</f>
        <v>593.93454184783695</v>
      </c>
      <c r="AB626" s="58">
        <f>Table1[[#This Row],[Holding cost]]+AA626</f>
        <v>1187.8690836956739</v>
      </c>
      <c r="AC626" s="34">
        <v>0.8</v>
      </c>
      <c r="AD626" s="29">
        <v>1</v>
      </c>
      <c r="AE626" s="29">
        <v>1.84</v>
      </c>
      <c r="AF626" s="29">
        <v>16</v>
      </c>
    </row>
    <row r="627" spans="1:32" x14ac:dyDescent="0.15">
      <c r="A627" s="32">
        <v>36565.19569028441</v>
      </c>
      <c r="B627" s="33">
        <v>13.217487489999998</v>
      </c>
      <c r="C627" s="33">
        <v>26.043552430681501</v>
      </c>
      <c r="D627" s="33">
        <f>C627/Table1[[#This Row],[Std. Price ($)]]</f>
        <v>1.9703860094730836</v>
      </c>
      <c r="E627" s="29">
        <v>26</v>
      </c>
      <c r="F627" s="29">
        <f t="shared" si="126"/>
        <v>39</v>
      </c>
      <c r="G627" s="29">
        <f t="shared" si="127"/>
        <v>39</v>
      </c>
      <c r="H627" s="29">
        <f t="shared" si="128"/>
        <v>39</v>
      </c>
      <c r="I627" s="58">
        <f t="shared" si="129"/>
        <v>39</v>
      </c>
      <c r="J627" s="58">
        <f t="shared" si="130"/>
        <v>39</v>
      </c>
      <c r="K627" s="58">
        <f t="shared" si="131"/>
        <v>39</v>
      </c>
      <c r="L627" s="58">
        <f t="shared" si="132"/>
        <v>39</v>
      </c>
      <c r="M627" s="58">
        <f t="shared" si="133"/>
        <v>39</v>
      </c>
      <c r="N627" s="58">
        <f t="shared" si="134"/>
        <v>39</v>
      </c>
      <c r="O627" s="58">
        <f t="shared" si="135"/>
        <v>39</v>
      </c>
      <c r="P627" s="58">
        <f t="shared" si="136"/>
        <v>39</v>
      </c>
      <c r="Q627" s="58">
        <f t="shared" si="137"/>
        <v>39</v>
      </c>
      <c r="R627" s="58">
        <f>SUM(Table1[[#This Row],[Oct]:[September]])</f>
        <v>468</v>
      </c>
      <c r="S627" s="68">
        <f>Table1[[#This Row],[DEMAND for the whole year]]/365</f>
        <v>1.2821917808219179</v>
      </c>
      <c r="T627" s="68">
        <f>Table1[[#This Row],[Lead Time (days)]]*S627</f>
        <v>7.6931506849315072</v>
      </c>
      <c r="U627" s="68">
        <f>SQRT(2*Table1[[#This Row],[DEMAND for the whole year]]*$H$1/(Table1[[#This Row],[Std. Price ($)]]*$K$1))</f>
        <v>325.91856529620645</v>
      </c>
      <c r="V627" s="68">
        <f>Table1[[#This Row],[DEMAND for the whole year]]/U627</f>
        <v>1.4359415198537857</v>
      </c>
      <c r="W627" s="68">
        <f>Table1[[#This Row],[Demand variability (COV)]]*S627</f>
        <v>0.32054794520547947</v>
      </c>
      <c r="X627" s="68">
        <f t="shared" si="138"/>
        <v>0.78517890385104605</v>
      </c>
      <c r="Y627" s="68">
        <f t="shared" si="139"/>
        <v>1.612560318435174</v>
      </c>
      <c r="Z627" s="58">
        <f>(Table1[[#This Row],[Eoq]]/2)*(Table1[[#This Row],[Std. Price ($)]]*$K$1)</f>
        <v>430.78245595613566</v>
      </c>
      <c r="AA627" s="58">
        <f>Table1[[#This Row],[number of times I order]]*$H$1</f>
        <v>430.78245595613572</v>
      </c>
      <c r="AB627" s="58">
        <f>Table1[[#This Row],[Holding cost]]+AA627</f>
        <v>861.56491191227133</v>
      </c>
      <c r="AC627" s="34">
        <v>0.5</v>
      </c>
      <c r="AD627" s="29">
        <v>1</v>
      </c>
      <c r="AE627" s="29">
        <v>0.25</v>
      </c>
      <c r="AF627" s="29">
        <v>6</v>
      </c>
    </row>
    <row r="628" spans="1:32" x14ac:dyDescent="0.15">
      <c r="A628" s="32">
        <v>41048.758174676746</v>
      </c>
      <c r="B628" s="33">
        <v>29.384850659999994</v>
      </c>
      <c r="C628" s="33">
        <v>2289.0269135067201</v>
      </c>
      <c r="D628" s="33">
        <f>C628/Table1[[#This Row],[Std. Price ($)]]</f>
        <v>77.898197952138943</v>
      </c>
      <c r="E628" s="29">
        <v>26</v>
      </c>
      <c r="F628" s="29">
        <f t="shared" si="126"/>
        <v>15.6</v>
      </c>
      <c r="G628" s="29">
        <f t="shared" si="127"/>
        <v>15.6</v>
      </c>
      <c r="H628" s="29">
        <f t="shared" si="128"/>
        <v>15.6</v>
      </c>
      <c r="I628" s="58">
        <f t="shared" si="129"/>
        <v>15.6</v>
      </c>
      <c r="J628" s="58">
        <f t="shared" si="130"/>
        <v>15.6</v>
      </c>
      <c r="K628" s="58">
        <f t="shared" si="131"/>
        <v>15.6</v>
      </c>
      <c r="L628" s="58">
        <f t="shared" si="132"/>
        <v>15.6</v>
      </c>
      <c r="M628" s="58">
        <f t="shared" si="133"/>
        <v>15.6</v>
      </c>
      <c r="N628" s="58">
        <f t="shared" si="134"/>
        <v>15.6</v>
      </c>
      <c r="O628" s="58">
        <f t="shared" si="135"/>
        <v>15.6</v>
      </c>
      <c r="P628" s="58">
        <f t="shared" si="136"/>
        <v>15.6</v>
      </c>
      <c r="Q628" s="58">
        <f t="shared" si="137"/>
        <v>15.6</v>
      </c>
      <c r="R628" s="58">
        <f>SUM(Table1[[#This Row],[Oct]:[September]])</f>
        <v>187.19999999999996</v>
      </c>
      <c r="S628" s="68">
        <f>Table1[[#This Row],[DEMAND for the whole year]]/365</f>
        <v>0.51287671232876697</v>
      </c>
      <c r="T628" s="68">
        <f>Table1[[#This Row],[Lead Time (days)]]*S628</f>
        <v>15.899178082191776</v>
      </c>
      <c r="U628" s="68">
        <f>SQRT(2*Table1[[#This Row],[DEMAND for the whole year]]*$H$1/(Table1[[#This Row],[Std. Price ($)]]*$K$1))</f>
        <v>138.24575530780527</v>
      </c>
      <c r="V628" s="68">
        <f>Table1[[#This Row],[DEMAND for the whole year]]/U628</f>
        <v>1.3541102913662533</v>
      </c>
      <c r="W628" s="68">
        <f>Table1[[#This Row],[Demand variability (COV)]]*S628</f>
        <v>1.271934246575342</v>
      </c>
      <c r="X628" s="68">
        <f t="shared" si="138"/>
        <v>7.0818301699452428</v>
      </c>
      <c r="Y628" s="68">
        <f t="shared" si="139"/>
        <v>14.544300996804614</v>
      </c>
      <c r="Z628" s="58">
        <f>(Table1[[#This Row],[Eoq]]/2)*(Table1[[#This Row],[Std. Price ($)]]*$K$1)</f>
        <v>406.23308740987596</v>
      </c>
      <c r="AA628" s="58">
        <f>Table1[[#This Row],[number of times I order]]*$H$1</f>
        <v>406.23308740987596</v>
      </c>
      <c r="AB628" s="58">
        <f>Table1[[#This Row],[Holding cost]]+AA628</f>
        <v>812.46617481975193</v>
      </c>
      <c r="AC628" s="34">
        <v>-0.4</v>
      </c>
      <c r="AD628" s="29">
        <v>0.82</v>
      </c>
      <c r="AE628" s="29">
        <v>2.48</v>
      </c>
      <c r="AF628" s="29">
        <v>31</v>
      </c>
    </row>
    <row r="629" spans="1:32" x14ac:dyDescent="0.15">
      <c r="A629" s="32">
        <v>464.33193284699524</v>
      </c>
      <c r="B629" s="33">
        <v>46.597109099999997</v>
      </c>
      <c r="C629" s="33">
        <v>63.270324986320858</v>
      </c>
      <c r="D629" s="33">
        <f>C629/Table1[[#This Row],[Std. Price ($)]]</f>
        <v>1.3578165300027349</v>
      </c>
      <c r="E629" s="29">
        <v>26</v>
      </c>
      <c r="F629" s="29">
        <f t="shared" si="126"/>
        <v>15.6</v>
      </c>
      <c r="G629" s="29">
        <f t="shared" si="127"/>
        <v>15.6</v>
      </c>
      <c r="H629" s="29">
        <f t="shared" si="128"/>
        <v>15.6</v>
      </c>
      <c r="I629" s="58">
        <f t="shared" si="129"/>
        <v>15.6</v>
      </c>
      <c r="J629" s="58">
        <f t="shared" si="130"/>
        <v>15.6</v>
      </c>
      <c r="K629" s="58">
        <f t="shared" si="131"/>
        <v>15.6</v>
      </c>
      <c r="L629" s="58">
        <f t="shared" si="132"/>
        <v>15.6</v>
      </c>
      <c r="M629" s="58">
        <f t="shared" si="133"/>
        <v>15.6</v>
      </c>
      <c r="N629" s="58">
        <f t="shared" si="134"/>
        <v>15.6</v>
      </c>
      <c r="O629" s="58">
        <f t="shared" si="135"/>
        <v>15.6</v>
      </c>
      <c r="P629" s="58">
        <f t="shared" si="136"/>
        <v>15.6</v>
      </c>
      <c r="Q629" s="58">
        <f t="shared" si="137"/>
        <v>15.6</v>
      </c>
      <c r="R629" s="58">
        <f>SUM(Table1[[#This Row],[Oct]:[September]])</f>
        <v>187.19999999999996</v>
      </c>
      <c r="S629" s="68">
        <f>Table1[[#This Row],[DEMAND for the whole year]]/365</f>
        <v>0.51287671232876697</v>
      </c>
      <c r="T629" s="68">
        <f>Table1[[#This Row],[Lead Time (days)]]*S629</f>
        <v>2.5643835616438349</v>
      </c>
      <c r="U629" s="68">
        <f>SQRT(2*Table1[[#This Row],[DEMAND for the whole year]]*$H$1/(Table1[[#This Row],[Std. Price ($)]]*$K$1))</f>
        <v>109.782739194676</v>
      </c>
      <c r="V629" s="68">
        <f>Table1[[#This Row],[DEMAND for the whole year]]/U629</f>
        <v>1.7051860918503878</v>
      </c>
      <c r="W629" s="68">
        <f>Table1[[#This Row],[Demand variability (COV)]]*S629</f>
        <v>0.12821917808219174</v>
      </c>
      <c r="X629" s="68">
        <f t="shared" si="138"/>
        <v>0.28670679821093187</v>
      </c>
      <c r="Y629" s="68">
        <f t="shared" si="139"/>
        <v>0.58882377449643897</v>
      </c>
      <c r="Z629" s="58">
        <f>(Table1[[#This Row],[Eoq]]/2)*(Table1[[#This Row],[Std. Price ($)]]*$K$1)</f>
        <v>511.55582755511637</v>
      </c>
      <c r="AA629" s="58">
        <f>Table1[[#This Row],[number of times I order]]*$H$1</f>
        <v>511.55582755511637</v>
      </c>
      <c r="AB629" s="58">
        <f>Table1[[#This Row],[Holding cost]]+AA629</f>
        <v>1023.1116551102327</v>
      </c>
      <c r="AC629" s="34">
        <v>-0.4</v>
      </c>
      <c r="AD629" s="29">
        <v>1</v>
      </c>
      <c r="AE629" s="29">
        <v>0.25</v>
      </c>
      <c r="AF629" s="29">
        <v>5</v>
      </c>
    </row>
    <row r="630" spans="1:32" x14ac:dyDescent="0.15">
      <c r="A630" s="32">
        <v>35267.430378107398</v>
      </c>
      <c r="B630" s="33">
        <v>9.3482743899999985</v>
      </c>
      <c r="C630" s="33">
        <v>78.842983594591516</v>
      </c>
      <c r="D630" s="33">
        <f>C630/Table1[[#This Row],[Std. Price ($)]]</f>
        <v>8.4339612109515247</v>
      </c>
      <c r="E630" s="29">
        <v>18</v>
      </c>
      <c r="F630" s="29">
        <f t="shared" si="126"/>
        <v>28.799999999999997</v>
      </c>
      <c r="G630" s="29">
        <f t="shared" si="127"/>
        <v>28.799999999999997</v>
      </c>
      <c r="H630" s="29">
        <f t="shared" si="128"/>
        <v>28.799999999999997</v>
      </c>
      <c r="I630" s="58">
        <f t="shared" si="129"/>
        <v>28.799999999999997</v>
      </c>
      <c r="J630" s="58">
        <f t="shared" si="130"/>
        <v>28.799999999999997</v>
      </c>
      <c r="K630" s="58">
        <f t="shared" si="131"/>
        <v>28.799999999999997</v>
      </c>
      <c r="L630" s="58">
        <f t="shared" si="132"/>
        <v>28.799999999999997</v>
      </c>
      <c r="M630" s="58">
        <f t="shared" si="133"/>
        <v>28.799999999999997</v>
      </c>
      <c r="N630" s="58">
        <f t="shared" si="134"/>
        <v>28.799999999999997</v>
      </c>
      <c r="O630" s="58">
        <f t="shared" si="135"/>
        <v>28.799999999999997</v>
      </c>
      <c r="P630" s="58">
        <f t="shared" si="136"/>
        <v>28.799999999999997</v>
      </c>
      <c r="Q630" s="58">
        <f t="shared" si="137"/>
        <v>28.799999999999997</v>
      </c>
      <c r="R630" s="58">
        <f>SUM(Table1[[#This Row],[Oct]:[September]])</f>
        <v>345.60000000000008</v>
      </c>
      <c r="S630" s="68">
        <f>Table1[[#This Row],[DEMAND for the whole year]]/365</f>
        <v>0.94684931506849335</v>
      </c>
      <c r="T630" s="68">
        <f>Table1[[#This Row],[Lead Time (days)]]*S630</f>
        <v>4.7342465753424667</v>
      </c>
      <c r="U630" s="68">
        <f>SQRT(2*Table1[[#This Row],[DEMAND for the whole year]]*$H$1/(Table1[[#This Row],[Std. Price ($)]]*$K$1))</f>
        <v>333.02878169627195</v>
      </c>
      <c r="V630" s="68">
        <f>Table1[[#This Row],[DEMAND for the whole year]]/U630</f>
        <v>1.0377481436880531</v>
      </c>
      <c r="W630" s="68">
        <f>Table1[[#This Row],[Demand variability (COV)]]*S630</f>
        <v>2.2061589041095897</v>
      </c>
      <c r="X630" s="68">
        <f t="shared" si="138"/>
        <v>4.9331212787554826</v>
      </c>
      <c r="Y630" s="68">
        <f t="shared" si="139"/>
        <v>10.131392452258734</v>
      </c>
      <c r="Z630" s="58">
        <f>(Table1[[#This Row],[Eoq]]/2)*(Table1[[#This Row],[Std. Price ($)]]*$K$1)</f>
        <v>311.32444310641591</v>
      </c>
      <c r="AA630" s="58">
        <f>Table1[[#This Row],[number of times I order]]*$H$1</f>
        <v>311.32444310641591</v>
      </c>
      <c r="AB630" s="58">
        <f>Table1[[#This Row],[Holding cost]]+AA630</f>
        <v>622.64888621283183</v>
      </c>
      <c r="AC630" s="34">
        <v>0.6</v>
      </c>
      <c r="AD630" s="29">
        <v>0.88</v>
      </c>
      <c r="AE630" s="29">
        <v>2.33</v>
      </c>
      <c r="AF630" s="29">
        <v>5</v>
      </c>
    </row>
    <row r="631" spans="1:32" x14ac:dyDescent="0.15">
      <c r="A631" s="32">
        <v>27512.510280558243</v>
      </c>
      <c r="B631" s="33">
        <v>8.4760370199999997</v>
      </c>
      <c r="C631" s="33">
        <v>34.905686619912906</v>
      </c>
      <c r="D631" s="33">
        <f>C631/Table1[[#This Row],[Std. Price ($)]]</f>
        <v>4.1181611804608318</v>
      </c>
      <c r="E631" s="29">
        <v>18</v>
      </c>
      <c r="F631" s="29">
        <f t="shared" si="126"/>
        <v>25.2</v>
      </c>
      <c r="G631" s="29">
        <f t="shared" si="127"/>
        <v>25.2</v>
      </c>
      <c r="H631" s="29">
        <f t="shared" si="128"/>
        <v>25.2</v>
      </c>
      <c r="I631" s="58">
        <f t="shared" si="129"/>
        <v>25.2</v>
      </c>
      <c r="J631" s="58">
        <f t="shared" si="130"/>
        <v>25.2</v>
      </c>
      <c r="K631" s="58">
        <f t="shared" si="131"/>
        <v>25.2</v>
      </c>
      <c r="L631" s="58">
        <f t="shared" si="132"/>
        <v>25.2</v>
      </c>
      <c r="M631" s="58">
        <f t="shared" si="133"/>
        <v>25.2</v>
      </c>
      <c r="N631" s="58">
        <f t="shared" si="134"/>
        <v>25.2</v>
      </c>
      <c r="O631" s="58">
        <f t="shared" si="135"/>
        <v>25.2</v>
      </c>
      <c r="P631" s="58">
        <f t="shared" si="136"/>
        <v>25.2</v>
      </c>
      <c r="Q631" s="58">
        <f t="shared" si="137"/>
        <v>25.2</v>
      </c>
      <c r="R631" s="58">
        <f>SUM(Table1[[#This Row],[Oct]:[September]])</f>
        <v>302.39999999999992</v>
      </c>
      <c r="S631" s="68">
        <f>Table1[[#This Row],[DEMAND for the whole year]]/365</f>
        <v>0.82849315068493123</v>
      </c>
      <c r="T631" s="68">
        <f>Table1[[#This Row],[Lead Time (days)]]*S631</f>
        <v>4.1424657534246565</v>
      </c>
      <c r="U631" s="68">
        <f>SQRT(2*Table1[[#This Row],[DEMAND for the whole year]]*$H$1/(Table1[[#This Row],[Std. Price ($)]]*$K$1))</f>
        <v>327.15615723381387</v>
      </c>
      <c r="V631" s="68">
        <f>Table1[[#This Row],[DEMAND for the whole year]]/U631</f>
        <v>0.92432923334491579</v>
      </c>
      <c r="W631" s="68">
        <f>Table1[[#This Row],[Demand variability (COV)]]*S631</f>
        <v>0.88648767123287642</v>
      </c>
      <c r="X631" s="68">
        <f t="shared" si="138"/>
        <v>1.9822466940921966</v>
      </c>
      <c r="Y631" s="68">
        <f t="shared" si="139"/>
        <v>4.0710369885953792</v>
      </c>
      <c r="Z631" s="58">
        <f>(Table1[[#This Row],[Eoq]]/2)*(Table1[[#This Row],[Std. Price ($)]]*$K$1)</f>
        <v>277.29877000347471</v>
      </c>
      <c r="AA631" s="58">
        <f>Table1[[#This Row],[number of times I order]]*$H$1</f>
        <v>277.29877000347471</v>
      </c>
      <c r="AB631" s="58">
        <f>Table1[[#This Row],[Holding cost]]+AA631</f>
        <v>554.59754000694943</v>
      </c>
      <c r="AC631" s="34">
        <v>0.4</v>
      </c>
      <c r="AD631" s="29">
        <v>1</v>
      </c>
      <c r="AE631" s="29">
        <v>1.07</v>
      </c>
      <c r="AF631" s="29">
        <v>5</v>
      </c>
    </row>
    <row r="632" spans="1:32" x14ac:dyDescent="0.15">
      <c r="A632" s="32">
        <v>56381.896849843848</v>
      </c>
      <c r="B632" s="33">
        <v>18.747999999999998</v>
      </c>
      <c r="C632" s="33">
        <v>498.27912509969877</v>
      </c>
      <c r="D632" s="33">
        <f>C632/Table1[[#This Row],[Std. Price ($)]]</f>
        <v>26.577721628957693</v>
      </c>
      <c r="E632" s="29">
        <v>26</v>
      </c>
      <c r="F632" s="29">
        <f t="shared" si="126"/>
        <v>31.2</v>
      </c>
      <c r="G632" s="29">
        <f t="shared" si="127"/>
        <v>31.2</v>
      </c>
      <c r="H632" s="29">
        <f t="shared" si="128"/>
        <v>31.2</v>
      </c>
      <c r="I632" s="58">
        <f t="shared" si="129"/>
        <v>31.2</v>
      </c>
      <c r="J632" s="58">
        <f t="shared" si="130"/>
        <v>31.2</v>
      </c>
      <c r="K632" s="58">
        <f t="shared" si="131"/>
        <v>31.2</v>
      </c>
      <c r="L632" s="58">
        <f t="shared" si="132"/>
        <v>31.2</v>
      </c>
      <c r="M632" s="58">
        <f t="shared" si="133"/>
        <v>31.2</v>
      </c>
      <c r="N632" s="58">
        <f t="shared" si="134"/>
        <v>31.2</v>
      </c>
      <c r="O632" s="58">
        <f t="shared" si="135"/>
        <v>31.2</v>
      </c>
      <c r="P632" s="58">
        <f t="shared" si="136"/>
        <v>31.2</v>
      </c>
      <c r="Q632" s="58">
        <f t="shared" si="137"/>
        <v>31.2</v>
      </c>
      <c r="R632" s="58">
        <f>SUM(Table1[[#This Row],[Oct]:[September]])</f>
        <v>374.39999999999992</v>
      </c>
      <c r="S632" s="68">
        <f>Table1[[#This Row],[DEMAND for the whole year]]/365</f>
        <v>1.0257534246575339</v>
      </c>
      <c r="T632" s="68">
        <f>Table1[[#This Row],[Lead Time (days)]]*S632</f>
        <v>16.412054794520543</v>
      </c>
      <c r="U632" s="68">
        <f>SQRT(2*Table1[[#This Row],[DEMAND for the whole year]]*$H$1/(Table1[[#This Row],[Std. Price ($)]]*$K$1))</f>
        <v>244.76599118678047</v>
      </c>
      <c r="V632" s="68">
        <f>Table1[[#This Row],[DEMAND for the whole year]]/U632</f>
        <v>1.5296242675899201</v>
      </c>
      <c r="W632" s="68">
        <f>Table1[[#This Row],[Demand variability (COV)]]*S632</f>
        <v>1.6412054794520543</v>
      </c>
      <c r="X632" s="68">
        <f t="shared" si="138"/>
        <v>6.5648219178082172</v>
      </c>
      <c r="Y632" s="68">
        <f t="shared" si="139"/>
        <v>13.482495862190536</v>
      </c>
      <c r="Z632" s="58">
        <f>(Table1[[#This Row],[Eoq]]/2)*(Table1[[#This Row],[Std. Price ($)]]*$K$1)</f>
        <v>458.88728027697596</v>
      </c>
      <c r="AA632" s="58">
        <f>Table1[[#This Row],[number of times I order]]*$H$1</f>
        <v>458.88728027697601</v>
      </c>
      <c r="AB632" s="58">
        <f>Table1[[#This Row],[Holding cost]]+AA632</f>
        <v>917.77456055395191</v>
      </c>
      <c r="AC632" s="34">
        <v>0.2</v>
      </c>
      <c r="AD632" s="29">
        <v>0.81</v>
      </c>
      <c r="AE632" s="29">
        <v>1.6</v>
      </c>
      <c r="AF632" s="29">
        <v>16</v>
      </c>
    </row>
    <row r="633" spans="1:32" x14ac:dyDescent="0.15">
      <c r="A633" s="32">
        <v>31914.838818784887</v>
      </c>
      <c r="B633" s="33">
        <v>5.4338244299999996</v>
      </c>
      <c r="C633" s="33">
        <v>16.174677346512667</v>
      </c>
      <c r="D633" s="33">
        <f>C633/Table1[[#This Row],[Std. Price ($)]]</f>
        <v>2.9766654324001904</v>
      </c>
      <c r="E633" s="29">
        <v>10</v>
      </c>
      <c r="F633" s="29">
        <f t="shared" si="126"/>
        <v>12</v>
      </c>
      <c r="G633" s="29">
        <f t="shared" si="127"/>
        <v>12</v>
      </c>
      <c r="H633" s="29">
        <f t="shared" si="128"/>
        <v>12</v>
      </c>
      <c r="I633" s="58">
        <f t="shared" si="129"/>
        <v>12</v>
      </c>
      <c r="J633" s="58">
        <f t="shared" si="130"/>
        <v>12</v>
      </c>
      <c r="K633" s="58">
        <f t="shared" si="131"/>
        <v>12</v>
      </c>
      <c r="L633" s="58">
        <f t="shared" si="132"/>
        <v>12</v>
      </c>
      <c r="M633" s="58">
        <f t="shared" si="133"/>
        <v>12</v>
      </c>
      <c r="N633" s="58">
        <f t="shared" si="134"/>
        <v>12</v>
      </c>
      <c r="O633" s="58">
        <f t="shared" si="135"/>
        <v>12</v>
      </c>
      <c r="P633" s="58">
        <f t="shared" si="136"/>
        <v>12</v>
      </c>
      <c r="Q633" s="58">
        <f t="shared" si="137"/>
        <v>12</v>
      </c>
      <c r="R633" s="58">
        <f>SUM(Table1[[#This Row],[Oct]:[September]])</f>
        <v>144</v>
      </c>
      <c r="S633" s="68">
        <f>Table1[[#This Row],[DEMAND for the whole year]]/365</f>
        <v>0.39452054794520547</v>
      </c>
      <c r="T633" s="68">
        <f>Table1[[#This Row],[Lead Time (days)]]*S633</f>
        <v>1.9726027397260273</v>
      </c>
      <c r="U633" s="68">
        <f>SQRT(2*Table1[[#This Row],[DEMAND for the whole year]]*$H$1/(Table1[[#This Row],[Std. Price ($)]]*$K$1))</f>
        <v>281.96101963479862</v>
      </c>
      <c r="V633" s="68">
        <f>Table1[[#This Row],[DEMAND for the whole year]]/U633</f>
        <v>0.51070889226642602</v>
      </c>
      <c r="W633" s="68">
        <f>Table1[[#This Row],[Demand variability (COV)]]*S633</f>
        <v>0.53654794520547944</v>
      </c>
      <c r="X633" s="68">
        <f t="shared" si="138"/>
        <v>1.1997576786672846</v>
      </c>
      <c r="Y633" s="68">
        <f t="shared" si="139"/>
        <v>2.4640010255850995</v>
      </c>
      <c r="Z633" s="58">
        <f>(Table1[[#This Row],[Eoq]]/2)*(Table1[[#This Row],[Std. Price ($)]]*$K$1)</f>
        <v>153.21266767992782</v>
      </c>
      <c r="AA633" s="58">
        <f>Table1[[#This Row],[number of times I order]]*$H$1</f>
        <v>153.21266767992782</v>
      </c>
      <c r="AB633" s="58">
        <f>Table1[[#This Row],[Holding cost]]+AA633</f>
        <v>306.42533535985564</v>
      </c>
      <c r="AC633" s="34">
        <v>0.2</v>
      </c>
      <c r="AD633" s="29">
        <v>1</v>
      </c>
      <c r="AE633" s="29">
        <v>1.36</v>
      </c>
      <c r="AF633" s="29">
        <v>5</v>
      </c>
    </row>
    <row r="634" spans="1:32" x14ac:dyDescent="0.15">
      <c r="A634" s="32">
        <v>12363.612148933868</v>
      </c>
      <c r="B634" s="33">
        <v>11.812361439999998</v>
      </c>
      <c r="C634" s="33">
        <v>270</v>
      </c>
      <c r="D634" s="33">
        <f>C634/Table1[[#This Row],[Std. Price ($)]]</f>
        <v>22.857410973364193</v>
      </c>
      <c r="E634" s="29">
        <v>10</v>
      </c>
      <c r="F634" s="29">
        <f t="shared" si="126"/>
        <v>4</v>
      </c>
      <c r="G634" s="29">
        <f t="shared" si="127"/>
        <v>4</v>
      </c>
      <c r="H634" s="29">
        <f t="shared" si="128"/>
        <v>4</v>
      </c>
      <c r="I634" s="58">
        <f t="shared" si="129"/>
        <v>4</v>
      </c>
      <c r="J634" s="58">
        <f t="shared" si="130"/>
        <v>4</v>
      </c>
      <c r="K634" s="58">
        <f t="shared" si="131"/>
        <v>4</v>
      </c>
      <c r="L634" s="58">
        <f t="shared" si="132"/>
        <v>4</v>
      </c>
      <c r="M634" s="58">
        <f t="shared" si="133"/>
        <v>4</v>
      </c>
      <c r="N634" s="58">
        <f t="shared" si="134"/>
        <v>4</v>
      </c>
      <c r="O634" s="58">
        <f t="shared" si="135"/>
        <v>4</v>
      </c>
      <c r="P634" s="58">
        <f t="shared" si="136"/>
        <v>4</v>
      </c>
      <c r="Q634" s="58">
        <f t="shared" si="137"/>
        <v>4</v>
      </c>
      <c r="R634" s="58">
        <f>SUM(Table1[[#This Row],[Oct]:[September]])</f>
        <v>48</v>
      </c>
      <c r="S634" s="68">
        <f>Table1[[#This Row],[DEMAND for the whole year]]/365</f>
        <v>0.13150684931506848</v>
      </c>
      <c r="T634" s="68">
        <f>Table1[[#This Row],[Lead Time (days)]]*S634</f>
        <v>0.65753424657534243</v>
      </c>
      <c r="U634" s="68">
        <f>SQRT(2*Table1[[#This Row],[DEMAND for the whole year]]*$H$1/(Table1[[#This Row],[Std. Price ($)]]*$K$1))</f>
        <v>110.41113705507354</v>
      </c>
      <c r="V634" s="68">
        <f>Table1[[#This Row],[DEMAND for the whole year]]/U634</f>
        <v>0.43473875263196865</v>
      </c>
      <c r="W634" s="68">
        <f>Table1[[#This Row],[Demand variability (COV)]]*S634</f>
        <v>0.14465753424657535</v>
      </c>
      <c r="X634" s="68">
        <f t="shared" si="138"/>
        <v>0.32346408003284632</v>
      </c>
      <c r="Y634" s="68">
        <f t="shared" si="139"/>
        <v>0.66431400199598267</v>
      </c>
      <c r="Z634" s="58">
        <f>(Table1[[#This Row],[Eoq]]/2)*(Table1[[#This Row],[Std. Price ($)]]*$K$1)</f>
        <v>130.42162578959056</v>
      </c>
      <c r="AA634" s="58">
        <f>Table1[[#This Row],[number of times I order]]*$H$1</f>
        <v>130.42162578959059</v>
      </c>
      <c r="AB634" s="58">
        <f>Table1[[#This Row],[Holding cost]]+AA634</f>
        <v>260.84325157918113</v>
      </c>
      <c r="AC634" s="34">
        <v>-0.6</v>
      </c>
      <c r="AD634" s="29">
        <v>1</v>
      </c>
      <c r="AE634" s="29">
        <v>1.1000000000000001</v>
      </c>
      <c r="AF634" s="29">
        <v>5</v>
      </c>
    </row>
    <row r="635" spans="1:32" x14ac:dyDescent="0.15">
      <c r="A635" s="32">
        <v>43037.224533638793</v>
      </c>
      <c r="B635" s="33">
        <v>8.9033933799999989</v>
      </c>
      <c r="C635" s="33">
        <v>36.74979568047376</v>
      </c>
      <c r="D635" s="33">
        <f>C635/Table1[[#This Row],[Std. Price ($)]]</f>
        <v>4.1276167537453867</v>
      </c>
      <c r="E635" s="29">
        <v>18</v>
      </c>
      <c r="F635" s="29">
        <f t="shared" si="126"/>
        <v>25.2</v>
      </c>
      <c r="G635" s="29">
        <f t="shared" si="127"/>
        <v>25.2</v>
      </c>
      <c r="H635" s="29">
        <f t="shared" si="128"/>
        <v>25.2</v>
      </c>
      <c r="I635" s="58">
        <f t="shared" si="129"/>
        <v>25.2</v>
      </c>
      <c r="J635" s="58">
        <f t="shared" si="130"/>
        <v>25.2</v>
      </c>
      <c r="K635" s="58">
        <f t="shared" si="131"/>
        <v>25.2</v>
      </c>
      <c r="L635" s="58">
        <f t="shared" si="132"/>
        <v>25.2</v>
      </c>
      <c r="M635" s="58">
        <f t="shared" si="133"/>
        <v>25.2</v>
      </c>
      <c r="N635" s="58">
        <f t="shared" si="134"/>
        <v>25.2</v>
      </c>
      <c r="O635" s="58">
        <f t="shared" si="135"/>
        <v>25.2</v>
      </c>
      <c r="P635" s="58">
        <f t="shared" si="136"/>
        <v>25.2</v>
      </c>
      <c r="Q635" s="58">
        <f t="shared" si="137"/>
        <v>25.2</v>
      </c>
      <c r="R635" s="58">
        <f>SUM(Table1[[#This Row],[Oct]:[September]])</f>
        <v>302.39999999999992</v>
      </c>
      <c r="S635" s="68">
        <f>Table1[[#This Row],[DEMAND for the whole year]]/365</f>
        <v>0.82849315068493123</v>
      </c>
      <c r="T635" s="68">
        <f>Table1[[#This Row],[Lead Time (days)]]*S635</f>
        <v>4.1424657534246565</v>
      </c>
      <c r="U635" s="68">
        <f>SQRT(2*Table1[[#This Row],[DEMAND for the whole year]]*$H$1/(Table1[[#This Row],[Std. Price ($)]]*$K$1))</f>
        <v>319.20797979375357</v>
      </c>
      <c r="V635" s="68">
        <f>Table1[[#This Row],[DEMAND for the whole year]]/U635</f>
        <v>0.94734473804629316</v>
      </c>
      <c r="W635" s="68">
        <f>Table1[[#This Row],[Demand variability (COV)]]*S635</f>
        <v>0.87820273972602714</v>
      </c>
      <c r="X635" s="68">
        <f t="shared" si="138"/>
        <v>1.9637210240539518</v>
      </c>
      <c r="Y635" s="68">
        <f t="shared" si="139"/>
        <v>4.0329899139356096</v>
      </c>
      <c r="Z635" s="58">
        <f>(Table1[[#This Row],[Eoq]]/2)*(Table1[[#This Row],[Std. Price ($)]]*$K$1)</f>
        <v>284.2034214138879</v>
      </c>
      <c r="AA635" s="58">
        <f>Table1[[#This Row],[number of times I order]]*$H$1</f>
        <v>284.20342141388795</v>
      </c>
      <c r="AB635" s="58">
        <f>Table1[[#This Row],[Holding cost]]+AA635</f>
        <v>568.40684282777579</v>
      </c>
      <c r="AC635" s="34">
        <v>0.4</v>
      </c>
      <c r="AD635" s="29">
        <v>0.8</v>
      </c>
      <c r="AE635" s="29">
        <v>1.06</v>
      </c>
      <c r="AF635" s="29">
        <v>5</v>
      </c>
    </row>
    <row r="636" spans="1:32" x14ac:dyDescent="0.15">
      <c r="A636" s="32">
        <v>38771.249025068864</v>
      </c>
      <c r="B636" s="33">
        <v>590.57845308999993</v>
      </c>
      <c r="C636" s="33">
        <v>2975.3778351898827</v>
      </c>
      <c r="D636" s="33">
        <f>C636/Table1[[#This Row],[Std. Price ($)]]</f>
        <v>5.0380738064896118</v>
      </c>
      <c r="E636" s="29">
        <v>10</v>
      </c>
      <c r="F636" s="29">
        <f t="shared" si="126"/>
        <v>15</v>
      </c>
      <c r="G636" s="29">
        <f t="shared" si="127"/>
        <v>15</v>
      </c>
      <c r="H636" s="29">
        <f t="shared" si="128"/>
        <v>15</v>
      </c>
      <c r="I636" s="58">
        <f t="shared" si="129"/>
        <v>15</v>
      </c>
      <c r="J636" s="58">
        <f t="shared" si="130"/>
        <v>15</v>
      </c>
      <c r="K636" s="58">
        <f t="shared" si="131"/>
        <v>15</v>
      </c>
      <c r="L636" s="58">
        <f t="shared" si="132"/>
        <v>15</v>
      </c>
      <c r="M636" s="58">
        <f t="shared" si="133"/>
        <v>15</v>
      </c>
      <c r="N636" s="58">
        <f t="shared" si="134"/>
        <v>15</v>
      </c>
      <c r="O636" s="58">
        <f t="shared" si="135"/>
        <v>15</v>
      </c>
      <c r="P636" s="58">
        <f t="shared" si="136"/>
        <v>15</v>
      </c>
      <c r="Q636" s="58">
        <f t="shared" si="137"/>
        <v>15</v>
      </c>
      <c r="R636" s="58">
        <f>SUM(Table1[[#This Row],[Oct]:[September]])</f>
        <v>180</v>
      </c>
      <c r="S636" s="68">
        <f>Table1[[#This Row],[DEMAND for the whole year]]/365</f>
        <v>0.49315068493150682</v>
      </c>
      <c r="T636" s="68">
        <f>Table1[[#This Row],[Lead Time (days)]]*S636</f>
        <v>7.8904109589041092</v>
      </c>
      <c r="U636" s="68">
        <f>SQRT(2*Table1[[#This Row],[DEMAND for the whole year]]*$H$1/(Table1[[#This Row],[Std. Price ($)]]*$K$1))</f>
        <v>30.238349400069669</v>
      </c>
      <c r="V636" s="68">
        <f>Table1[[#This Row],[DEMAND for the whole year]]/U636</f>
        <v>5.9527058708960245</v>
      </c>
      <c r="W636" s="68">
        <f>Table1[[#This Row],[Demand variability (COV)]]*S636</f>
        <v>0.40438356164383554</v>
      </c>
      <c r="X636" s="68">
        <f t="shared" si="138"/>
        <v>1.6175342465753422</v>
      </c>
      <c r="Y636" s="68">
        <f t="shared" si="139"/>
        <v>3.3220091968137742</v>
      </c>
      <c r="Z636" s="58">
        <f>(Table1[[#This Row],[Eoq]]/2)*(Table1[[#This Row],[Std. Price ($)]]*$K$1)</f>
        <v>1785.8117612688072</v>
      </c>
      <c r="AA636" s="58">
        <f>Table1[[#This Row],[number of times I order]]*$H$1</f>
        <v>1785.8117612688075</v>
      </c>
      <c r="AB636" s="58">
        <f>Table1[[#This Row],[Holding cost]]+AA636</f>
        <v>3571.6235225376149</v>
      </c>
      <c r="AC636" s="34">
        <v>0.5</v>
      </c>
      <c r="AD636" s="29">
        <v>1</v>
      </c>
      <c r="AE636" s="29">
        <v>0.82</v>
      </c>
      <c r="AF636" s="29">
        <v>16</v>
      </c>
    </row>
    <row r="637" spans="1:32" x14ac:dyDescent="0.15">
      <c r="A637" s="32">
        <v>1762.6121052221499</v>
      </c>
      <c r="B637" s="33">
        <v>6.7939999999999996</v>
      </c>
      <c r="C637" s="33">
        <v>42.273837760000006</v>
      </c>
      <c r="D637" s="33">
        <f>C637/Table1[[#This Row],[Std. Price ($)]]</f>
        <v>6.2222310509272898</v>
      </c>
      <c r="E637" s="29">
        <v>10</v>
      </c>
      <c r="F637" s="29">
        <f t="shared" si="126"/>
        <v>6</v>
      </c>
      <c r="G637" s="29">
        <f t="shared" si="127"/>
        <v>6</v>
      </c>
      <c r="H637" s="29">
        <f t="shared" si="128"/>
        <v>6</v>
      </c>
      <c r="I637" s="58">
        <f t="shared" si="129"/>
        <v>6</v>
      </c>
      <c r="J637" s="58">
        <f t="shared" si="130"/>
        <v>6</v>
      </c>
      <c r="K637" s="58">
        <f t="shared" si="131"/>
        <v>6</v>
      </c>
      <c r="L637" s="58">
        <f t="shared" si="132"/>
        <v>6</v>
      </c>
      <c r="M637" s="58">
        <f t="shared" si="133"/>
        <v>6</v>
      </c>
      <c r="N637" s="58">
        <f t="shared" si="134"/>
        <v>6</v>
      </c>
      <c r="O637" s="58">
        <f t="shared" si="135"/>
        <v>6</v>
      </c>
      <c r="P637" s="58">
        <f t="shared" si="136"/>
        <v>6</v>
      </c>
      <c r="Q637" s="58">
        <f t="shared" si="137"/>
        <v>6</v>
      </c>
      <c r="R637" s="58">
        <f>SUM(Table1[[#This Row],[Oct]:[September]])</f>
        <v>72</v>
      </c>
      <c r="S637" s="68">
        <f>Table1[[#This Row],[DEMAND for the whole year]]/365</f>
        <v>0.19726027397260273</v>
      </c>
      <c r="T637" s="68">
        <f>Table1[[#This Row],[Lead Time (days)]]*S637</f>
        <v>3.1561643835616437</v>
      </c>
      <c r="U637" s="68">
        <f>SQRT(2*Table1[[#This Row],[DEMAND for the whole year]]*$H$1/(Table1[[#This Row],[Std. Price ($)]]*$K$1))</f>
        <v>178.30523917193605</v>
      </c>
      <c r="V637" s="68">
        <f>Table1[[#This Row],[DEMAND for the whole year]]/U637</f>
        <v>0.40380193164471118</v>
      </c>
      <c r="W637" s="68">
        <f>Table1[[#This Row],[Demand variability (COV)]]*S637</f>
        <v>0.16964383561643834</v>
      </c>
      <c r="X637" s="68">
        <f t="shared" si="138"/>
        <v>0.67857534246575335</v>
      </c>
      <c r="Y637" s="68">
        <f t="shared" si="139"/>
        <v>1.3936233703706566</v>
      </c>
      <c r="Z637" s="58">
        <f>(Table1[[#This Row],[Eoq]]/2)*(Table1[[#This Row],[Std. Price ($)]]*$K$1)</f>
        <v>121.14057949341336</v>
      </c>
      <c r="AA637" s="58">
        <f>Table1[[#This Row],[number of times I order]]*$H$1</f>
        <v>121.14057949341336</v>
      </c>
      <c r="AB637" s="58">
        <f>Table1[[#This Row],[Holding cost]]+AA637</f>
        <v>242.28115898682671</v>
      </c>
      <c r="AC637" s="34">
        <v>-0.4</v>
      </c>
      <c r="AD637" s="29">
        <v>1</v>
      </c>
      <c r="AE637" s="29">
        <v>0.86</v>
      </c>
      <c r="AF637" s="29">
        <v>16</v>
      </c>
    </row>
    <row r="638" spans="1:32" x14ac:dyDescent="0.15">
      <c r="A638" s="32">
        <v>21546.184241018975</v>
      </c>
      <c r="B638" s="33">
        <v>6.6434999999999995</v>
      </c>
      <c r="C638" s="33">
        <v>41.76570753404669</v>
      </c>
      <c r="D638" s="33">
        <f>C638/Table1[[#This Row],[Std. Price ($)]]</f>
        <v>6.2867024210200491</v>
      </c>
      <c r="E638" s="29">
        <v>10</v>
      </c>
      <c r="F638" s="29">
        <f t="shared" si="126"/>
        <v>6</v>
      </c>
      <c r="G638" s="29">
        <f t="shared" si="127"/>
        <v>6</v>
      </c>
      <c r="H638" s="29">
        <f t="shared" si="128"/>
        <v>6</v>
      </c>
      <c r="I638" s="58">
        <f t="shared" si="129"/>
        <v>6</v>
      </c>
      <c r="J638" s="58">
        <f t="shared" si="130"/>
        <v>6</v>
      </c>
      <c r="K638" s="58">
        <f t="shared" si="131"/>
        <v>6</v>
      </c>
      <c r="L638" s="58">
        <f t="shared" si="132"/>
        <v>6</v>
      </c>
      <c r="M638" s="58">
        <f t="shared" si="133"/>
        <v>6</v>
      </c>
      <c r="N638" s="58">
        <f t="shared" si="134"/>
        <v>6</v>
      </c>
      <c r="O638" s="58">
        <f t="shared" si="135"/>
        <v>6</v>
      </c>
      <c r="P638" s="58">
        <f t="shared" si="136"/>
        <v>6</v>
      </c>
      <c r="Q638" s="58">
        <f t="shared" si="137"/>
        <v>6</v>
      </c>
      <c r="R638" s="58">
        <f>SUM(Table1[[#This Row],[Oct]:[September]])</f>
        <v>72</v>
      </c>
      <c r="S638" s="68">
        <f>Table1[[#This Row],[DEMAND for the whole year]]/365</f>
        <v>0.19726027397260273</v>
      </c>
      <c r="T638" s="68">
        <f>Table1[[#This Row],[Lead Time (days)]]*S638</f>
        <v>3.1561643835616437</v>
      </c>
      <c r="U638" s="68">
        <f>SQRT(2*Table1[[#This Row],[DEMAND for the whole year]]*$H$1/(Table1[[#This Row],[Std. Price ($)]]*$K$1))</f>
        <v>180.31356747229447</v>
      </c>
      <c r="V638" s="68">
        <f>Table1[[#This Row],[DEMAND for the whole year]]/U638</f>
        <v>0.39930439516739608</v>
      </c>
      <c r="W638" s="68">
        <f>Table1[[#This Row],[Demand variability (COV)]]*S638</f>
        <v>0.16964383561643834</v>
      </c>
      <c r="X638" s="68">
        <f t="shared" si="138"/>
        <v>0.67857534246575335</v>
      </c>
      <c r="Y638" s="68">
        <f t="shared" si="139"/>
        <v>1.3936233703706566</v>
      </c>
      <c r="Z638" s="58">
        <f>(Table1[[#This Row],[Eoq]]/2)*(Table1[[#This Row],[Std. Price ($)]]*$K$1)</f>
        <v>119.79131855021883</v>
      </c>
      <c r="AA638" s="58">
        <f>Table1[[#This Row],[number of times I order]]*$H$1</f>
        <v>119.79131855021882</v>
      </c>
      <c r="AB638" s="58">
        <f>Table1[[#This Row],[Holding cost]]+AA638</f>
        <v>239.58263710043764</v>
      </c>
      <c r="AC638" s="34">
        <v>-0.4</v>
      </c>
      <c r="AD638" s="29">
        <v>0.89</v>
      </c>
      <c r="AE638" s="29">
        <v>0.86</v>
      </c>
      <c r="AF638" s="29">
        <v>16</v>
      </c>
    </row>
    <row r="639" spans="1:32" x14ac:dyDescent="0.15">
      <c r="A639" s="32">
        <v>18049.759495424179</v>
      </c>
      <c r="B639" s="33">
        <v>6.7939999999999996</v>
      </c>
      <c r="C639" s="33">
        <v>4200</v>
      </c>
      <c r="D639" s="33">
        <f>C639/Table1[[#This Row],[Std. Price ($)]]</f>
        <v>618.19252281424792</v>
      </c>
      <c r="E639" s="29">
        <v>10</v>
      </c>
      <c r="F639" s="29">
        <f t="shared" si="126"/>
        <v>4</v>
      </c>
      <c r="G639" s="29">
        <f t="shared" si="127"/>
        <v>4</v>
      </c>
      <c r="H639" s="29">
        <f t="shared" si="128"/>
        <v>4</v>
      </c>
      <c r="I639" s="58">
        <f t="shared" si="129"/>
        <v>4</v>
      </c>
      <c r="J639" s="58">
        <f t="shared" si="130"/>
        <v>4</v>
      </c>
      <c r="K639" s="58">
        <f t="shared" si="131"/>
        <v>4</v>
      </c>
      <c r="L639" s="58">
        <f t="shared" si="132"/>
        <v>4</v>
      </c>
      <c r="M639" s="58">
        <f t="shared" si="133"/>
        <v>4</v>
      </c>
      <c r="N639" s="58">
        <f t="shared" si="134"/>
        <v>4</v>
      </c>
      <c r="O639" s="58">
        <f t="shared" si="135"/>
        <v>4</v>
      </c>
      <c r="P639" s="58">
        <f t="shared" si="136"/>
        <v>4</v>
      </c>
      <c r="Q639" s="58">
        <f t="shared" si="137"/>
        <v>4</v>
      </c>
      <c r="R639" s="58">
        <f>SUM(Table1[[#This Row],[Oct]:[September]])</f>
        <v>48</v>
      </c>
      <c r="S639" s="68">
        <f>Table1[[#This Row],[DEMAND for the whole year]]/365</f>
        <v>0.13150684931506848</v>
      </c>
      <c r="T639" s="68">
        <f>Table1[[#This Row],[Lead Time (days)]]*S639</f>
        <v>2.1041095890410957</v>
      </c>
      <c r="U639" s="68">
        <f>SQRT(2*Table1[[#This Row],[DEMAND for the whole year]]*$H$1/(Table1[[#This Row],[Std. Price ($)]]*$K$1))</f>
        <v>145.58561814538623</v>
      </c>
      <c r="V639" s="68">
        <f>Table1[[#This Row],[DEMAND for the whole year]]/U639</f>
        <v>0.32970289655991802</v>
      </c>
      <c r="W639" s="68">
        <f>Table1[[#This Row],[Demand variability (COV)]]*S639</f>
        <v>0.1130958904109589</v>
      </c>
      <c r="X639" s="68">
        <f t="shared" si="138"/>
        <v>0.45238356164383559</v>
      </c>
      <c r="Y639" s="68">
        <f t="shared" si="139"/>
        <v>0.92908224691377106</v>
      </c>
      <c r="Z639" s="58">
        <f>(Table1[[#This Row],[Eoq]]/2)*(Table1[[#This Row],[Std. Price ($)]]*$K$1)</f>
        <v>98.910868967975404</v>
      </c>
      <c r="AA639" s="58">
        <f>Table1[[#This Row],[number of times I order]]*$H$1</f>
        <v>98.910868967975404</v>
      </c>
      <c r="AB639" s="58">
        <f>Table1[[#This Row],[Holding cost]]+AA639</f>
        <v>197.82173793595081</v>
      </c>
      <c r="AC639" s="34">
        <v>-0.6</v>
      </c>
      <c r="AD639" s="29">
        <v>1</v>
      </c>
      <c r="AE639" s="29">
        <v>0.86</v>
      </c>
      <c r="AF639" s="29">
        <v>16</v>
      </c>
    </row>
    <row r="640" spans="1:32" x14ac:dyDescent="0.15">
      <c r="A640" s="32">
        <v>45282.24361206402</v>
      </c>
      <c r="B640" s="33">
        <v>9.3829216399999993</v>
      </c>
      <c r="C640" s="33">
        <v>1087.9148028792642</v>
      </c>
      <c r="D640" s="33">
        <f>C640/Table1[[#This Row],[Std. Price ($)]]</f>
        <v>115.94627394535763</v>
      </c>
      <c r="E640" s="29">
        <v>42</v>
      </c>
      <c r="F640" s="29">
        <f t="shared" si="126"/>
        <v>37.799999999999997</v>
      </c>
      <c r="G640" s="29">
        <f t="shared" si="127"/>
        <v>37.799999999999997</v>
      </c>
      <c r="H640" s="29">
        <f t="shared" si="128"/>
        <v>37.799999999999997</v>
      </c>
      <c r="I640" s="58">
        <f t="shared" si="129"/>
        <v>37.799999999999997</v>
      </c>
      <c r="J640" s="58">
        <f t="shared" si="130"/>
        <v>37.799999999999997</v>
      </c>
      <c r="K640" s="58">
        <f t="shared" si="131"/>
        <v>37.799999999999997</v>
      </c>
      <c r="L640" s="58">
        <f t="shared" si="132"/>
        <v>37.799999999999997</v>
      </c>
      <c r="M640" s="58">
        <f t="shared" si="133"/>
        <v>37.799999999999997</v>
      </c>
      <c r="N640" s="58">
        <f t="shared" si="134"/>
        <v>37.799999999999997</v>
      </c>
      <c r="O640" s="58">
        <f t="shared" si="135"/>
        <v>37.799999999999997</v>
      </c>
      <c r="P640" s="58">
        <f t="shared" si="136"/>
        <v>37.799999999999997</v>
      </c>
      <c r="Q640" s="58">
        <f t="shared" si="137"/>
        <v>37.799999999999997</v>
      </c>
      <c r="R640" s="58">
        <f>SUM(Table1[[#This Row],[Oct]:[September]])</f>
        <v>453.60000000000008</v>
      </c>
      <c r="S640" s="68">
        <f>Table1[[#This Row],[DEMAND for the whole year]]/365</f>
        <v>1.2427397260273976</v>
      </c>
      <c r="T640" s="68">
        <f>Table1[[#This Row],[Lead Time (days)]]*S640</f>
        <v>36.039452054794531</v>
      </c>
      <c r="U640" s="68">
        <f>SQRT(2*Table1[[#This Row],[DEMAND for the whole year]]*$H$1/(Table1[[#This Row],[Std. Price ($)]]*$K$1))</f>
        <v>380.82732799392011</v>
      </c>
      <c r="V640" s="68">
        <f>Table1[[#This Row],[DEMAND for the whole year]]/U640</f>
        <v>1.1910909923125101</v>
      </c>
      <c r="W640" s="68">
        <f>Table1[[#This Row],[Demand variability (COV)]]*S640</f>
        <v>2.4730520547945209</v>
      </c>
      <c r="X640" s="68">
        <f t="shared" si="138"/>
        <v>13.317792891691125</v>
      </c>
      <c r="Y640" s="68">
        <f t="shared" si="139"/>
        <v>27.351402643330871</v>
      </c>
      <c r="Z640" s="58">
        <f>(Table1[[#This Row],[Eoq]]/2)*(Table1[[#This Row],[Std. Price ($)]]*$K$1)</f>
        <v>357.32729769375305</v>
      </c>
      <c r="AA640" s="58">
        <f>Table1[[#This Row],[number of times I order]]*$H$1</f>
        <v>357.32729769375305</v>
      </c>
      <c r="AB640" s="58">
        <f>Table1[[#This Row],[Holding cost]]+AA640</f>
        <v>714.65459538750611</v>
      </c>
      <c r="AC640" s="34">
        <v>-0.1</v>
      </c>
      <c r="AD640" s="29">
        <v>1</v>
      </c>
      <c r="AE640" s="29">
        <v>1.99</v>
      </c>
      <c r="AF640" s="29">
        <v>29</v>
      </c>
    </row>
    <row r="641" spans="1:32" x14ac:dyDescent="0.15">
      <c r="A641" s="32">
        <v>4089.2490819389836</v>
      </c>
      <c r="B641" s="33">
        <v>24.101777349999995</v>
      </c>
      <c r="C641" s="33">
        <v>56.953737861693746</v>
      </c>
      <c r="D641" s="33">
        <f>C641/Table1[[#This Row],[Std. Price ($)]]</f>
        <v>2.3630513648278209</v>
      </c>
      <c r="E641" s="29">
        <v>10</v>
      </c>
      <c r="F641" s="29">
        <f t="shared" si="126"/>
        <v>14</v>
      </c>
      <c r="G641" s="29">
        <f t="shared" si="127"/>
        <v>14</v>
      </c>
      <c r="H641" s="29">
        <f t="shared" si="128"/>
        <v>14</v>
      </c>
      <c r="I641" s="58">
        <f t="shared" si="129"/>
        <v>14</v>
      </c>
      <c r="J641" s="58">
        <f t="shared" si="130"/>
        <v>14</v>
      </c>
      <c r="K641" s="58">
        <f t="shared" si="131"/>
        <v>14</v>
      </c>
      <c r="L641" s="58">
        <f t="shared" si="132"/>
        <v>14</v>
      </c>
      <c r="M641" s="58">
        <f t="shared" si="133"/>
        <v>14</v>
      </c>
      <c r="N641" s="58">
        <f t="shared" si="134"/>
        <v>14</v>
      </c>
      <c r="O641" s="58">
        <f t="shared" si="135"/>
        <v>14</v>
      </c>
      <c r="P641" s="58">
        <f t="shared" si="136"/>
        <v>14</v>
      </c>
      <c r="Q641" s="58">
        <f t="shared" si="137"/>
        <v>14</v>
      </c>
      <c r="R641" s="58">
        <f>SUM(Table1[[#This Row],[Oct]:[September]])</f>
        <v>168</v>
      </c>
      <c r="S641" s="68">
        <f>Table1[[#This Row],[DEMAND for the whole year]]/365</f>
        <v>0.46027397260273972</v>
      </c>
      <c r="T641" s="68">
        <f>Table1[[#This Row],[Lead Time (days)]]*S641</f>
        <v>9.6657534246575345</v>
      </c>
      <c r="U641" s="68">
        <f>SQRT(2*Table1[[#This Row],[DEMAND for the whole year]]*$H$1/(Table1[[#This Row],[Std. Price ($)]]*$K$1))</f>
        <v>144.60747173751636</v>
      </c>
      <c r="V641" s="68">
        <f>Table1[[#This Row],[DEMAND for the whole year]]/U641</f>
        <v>1.1617656956546787</v>
      </c>
      <c r="W641" s="68">
        <f>Table1[[#This Row],[Demand variability (COV)]]*S641</f>
        <v>0.11506849315068493</v>
      </c>
      <c r="X641" s="68">
        <f t="shared" si="138"/>
        <v>0.52731007996752133</v>
      </c>
      <c r="Y641" s="68">
        <f t="shared" si="139"/>
        <v>1.0829625022984759</v>
      </c>
      <c r="Z641" s="58">
        <f>(Table1[[#This Row],[Eoq]]/2)*(Table1[[#This Row],[Std. Price ($)]]*$K$1)</f>
        <v>348.52970869640365</v>
      </c>
      <c r="AA641" s="58">
        <f>Table1[[#This Row],[number of times I order]]*$H$1</f>
        <v>348.52970869640359</v>
      </c>
      <c r="AB641" s="58">
        <f>Table1[[#This Row],[Holding cost]]+AA641</f>
        <v>697.05941739280729</v>
      </c>
      <c r="AC641" s="34">
        <v>0.4</v>
      </c>
      <c r="AD641" s="29">
        <v>1</v>
      </c>
      <c r="AE641" s="29">
        <v>0.25</v>
      </c>
      <c r="AF641" s="29">
        <v>21</v>
      </c>
    </row>
    <row r="642" spans="1:32" x14ac:dyDescent="0.15">
      <c r="A642" s="32">
        <v>31911.815427048994</v>
      </c>
      <c r="B642" s="33">
        <v>15.75348</v>
      </c>
      <c r="C642" s="33">
        <v>44.069838097999991</v>
      </c>
      <c r="D642" s="33">
        <f>C642/Table1[[#This Row],[Std. Price ($)]]</f>
        <v>2.7974668516416683</v>
      </c>
      <c r="E642" s="29">
        <v>10</v>
      </c>
      <c r="F642" s="29">
        <f t="shared" si="126"/>
        <v>18</v>
      </c>
      <c r="G642" s="29">
        <f t="shared" si="127"/>
        <v>18</v>
      </c>
      <c r="H642" s="29">
        <f t="shared" si="128"/>
        <v>18</v>
      </c>
      <c r="I642" s="58">
        <f t="shared" si="129"/>
        <v>18</v>
      </c>
      <c r="J642" s="58">
        <f t="shared" si="130"/>
        <v>18</v>
      </c>
      <c r="K642" s="58">
        <f t="shared" si="131"/>
        <v>18</v>
      </c>
      <c r="L642" s="58">
        <f t="shared" si="132"/>
        <v>18</v>
      </c>
      <c r="M642" s="58">
        <f t="shared" si="133"/>
        <v>18</v>
      </c>
      <c r="N642" s="58">
        <f t="shared" si="134"/>
        <v>18</v>
      </c>
      <c r="O642" s="58">
        <f t="shared" si="135"/>
        <v>18</v>
      </c>
      <c r="P642" s="58">
        <f t="shared" si="136"/>
        <v>18</v>
      </c>
      <c r="Q642" s="58">
        <f t="shared" si="137"/>
        <v>18</v>
      </c>
      <c r="R642" s="58">
        <f>SUM(Table1[[#This Row],[Oct]:[September]])</f>
        <v>216</v>
      </c>
      <c r="S642" s="68">
        <f>Table1[[#This Row],[DEMAND for the whole year]]/365</f>
        <v>0.59178082191780823</v>
      </c>
      <c r="T642" s="68">
        <f>Table1[[#This Row],[Lead Time (days)]]*S642</f>
        <v>3.5506849315068494</v>
      </c>
      <c r="U642" s="68">
        <f>SQRT(2*Table1[[#This Row],[DEMAND for the whole year]]*$H$1/(Table1[[#This Row],[Std. Price ($)]]*$K$1))</f>
        <v>202.81461618621316</v>
      </c>
      <c r="V642" s="68">
        <f>Table1[[#This Row],[DEMAND for the whole year]]/U642</f>
        <v>1.0650119999323953</v>
      </c>
      <c r="W642" s="68">
        <f>Table1[[#This Row],[Demand variability (COV)]]*S642</f>
        <v>0.68054794520547945</v>
      </c>
      <c r="X642" s="68">
        <f t="shared" si="138"/>
        <v>1.66699521125299</v>
      </c>
      <c r="Y642" s="68">
        <f t="shared" si="139"/>
        <v>3.4235895991392922</v>
      </c>
      <c r="Z642" s="58">
        <f>(Table1[[#This Row],[Eoq]]/2)*(Table1[[#This Row],[Std. Price ($)]]*$K$1)</f>
        <v>319.5035999797185</v>
      </c>
      <c r="AA642" s="58">
        <f>Table1[[#This Row],[number of times I order]]*$H$1</f>
        <v>319.50359997971856</v>
      </c>
      <c r="AB642" s="58">
        <f>Table1[[#This Row],[Holding cost]]+AA642</f>
        <v>639.007199959437</v>
      </c>
      <c r="AC642" s="34">
        <v>0.8</v>
      </c>
      <c r="AD642" s="29">
        <v>1</v>
      </c>
      <c r="AE642" s="29">
        <v>1.1499999999999999</v>
      </c>
      <c r="AF642" s="29">
        <v>6</v>
      </c>
    </row>
    <row r="643" spans="1:32" x14ac:dyDescent="0.15">
      <c r="A643" s="32">
        <v>620.62222471931386</v>
      </c>
      <c r="B643" s="33">
        <v>9.5932999999999993</v>
      </c>
      <c r="C643" s="33">
        <v>26.039141770090485</v>
      </c>
      <c r="D643" s="33">
        <f>C643/Table1[[#This Row],[Std. Price ($)]]</f>
        <v>2.7143049597208977</v>
      </c>
      <c r="E643" s="29">
        <v>10</v>
      </c>
      <c r="F643" s="29">
        <f t="shared" ref="F643:F706" si="140">E643+$AC643*E643</f>
        <v>18</v>
      </c>
      <c r="G643" s="29">
        <f t="shared" ref="G643:G706" si="141">$F643</f>
        <v>18</v>
      </c>
      <c r="H643" s="29">
        <f t="shared" ref="H643:H706" si="142">$F643</f>
        <v>18</v>
      </c>
      <c r="I643" s="58">
        <f t="shared" ref="I643:I706" si="143">$F643</f>
        <v>18</v>
      </c>
      <c r="J643" s="58">
        <f t="shared" ref="J643:J706" si="144">$F643</f>
        <v>18</v>
      </c>
      <c r="K643" s="58">
        <f t="shared" ref="K643:K706" si="145">$F643</f>
        <v>18</v>
      </c>
      <c r="L643" s="58">
        <f t="shared" ref="L643:L706" si="146">$F643</f>
        <v>18</v>
      </c>
      <c r="M643" s="58">
        <f t="shared" ref="M643:M706" si="147">$F643</f>
        <v>18</v>
      </c>
      <c r="N643" s="58">
        <f t="shared" ref="N643:N706" si="148">$F643</f>
        <v>18</v>
      </c>
      <c r="O643" s="58">
        <f t="shared" ref="O643:O706" si="149">$F643</f>
        <v>18</v>
      </c>
      <c r="P643" s="58">
        <f t="shared" ref="P643:P706" si="150">$F643</f>
        <v>18</v>
      </c>
      <c r="Q643" s="58">
        <f t="shared" ref="Q643:Q706" si="151">$F643</f>
        <v>18</v>
      </c>
      <c r="R643" s="58">
        <f>SUM(Table1[[#This Row],[Oct]:[September]])</f>
        <v>216</v>
      </c>
      <c r="S643" s="68">
        <f>Table1[[#This Row],[DEMAND for the whole year]]/365</f>
        <v>0.59178082191780823</v>
      </c>
      <c r="T643" s="68">
        <f>Table1[[#This Row],[Lead Time (days)]]*S643</f>
        <v>9.4684931506849317</v>
      </c>
      <c r="U643" s="68">
        <f>SQRT(2*Table1[[#This Row],[DEMAND for the whole year]]*$H$1/(Table1[[#This Row],[Std. Price ($)]]*$K$1))</f>
        <v>259.89833065331601</v>
      </c>
      <c r="V643" s="68">
        <f>Table1[[#This Row],[DEMAND for the whole year]]/U643</f>
        <v>0.83109421848548559</v>
      </c>
      <c r="W643" s="68">
        <f>Table1[[#This Row],[Demand variability (COV)]]*S643</f>
        <v>0.14794520547945206</v>
      </c>
      <c r="X643" s="68">
        <f t="shared" si="138"/>
        <v>0.59178082191780823</v>
      </c>
      <c r="Y643" s="68">
        <f t="shared" si="139"/>
        <v>1.215369218346503</v>
      </c>
      <c r="Z643" s="58">
        <f>(Table1[[#This Row],[Eoq]]/2)*(Table1[[#This Row],[Std. Price ($)]]*$K$1)</f>
        <v>249.32826554564565</v>
      </c>
      <c r="AA643" s="58">
        <f>Table1[[#This Row],[number of times I order]]*$H$1</f>
        <v>249.32826554564568</v>
      </c>
      <c r="AB643" s="58">
        <f>Table1[[#This Row],[Holding cost]]+AA643</f>
        <v>498.6565310912913</v>
      </c>
      <c r="AC643" s="34">
        <v>0.8</v>
      </c>
      <c r="AD643" s="29">
        <v>0.78</v>
      </c>
      <c r="AE643" s="29">
        <v>0.25</v>
      </c>
      <c r="AF643" s="29">
        <v>16</v>
      </c>
    </row>
    <row r="644" spans="1:32" x14ac:dyDescent="0.15">
      <c r="A644" s="32">
        <v>34071.136274286997</v>
      </c>
      <c r="B644" s="33">
        <v>35.431999999999995</v>
      </c>
      <c r="C644" s="33">
        <v>60.758778666666672</v>
      </c>
      <c r="D644" s="33">
        <f>C644/Table1[[#This Row],[Std. Price ($)]]</f>
        <v>1.7147995785354109</v>
      </c>
      <c r="E644" s="29">
        <v>10</v>
      </c>
      <c r="F644" s="29">
        <f t="shared" si="140"/>
        <v>9</v>
      </c>
      <c r="G644" s="29">
        <f t="shared" si="141"/>
        <v>9</v>
      </c>
      <c r="H644" s="29">
        <f t="shared" si="142"/>
        <v>9</v>
      </c>
      <c r="I644" s="58">
        <f t="shared" si="143"/>
        <v>9</v>
      </c>
      <c r="J644" s="58">
        <f t="shared" si="144"/>
        <v>9</v>
      </c>
      <c r="K644" s="58">
        <f t="shared" si="145"/>
        <v>9</v>
      </c>
      <c r="L644" s="58">
        <f t="shared" si="146"/>
        <v>9</v>
      </c>
      <c r="M644" s="58">
        <f t="shared" si="147"/>
        <v>9</v>
      </c>
      <c r="N644" s="58">
        <f t="shared" si="148"/>
        <v>9</v>
      </c>
      <c r="O644" s="58">
        <f t="shared" si="149"/>
        <v>9</v>
      </c>
      <c r="P644" s="58">
        <f t="shared" si="150"/>
        <v>9</v>
      </c>
      <c r="Q644" s="58">
        <f t="shared" si="151"/>
        <v>9</v>
      </c>
      <c r="R644" s="58">
        <f>SUM(Table1[[#This Row],[Oct]:[September]])</f>
        <v>108</v>
      </c>
      <c r="S644" s="68">
        <f>Table1[[#This Row],[DEMAND for the whole year]]/365</f>
        <v>0.29589041095890412</v>
      </c>
      <c r="T644" s="68">
        <f>Table1[[#This Row],[Lead Time (days)]]*S644</f>
        <v>4.7342465753424658</v>
      </c>
      <c r="U644" s="68">
        <f>SQRT(2*Table1[[#This Row],[DEMAND for the whole year]]*$H$1/(Table1[[#This Row],[Std. Price ($)]]*$K$1))</f>
        <v>95.625709724698126</v>
      </c>
      <c r="V644" s="68">
        <f>Table1[[#This Row],[DEMAND for the whole year]]/U644</f>
        <v>1.1294033823218343</v>
      </c>
      <c r="W644" s="68">
        <f>Table1[[#This Row],[Demand variability (COV)]]*S644</f>
        <v>7.3972602739726029E-2</v>
      </c>
      <c r="X644" s="68">
        <f t="shared" ref="X644:X707" si="152">SQRT(AF644)*W644</f>
        <v>0.29589041095890412</v>
      </c>
      <c r="Y644" s="68">
        <f t="shared" ref="Y644:Y707" si="153">NORMSINV($Y$1)*X644</f>
        <v>0.60768460917325151</v>
      </c>
      <c r="Z644" s="58">
        <f>(Table1[[#This Row],[Eoq]]/2)*(Table1[[#This Row],[Std. Price ($)]]*$K$1)</f>
        <v>338.82101469655038</v>
      </c>
      <c r="AA644" s="58">
        <f>Table1[[#This Row],[number of times I order]]*$H$1</f>
        <v>338.82101469655032</v>
      </c>
      <c r="AB644" s="58">
        <f>Table1[[#This Row],[Holding cost]]+AA644</f>
        <v>677.64202939310076</v>
      </c>
      <c r="AC644" s="34">
        <v>-0.1</v>
      </c>
      <c r="AD644" s="29">
        <v>1</v>
      </c>
      <c r="AE644" s="29">
        <v>0.25</v>
      </c>
      <c r="AF644" s="29">
        <v>16</v>
      </c>
    </row>
    <row r="645" spans="1:32" x14ac:dyDescent="0.15">
      <c r="A645" s="32">
        <v>55007.584592789215</v>
      </c>
      <c r="B645" s="33">
        <v>32.35873926</v>
      </c>
      <c r="C645" s="33">
        <v>845.22698116977131</v>
      </c>
      <c r="D645" s="33">
        <f>C645/Table1[[#This Row],[Std. Price ($)]]</f>
        <v>26.120516450855426</v>
      </c>
      <c r="E645" s="29">
        <v>18</v>
      </c>
      <c r="F645" s="29">
        <f t="shared" si="140"/>
        <v>10.8</v>
      </c>
      <c r="G645" s="29">
        <f t="shared" si="141"/>
        <v>10.8</v>
      </c>
      <c r="H645" s="29">
        <f t="shared" si="142"/>
        <v>10.8</v>
      </c>
      <c r="I645" s="58">
        <f t="shared" si="143"/>
        <v>10.8</v>
      </c>
      <c r="J645" s="58">
        <f t="shared" si="144"/>
        <v>10.8</v>
      </c>
      <c r="K645" s="58">
        <f t="shared" si="145"/>
        <v>10.8</v>
      </c>
      <c r="L645" s="58">
        <f t="shared" si="146"/>
        <v>10.8</v>
      </c>
      <c r="M645" s="58">
        <f t="shared" si="147"/>
        <v>10.8</v>
      </c>
      <c r="N645" s="58">
        <f t="shared" si="148"/>
        <v>10.8</v>
      </c>
      <c r="O645" s="58">
        <f t="shared" si="149"/>
        <v>10.8</v>
      </c>
      <c r="P645" s="58">
        <f t="shared" si="150"/>
        <v>10.8</v>
      </c>
      <c r="Q645" s="58">
        <f t="shared" si="151"/>
        <v>10.8</v>
      </c>
      <c r="R645" s="58">
        <f>SUM(Table1[[#This Row],[Oct]:[September]])</f>
        <v>129.6</v>
      </c>
      <c r="S645" s="68">
        <f>Table1[[#This Row],[DEMAND for the whole year]]/365</f>
        <v>0.35506849315068489</v>
      </c>
      <c r="T645" s="68">
        <f>Table1[[#This Row],[Lead Time (days)]]*S645</f>
        <v>9.2317808219178072</v>
      </c>
      <c r="U645" s="68">
        <f>SQRT(2*Table1[[#This Row],[DEMAND for the whole year]]*$H$1/(Table1[[#This Row],[Std. Price ($)]]*$K$1))</f>
        <v>109.6143295439732</v>
      </c>
      <c r="V645" s="68">
        <f>Table1[[#This Row],[DEMAND for the whole year]]/U645</f>
        <v>1.1823271696243809</v>
      </c>
      <c r="W645" s="68">
        <f>Table1[[#This Row],[Demand variability (COV)]]*S645</f>
        <v>0.42608219178082185</v>
      </c>
      <c r="X645" s="68">
        <f t="shared" si="152"/>
        <v>2.1726014102847939</v>
      </c>
      <c r="Y645" s="68">
        <f t="shared" si="153"/>
        <v>4.4619777796095557</v>
      </c>
      <c r="Z645" s="58">
        <f>(Table1[[#This Row],[Eoq]]/2)*(Table1[[#This Row],[Std. Price ($)]]*$K$1)</f>
        <v>354.69815088731434</v>
      </c>
      <c r="AA645" s="58">
        <f>Table1[[#This Row],[number of times I order]]*$H$1</f>
        <v>354.69815088731428</v>
      </c>
      <c r="AB645" s="58">
        <f>Table1[[#This Row],[Holding cost]]+AA645</f>
        <v>709.39630177462868</v>
      </c>
      <c r="AC645" s="34">
        <v>-0.4</v>
      </c>
      <c r="AD645" s="29">
        <v>1</v>
      </c>
      <c r="AE645" s="29">
        <v>1.2</v>
      </c>
      <c r="AF645" s="29">
        <v>26</v>
      </c>
    </row>
    <row r="646" spans="1:32" x14ac:dyDescent="0.15">
      <c r="A646" s="32">
        <v>98805.827621705175</v>
      </c>
      <c r="B646" s="33">
        <v>117.33709709999998</v>
      </c>
      <c r="C646" s="33">
        <v>1151.0898371633923</v>
      </c>
      <c r="D646" s="33">
        <f>C646/Table1[[#This Row],[Std. Price ($)]]</f>
        <v>9.8101100641886632</v>
      </c>
      <c r="E646" s="29">
        <v>10</v>
      </c>
      <c r="F646" s="29">
        <f t="shared" si="140"/>
        <v>8</v>
      </c>
      <c r="G646" s="29">
        <f t="shared" si="141"/>
        <v>8</v>
      </c>
      <c r="H646" s="29">
        <f t="shared" si="142"/>
        <v>8</v>
      </c>
      <c r="I646" s="58">
        <f t="shared" si="143"/>
        <v>8</v>
      </c>
      <c r="J646" s="58">
        <f t="shared" si="144"/>
        <v>8</v>
      </c>
      <c r="K646" s="58">
        <f t="shared" si="145"/>
        <v>8</v>
      </c>
      <c r="L646" s="58">
        <f t="shared" si="146"/>
        <v>8</v>
      </c>
      <c r="M646" s="58">
        <f t="shared" si="147"/>
        <v>8</v>
      </c>
      <c r="N646" s="58">
        <f t="shared" si="148"/>
        <v>8</v>
      </c>
      <c r="O646" s="58">
        <f t="shared" si="149"/>
        <v>8</v>
      </c>
      <c r="P646" s="58">
        <f t="shared" si="150"/>
        <v>8</v>
      </c>
      <c r="Q646" s="58">
        <f t="shared" si="151"/>
        <v>8</v>
      </c>
      <c r="R646" s="58">
        <f>SUM(Table1[[#This Row],[Oct]:[September]])</f>
        <v>96</v>
      </c>
      <c r="S646" s="68">
        <f>Table1[[#This Row],[DEMAND for the whole year]]/365</f>
        <v>0.26301369863013696</v>
      </c>
      <c r="T646" s="68">
        <f>Table1[[#This Row],[Lead Time (days)]]*S646</f>
        <v>7.1013698630136979</v>
      </c>
      <c r="U646" s="68">
        <f>SQRT(2*Table1[[#This Row],[DEMAND for the whole year]]*$H$1/(Table1[[#This Row],[Std. Price ($)]]*$K$1))</f>
        <v>49.542574834678767</v>
      </c>
      <c r="V646" s="68">
        <f>Table1[[#This Row],[DEMAND for the whole year]]/U646</f>
        <v>1.9377273046535726</v>
      </c>
      <c r="W646" s="68">
        <f>Table1[[#This Row],[Demand variability (COV)]]*S646</f>
        <v>0.30246575342465748</v>
      </c>
      <c r="X646" s="68">
        <f t="shared" si="152"/>
        <v>1.5716581574433208</v>
      </c>
      <c r="Y646" s="68">
        <f t="shared" si="153"/>
        <v>3.2277912287348367</v>
      </c>
      <c r="Z646" s="58">
        <f>(Table1[[#This Row],[Eoq]]/2)*(Table1[[#This Row],[Std. Price ($)]]*$K$1)</f>
        <v>581.31819139607182</v>
      </c>
      <c r="AA646" s="58">
        <f>Table1[[#This Row],[number of times I order]]*$H$1</f>
        <v>581.31819139607182</v>
      </c>
      <c r="AB646" s="58">
        <f>Table1[[#This Row],[Holding cost]]+AA646</f>
        <v>1162.6363827921436</v>
      </c>
      <c r="AC646" s="34">
        <v>-0.2</v>
      </c>
      <c r="AD646" s="29">
        <v>1</v>
      </c>
      <c r="AE646" s="29">
        <v>1.1499999999999999</v>
      </c>
      <c r="AF646" s="29">
        <v>27</v>
      </c>
    </row>
    <row r="647" spans="1:32" x14ac:dyDescent="0.15">
      <c r="A647" s="32">
        <v>52859.723794302758</v>
      </c>
      <c r="B647" s="33">
        <v>9.0929928499999981</v>
      </c>
      <c r="C647" s="33">
        <v>6.3718313671145816</v>
      </c>
      <c r="D647" s="33">
        <f>C647/Table1[[#This Row],[Std. Price ($)]]</f>
        <v>0.70074083112410923</v>
      </c>
      <c r="E647" s="29">
        <v>10</v>
      </c>
      <c r="F647" s="29">
        <f t="shared" si="140"/>
        <v>18</v>
      </c>
      <c r="G647" s="29">
        <f t="shared" si="141"/>
        <v>18</v>
      </c>
      <c r="H647" s="29">
        <f t="shared" si="142"/>
        <v>18</v>
      </c>
      <c r="I647" s="58">
        <f t="shared" si="143"/>
        <v>18</v>
      </c>
      <c r="J647" s="58">
        <f t="shared" si="144"/>
        <v>18</v>
      </c>
      <c r="K647" s="58">
        <f t="shared" si="145"/>
        <v>18</v>
      </c>
      <c r="L647" s="58">
        <f t="shared" si="146"/>
        <v>18</v>
      </c>
      <c r="M647" s="58">
        <f t="shared" si="147"/>
        <v>18</v>
      </c>
      <c r="N647" s="58">
        <f t="shared" si="148"/>
        <v>18</v>
      </c>
      <c r="O647" s="58">
        <f t="shared" si="149"/>
        <v>18</v>
      </c>
      <c r="P647" s="58">
        <f t="shared" si="150"/>
        <v>18</v>
      </c>
      <c r="Q647" s="58">
        <f t="shared" si="151"/>
        <v>18</v>
      </c>
      <c r="R647" s="58">
        <f>SUM(Table1[[#This Row],[Oct]:[September]])</f>
        <v>216</v>
      </c>
      <c r="S647" s="68">
        <f>Table1[[#This Row],[DEMAND for the whole year]]/365</f>
        <v>0.59178082191780823</v>
      </c>
      <c r="T647" s="68">
        <f>Table1[[#This Row],[Lead Time (days)]]*S647</f>
        <v>2.9589041095890414</v>
      </c>
      <c r="U647" s="68">
        <f>SQRT(2*Table1[[#This Row],[DEMAND for the whole year]]*$H$1/(Table1[[#This Row],[Std. Price ($)]]*$K$1))</f>
        <v>266.95255272394292</v>
      </c>
      <c r="V647" s="68">
        <f>Table1[[#This Row],[DEMAND for the whole year]]/U647</f>
        <v>0.80913255106935345</v>
      </c>
      <c r="W647" s="68">
        <f>Table1[[#This Row],[Demand variability (COV)]]*S647</f>
        <v>0.14794520547945206</v>
      </c>
      <c r="X647" s="68">
        <f t="shared" si="152"/>
        <v>0.33081553639722916</v>
      </c>
      <c r="Y647" s="68">
        <f t="shared" si="153"/>
        <v>0.67941204749589124</v>
      </c>
      <c r="Z647" s="58">
        <f>(Table1[[#This Row],[Eoq]]/2)*(Table1[[#This Row],[Std. Price ($)]]*$K$1)</f>
        <v>242.73976532080607</v>
      </c>
      <c r="AA647" s="58">
        <f>Table1[[#This Row],[number of times I order]]*$H$1</f>
        <v>242.73976532080604</v>
      </c>
      <c r="AB647" s="58">
        <f>Table1[[#This Row],[Holding cost]]+AA647</f>
        <v>485.47953064161209</v>
      </c>
      <c r="AC647" s="34">
        <v>0.8</v>
      </c>
      <c r="AD647" s="29">
        <v>1</v>
      </c>
      <c r="AE647" s="29">
        <v>0.25</v>
      </c>
      <c r="AF647" s="29">
        <v>5</v>
      </c>
    </row>
    <row r="648" spans="1:32" x14ac:dyDescent="0.15">
      <c r="A648" s="32">
        <v>87198.897083184638</v>
      </c>
      <c r="B648" s="33">
        <v>72.465772789999988</v>
      </c>
      <c r="C648" s="33">
        <v>998.18811559458118</v>
      </c>
      <c r="D648" s="33">
        <f>C648/Table1[[#This Row],[Std. Price ($)]]</f>
        <v>13.774614927343016</v>
      </c>
      <c r="E648" s="29">
        <v>18</v>
      </c>
      <c r="F648" s="29">
        <f t="shared" si="140"/>
        <v>21.6</v>
      </c>
      <c r="G648" s="29">
        <f t="shared" si="141"/>
        <v>21.6</v>
      </c>
      <c r="H648" s="29">
        <f t="shared" si="142"/>
        <v>21.6</v>
      </c>
      <c r="I648" s="58">
        <f t="shared" si="143"/>
        <v>21.6</v>
      </c>
      <c r="J648" s="58">
        <f t="shared" si="144"/>
        <v>21.6</v>
      </c>
      <c r="K648" s="58">
        <f t="shared" si="145"/>
        <v>21.6</v>
      </c>
      <c r="L648" s="58">
        <f t="shared" si="146"/>
        <v>21.6</v>
      </c>
      <c r="M648" s="58">
        <f t="shared" si="147"/>
        <v>21.6</v>
      </c>
      <c r="N648" s="58">
        <f t="shared" si="148"/>
        <v>21.6</v>
      </c>
      <c r="O648" s="58">
        <f t="shared" si="149"/>
        <v>21.6</v>
      </c>
      <c r="P648" s="58">
        <f t="shared" si="150"/>
        <v>21.6</v>
      </c>
      <c r="Q648" s="58">
        <f t="shared" si="151"/>
        <v>21.6</v>
      </c>
      <c r="R648" s="58">
        <f>SUM(Table1[[#This Row],[Oct]:[September]])</f>
        <v>259.2</v>
      </c>
      <c r="S648" s="68">
        <f>Table1[[#This Row],[DEMAND for the whole year]]/365</f>
        <v>0.71013698630136979</v>
      </c>
      <c r="T648" s="68">
        <f>Table1[[#This Row],[Lead Time (days)]]*S648</f>
        <v>19.883835616438354</v>
      </c>
      <c r="U648" s="68">
        <f>SQRT(2*Table1[[#This Row],[DEMAND for the whole year]]*$H$1/(Table1[[#This Row],[Std. Price ($)]]*$K$1))</f>
        <v>103.58852805094375</v>
      </c>
      <c r="V648" s="68">
        <f>Table1[[#This Row],[DEMAND for the whole year]]/U648</f>
        <v>2.5022075791300766</v>
      </c>
      <c r="W648" s="68">
        <f>Table1[[#This Row],[Demand variability (COV)]]*S648</f>
        <v>0.58231232876712324</v>
      </c>
      <c r="X648" s="68">
        <f t="shared" si="152"/>
        <v>3.0813072145693825</v>
      </c>
      <c r="Y648" s="68">
        <f t="shared" si="153"/>
        <v>6.3282313352438431</v>
      </c>
      <c r="Z648" s="58">
        <f>(Table1[[#This Row],[Eoq]]/2)*(Table1[[#This Row],[Std. Price ($)]]*$K$1)</f>
        <v>750.66227373902302</v>
      </c>
      <c r="AA648" s="58">
        <f>Table1[[#This Row],[number of times I order]]*$H$1</f>
        <v>750.66227373902302</v>
      </c>
      <c r="AB648" s="58">
        <f>Table1[[#This Row],[Holding cost]]+AA648</f>
        <v>1501.324547478046</v>
      </c>
      <c r="AC648" s="34">
        <v>0.2</v>
      </c>
      <c r="AD648" s="29">
        <v>0.75</v>
      </c>
      <c r="AE648" s="29">
        <v>0.82</v>
      </c>
      <c r="AF648" s="29">
        <v>28</v>
      </c>
    </row>
    <row r="649" spans="1:32" x14ac:dyDescent="0.15">
      <c r="A649" s="32">
        <v>29651.511827824361</v>
      </c>
      <c r="B649" s="33">
        <v>53.512964650000001</v>
      </c>
      <c r="C649" s="33">
        <v>265.54229502744244</v>
      </c>
      <c r="D649" s="33">
        <f>C649/Table1[[#This Row],[Std. Price ($)]]</f>
        <v>4.9622048930425393</v>
      </c>
      <c r="E649" s="29">
        <v>18</v>
      </c>
      <c r="F649" s="29">
        <f t="shared" si="140"/>
        <v>32.4</v>
      </c>
      <c r="G649" s="29">
        <f t="shared" si="141"/>
        <v>32.4</v>
      </c>
      <c r="H649" s="29">
        <f t="shared" si="142"/>
        <v>32.4</v>
      </c>
      <c r="I649" s="58">
        <f t="shared" si="143"/>
        <v>32.4</v>
      </c>
      <c r="J649" s="58">
        <f t="shared" si="144"/>
        <v>32.4</v>
      </c>
      <c r="K649" s="58">
        <f t="shared" si="145"/>
        <v>32.4</v>
      </c>
      <c r="L649" s="58">
        <f t="shared" si="146"/>
        <v>32.4</v>
      </c>
      <c r="M649" s="58">
        <f t="shared" si="147"/>
        <v>32.4</v>
      </c>
      <c r="N649" s="58">
        <f t="shared" si="148"/>
        <v>32.4</v>
      </c>
      <c r="O649" s="58">
        <f t="shared" si="149"/>
        <v>32.4</v>
      </c>
      <c r="P649" s="58">
        <f t="shared" si="150"/>
        <v>32.4</v>
      </c>
      <c r="Q649" s="58">
        <f t="shared" si="151"/>
        <v>32.4</v>
      </c>
      <c r="R649" s="58">
        <f>SUM(Table1[[#This Row],[Oct]:[September]])</f>
        <v>388.7999999999999</v>
      </c>
      <c r="S649" s="68">
        <f>Table1[[#This Row],[DEMAND for the whole year]]/365</f>
        <v>1.0652054794520545</v>
      </c>
      <c r="T649" s="68">
        <f>Table1[[#This Row],[Lead Time (days)]]*S649</f>
        <v>17.043287671232871</v>
      </c>
      <c r="U649" s="68">
        <f>SQRT(2*Table1[[#This Row],[DEMAND for the whole year]]*$H$1/(Table1[[#This Row],[Std. Price ($)]]*$K$1))</f>
        <v>147.63667293034226</v>
      </c>
      <c r="V649" s="68">
        <f>Table1[[#This Row],[DEMAND for the whole year]]/U649</f>
        <v>2.633492019855006</v>
      </c>
      <c r="W649" s="68">
        <f>Table1[[#This Row],[Demand variability (COV)]]*S649</f>
        <v>0.45803835616438343</v>
      </c>
      <c r="X649" s="68">
        <f t="shared" si="152"/>
        <v>1.8321534246575337</v>
      </c>
      <c r="Y649" s="68">
        <f t="shared" si="153"/>
        <v>3.7627831000007719</v>
      </c>
      <c r="Z649" s="58">
        <f>(Table1[[#This Row],[Eoq]]/2)*(Table1[[#This Row],[Std. Price ($)]]*$K$1)</f>
        <v>790.0476059565018</v>
      </c>
      <c r="AA649" s="58">
        <f>Table1[[#This Row],[number of times I order]]*$H$1</f>
        <v>790.0476059565018</v>
      </c>
      <c r="AB649" s="58">
        <f>Table1[[#This Row],[Holding cost]]+AA649</f>
        <v>1580.0952119130036</v>
      </c>
      <c r="AC649" s="34">
        <v>0.8</v>
      </c>
      <c r="AD649" s="29">
        <v>1</v>
      </c>
      <c r="AE649" s="29">
        <v>0.43</v>
      </c>
      <c r="AF649" s="29">
        <v>16</v>
      </c>
    </row>
    <row r="650" spans="1:32" x14ac:dyDescent="0.15">
      <c r="A650" s="32">
        <v>88147.357407444797</v>
      </c>
      <c r="B650" s="33">
        <v>20.209999999999997</v>
      </c>
      <c r="C650" s="33">
        <v>67.371347999999998</v>
      </c>
      <c r="D650" s="33">
        <f>C650/Table1[[#This Row],[Std. Price ($)]]</f>
        <v>3.3335649678377046</v>
      </c>
      <c r="E650" s="29">
        <v>18</v>
      </c>
      <c r="F650" s="29">
        <f t="shared" si="140"/>
        <v>10.8</v>
      </c>
      <c r="G650" s="29">
        <f t="shared" si="141"/>
        <v>10.8</v>
      </c>
      <c r="H650" s="29">
        <f t="shared" si="142"/>
        <v>10.8</v>
      </c>
      <c r="I650" s="58">
        <f t="shared" si="143"/>
        <v>10.8</v>
      </c>
      <c r="J650" s="58">
        <f t="shared" si="144"/>
        <v>10.8</v>
      </c>
      <c r="K650" s="58">
        <f t="shared" si="145"/>
        <v>10.8</v>
      </c>
      <c r="L650" s="58">
        <f t="shared" si="146"/>
        <v>10.8</v>
      </c>
      <c r="M650" s="58">
        <f t="shared" si="147"/>
        <v>10.8</v>
      </c>
      <c r="N650" s="58">
        <f t="shared" si="148"/>
        <v>10.8</v>
      </c>
      <c r="O650" s="58">
        <f t="shared" si="149"/>
        <v>10.8</v>
      </c>
      <c r="P650" s="58">
        <f t="shared" si="150"/>
        <v>10.8</v>
      </c>
      <c r="Q650" s="58">
        <f t="shared" si="151"/>
        <v>10.8</v>
      </c>
      <c r="R650" s="58">
        <f>SUM(Table1[[#This Row],[Oct]:[September]])</f>
        <v>129.6</v>
      </c>
      <c r="S650" s="68">
        <f>Table1[[#This Row],[DEMAND for the whole year]]/365</f>
        <v>0.35506849315068489</v>
      </c>
      <c r="T650" s="68">
        <f>Table1[[#This Row],[Lead Time (days)]]*S650</f>
        <v>5.6810958904109583</v>
      </c>
      <c r="U650" s="68">
        <f>SQRT(2*Table1[[#This Row],[DEMAND for the whole year]]*$H$1/(Table1[[#This Row],[Std. Price ($)]]*$K$1))</f>
        <v>138.70112108274074</v>
      </c>
      <c r="V650" s="68">
        <f>Table1[[#This Row],[DEMAND for the whole year]]/U650</f>
        <v>0.93438321902739663</v>
      </c>
      <c r="W650" s="68">
        <f>Table1[[#This Row],[Demand variability (COV)]]*S650</f>
        <v>8.8767123287671224E-2</v>
      </c>
      <c r="X650" s="68">
        <f t="shared" si="152"/>
        <v>0.35506849315068489</v>
      </c>
      <c r="Y650" s="68">
        <f t="shared" si="153"/>
        <v>0.72922153100790166</v>
      </c>
      <c r="Z650" s="58">
        <f>(Table1[[#This Row],[Eoq]]/2)*(Table1[[#This Row],[Std. Price ($)]]*$K$1)</f>
        <v>280.31496570821901</v>
      </c>
      <c r="AA650" s="58">
        <f>Table1[[#This Row],[number of times I order]]*$H$1</f>
        <v>280.31496570821901</v>
      </c>
      <c r="AB650" s="58">
        <f>Table1[[#This Row],[Holding cost]]+AA650</f>
        <v>560.62993141643801</v>
      </c>
      <c r="AC650" s="34">
        <v>-0.4</v>
      </c>
      <c r="AD650" s="29">
        <v>1</v>
      </c>
      <c r="AE650" s="29">
        <v>0.25</v>
      </c>
      <c r="AF650" s="29">
        <v>16</v>
      </c>
    </row>
    <row r="651" spans="1:32" x14ac:dyDescent="0.15">
      <c r="A651" s="32">
        <v>98139.374535966985</v>
      </c>
      <c r="B651" s="33">
        <v>52.283700000000003</v>
      </c>
      <c r="C651" s="33">
        <v>168.84429419000008</v>
      </c>
      <c r="D651" s="33">
        <f>C651/Table1[[#This Row],[Std. Price ($)]]</f>
        <v>3.229386867991364</v>
      </c>
      <c r="E651" s="29">
        <v>26</v>
      </c>
      <c r="F651" s="29">
        <f t="shared" si="140"/>
        <v>57.2</v>
      </c>
      <c r="G651" s="29">
        <f t="shared" si="141"/>
        <v>57.2</v>
      </c>
      <c r="H651" s="29">
        <f t="shared" si="142"/>
        <v>57.2</v>
      </c>
      <c r="I651" s="58">
        <f t="shared" si="143"/>
        <v>57.2</v>
      </c>
      <c r="J651" s="58">
        <f t="shared" si="144"/>
        <v>57.2</v>
      </c>
      <c r="K651" s="58">
        <f t="shared" si="145"/>
        <v>57.2</v>
      </c>
      <c r="L651" s="58">
        <f t="shared" si="146"/>
        <v>57.2</v>
      </c>
      <c r="M651" s="58">
        <f t="shared" si="147"/>
        <v>57.2</v>
      </c>
      <c r="N651" s="58">
        <f t="shared" si="148"/>
        <v>57.2</v>
      </c>
      <c r="O651" s="58">
        <f t="shared" si="149"/>
        <v>57.2</v>
      </c>
      <c r="P651" s="58">
        <f t="shared" si="150"/>
        <v>57.2</v>
      </c>
      <c r="Q651" s="58">
        <f t="shared" si="151"/>
        <v>57.2</v>
      </c>
      <c r="R651" s="58">
        <f>SUM(Table1[[#This Row],[Oct]:[September]])</f>
        <v>686.40000000000009</v>
      </c>
      <c r="S651" s="68">
        <f>Table1[[#This Row],[DEMAND for the whole year]]/365</f>
        <v>1.8805479452054796</v>
      </c>
      <c r="T651" s="68">
        <f>Table1[[#This Row],[Lead Time (days)]]*S651</f>
        <v>22.566575342465754</v>
      </c>
      <c r="U651" s="68">
        <f>SQRT(2*Table1[[#This Row],[DEMAND for the whole year]]*$H$1/(Table1[[#This Row],[Std. Price ($)]]*$K$1))</f>
        <v>198.45685640242326</v>
      </c>
      <c r="V651" s="68">
        <f>Table1[[#This Row],[DEMAND for the whole year]]/U651</f>
        <v>3.4586862476957929</v>
      </c>
      <c r="W651" s="68">
        <f>Table1[[#This Row],[Demand variability (COV)]]*S651</f>
        <v>0.47013698630136991</v>
      </c>
      <c r="X651" s="68">
        <f t="shared" si="152"/>
        <v>1.6286022935825719</v>
      </c>
      <c r="Y651" s="68">
        <f t="shared" si="153"/>
        <v>3.344740186297694</v>
      </c>
      <c r="Z651" s="58">
        <f>(Table1[[#This Row],[Eoq]]/2)*(Table1[[#This Row],[Std. Price ($)]]*$K$1)</f>
        <v>1037.6058743087378</v>
      </c>
      <c r="AA651" s="58">
        <f>Table1[[#This Row],[number of times I order]]*$H$1</f>
        <v>1037.6058743087378</v>
      </c>
      <c r="AB651" s="58">
        <f>Table1[[#This Row],[Holding cost]]+AA651</f>
        <v>2075.2117486174757</v>
      </c>
      <c r="AC651" s="34">
        <v>1.2</v>
      </c>
      <c r="AD651" s="29">
        <v>1</v>
      </c>
      <c r="AE651" s="29">
        <v>0.25</v>
      </c>
      <c r="AF651" s="29">
        <v>12</v>
      </c>
    </row>
    <row r="652" spans="1:32" x14ac:dyDescent="0.15">
      <c r="A652" s="32">
        <v>33392.710665023515</v>
      </c>
      <c r="B652" s="33">
        <v>12.469999999999999</v>
      </c>
      <c r="C652" s="33">
        <v>98.192629333333315</v>
      </c>
      <c r="D652" s="33">
        <f>C652/Table1[[#This Row],[Std. Price ($)]]</f>
        <v>7.8743086875167059</v>
      </c>
      <c r="E652" s="29">
        <v>10</v>
      </c>
      <c r="F652" s="29">
        <f t="shared" si="140"/>
        <v>25</v>
      </c>
      <c r="G652" s="29">
        <f t="shared" si="141"/>
        <v>25</v>
      </c>
      <c r="H652" s="29">
        <f t="shared" si="142"/>
        <v>25</v>
      </c>
      <c r="I652" s="58">
        <f t="shared" si="143"/>
        <v>25</v>
      </c>
      <c r="J652" s="58">
        <f t="shared" si="144"/>
        <v>25</v>
      </c>
      <c r="K652" s="58">
        <f t="shared" si="145"/>
        <v>25</v>
      </c>
      <c r="L652" s="58">
        <f t="shared" si="146"/>
        <v>25</v>
      </c>
      <c r="M652" s="58">
        <f t="shared" si="147"/>
        <v>25</v>
      </c>
      <c r="N652" s="58">
        <f t="shared" si="148"/>
        <v>25</v>
      </c>
      <c r="O652" s="58">
        <f t="shared" si="149"/>
        <v>25</v>
      </c>
      <c r="P652" s="58">
        <f t="shared" si="150"/>
        <v>25</v>
      </c>
      <c r="Q652" s="58">
        <f t="shared" si="151"/>
        <v>25</v>
      </c>
      <c r="R652" s="58">
        <f>SUM(Table1[[#This Row],[Oct]:[September]])</f>
        <v>300</v>
      </c>
      <c r="S652" s="68">
        <f>Table1[[#This Row],[DEMAND for the whole year]]/365</f>
        <v>0.82191780821917804</v>
      </c>
      <c r="T652" s="68">
        <f>Table1[[#This Row],[Lead Time (days)]]*S652</f>
        <v>13.150684931506849</v>
      </c>
      <c r="U652" s="68">
        <f>SQRT(2*Table1[[#This Row],[DEMAND for the whole year]]*$H$1/(Table1[[#This Row],[Std. Price ($)]]*$K$1))</f>
        <v>268.65073183917173</v>
      </c>
      <c r="V652" s="68">
        <f>Table1[[#This Row],[DEMAND for the whole year]]/U652</f>
        <v>1.11669154201149</v>
      </c>
      <c r="W652" s="68">
        <f>Table1[[#This Row],[Demand variability (COV)]]*S652</f>
        <v>0.98630136986301364</v>
      </c>
      <c r="X652" s="68">
        <f t="shared" si="152"/>
        <v>3.9452054794520546</v>
      </c>
      <c r="Y652" s="68">
        <f t="shared" si="153"/>
        <v>8.1024614556433523</v>
      </c>
      <c r="Z652" s="58">
        <f>(Table1[[#This Row],[Eoq]]/2)*(Table1[[#This Row],[Std. Price ($)]]*$K$1)</f>
        <v>335.0074626034471</v>
      </c>
      <c r="AA652" s="58">
        <f>Table1[[#This Row],[number of times I order]]*$H$1</f>
        <v>335.00746260344698</v>
      </c>
      <c r="AB652" s="58">
        <f>Table1[[#This Row],[Holding cost]]+AA652</f>
        <v>670.01492520689408</v>
      </c>
      <c r="AC652" s="34">
        <v>1.5</v>
      </c>
      <c r="AD652" s="29">
        <v>1</v>
      </c>
      <c r="AE652" s="29">
        <v>1.2</v>
      </c>
      <c r="AF652" s="29">
        <v>16</v>
      </c>
    </row>
    <row r="653" spans="1:32" x14ac:dyDescent="0.15">
      <c r="A653" s="32">
        <v>78998.638255397542</v>
      </c>
      <c r="B653" s="33">
        <v>11.43025183</v>
      </c>
      <c r="C653" s="33">
        <v>252.54130052715561</v>
      </c>
      <c r="D653" s="33">
        <f>C653/Table1[[#This Row],[Std. Price ($)]]</f>
        <v>22.094115185138104</v>
      </c>
      <c r="E653" s="29">
        <v>18</v>
      </c>
      <c r="F653" s="29">
        <f t="shared" si="140"/>
        <v>10.8</v>
      </c>
      <c r="G653" s="29">
        <f t="shared" si="141"/>
        <v>10.8</v>
      </c>
      <c r="H653" s="29">
        <f t="shared" si="142"/>
        <v>10.8</v>
      </c>
      <c r="I653" s="58">
        <f t="shared" si="143"/>
        <v>10.8</v>
      </c>
      <c r="J653" s="58">
        <f t="shared" si="144"/>
        <v>10.8</v>
      </c>
      <c r="K653" s="58">
        <f t="shared" si="145"/>
        <v>10.8</v>
      </c>
      <c r="L653" s="58">
        <f t="shared" si="146"/>
        <v>10.8</v>
      </c>
      <c r="M653" s="58">
        <f t="shared" si="147"/>
        <v>10.8</v>
      </c>
      <c r="N653" s="58">
        <f t="shared" si="148"/>
        <v>10.8</v>
      </c>
      <c r="O653" s="58">
        <f t="shared" si="149"/>
        <v>10.8</v>
      </c>
      <c r="P653" s="58">
        <f t="shared" si="150"/>
        <v>10.8</v>
      </c>
      <c r="Q653" s="58">
        <f t="shared" si="151"/>
        <v>10.8</v>
      </c>
      <c r="R653" s="58">
        <f>SUM(Table1[[#This Row],[Oct]:[September]])</f>
        <v>129.6</v>
      </c>
      <c r="S653" s="68">
        <f>Table1[[#This Row],[DEMAND for the whole year]]/365</f>
        <v>0.35506849315068489</v>
      </c>
      <c r="T653" s="68">
        <f>Table1[[#This Row],[Lead Time (days)]]*S653</f>
        <v>9.2317808219178072</v>
      </c>
      <c r="U653" s="68">
        <f>SQRT(2*Table1[[#This Row],[DEMAND for the whole year]]*$H$1/(Table1[[#This Row],[Std. Price ($)]]*$K$1))</f>
        <v>184.43155532725117</v>
      </c>
      <c r="V653" s="68">
        <f>Table1[[#This Row],[DEMAND for the whole year]]/U653</f>
        <v>0.70269970759635292</v>
      </c>
      <c r="W653" s="68">
        <f>Table1[[#This Row],[Demand variability (COV)]]*S653</f>
        <v>0.40477808219178074</v>
      </c>
      <c r="X653" s="68">
        <f t="shared" si="152"/>
        <v>2.0639713397705539</v>
      </c>
      <c r="Y653" s="68">
        <f t="shared" si="153"/>
        <v>4.2388788906290777</v>
      </c>
      <c r="Z653" s="58">
        <f>(Table1[[#This Row],[Eoq]]/2)*(Table1[[#This Row],[Std. Price ($)]]*$K$1)</f>
        <v>210.8099122789059</v>
      </c>
      <c r="AA653" s="58">
        <f>Table1[[#This Row],[number of times I order]]*$H$1</f>
        <v>210.80991227890587</v>
      </c>
      <c r="AB653" s="58">
        <f>Table1[[#This Row],[Holding cost]]+AA653</f>
        <v>421.61982455781174</v>
      </c>
      <c r="AC653" s="34">
        <v>-0.4</v>
      </c>
      <c r="AD653" s="29">
        <v>1</v>
      </c>
      <c r="AE653" s="29">
        <v>1.1399999999999999</v>
      </c>
      <c r="AF653" s="29">
        <v>26</v>
      </c>
    </row>
    <row r="654" spans="1:32" x14ac:dyDescent="0.15">
      <c r="A654" s="32">
        <v>58947.415637178776</v>
      </c>
      <c r="B654" s="33">
        <v>89.520112869999991</v>
      </c>
      <c r="C654" s="33">
        <v>1398.1141950286176</v>
      </c>
      <c r="D654" s="33">
        <f>C654/Table1[[#This Row],[Std. Price ($)]]</f>
        <v>15.617877929387129</v>
      </c>
      <c r="E654" s="29">
        <v>10</v>
      </c>
      <c r="F654" s="29">
        <f t="shared" si="140"/>
        <v>18</v>
      </c>
      <c r="G654" s="29">
        <f t="shared" si="141"/>
        <v>18</v>
      </c>
      <c r="H654" s="29">
        <f t="shared" si="142"/>
        <v>18</v>
      </c>
      <c r="I654" s="58">
        <f t="shared" si="143"/>
        <v>18</v>
      </c>
      <c r="J654" s="58">
        <f t="shared" si="144"/>
        <v>18</v>
      </c>
      <c r="K654" s="58">
        <f t="shared" si="145"/>
        <v>18</v>
      </c>
      <c r="L654" s="58">
        <f t="shared" si="146"/>
        <v>18</v>
      </c>
      <c r="M654" s="58">
        <f t="shared" si="147"/>
        <v>18</v>
      </c>
      <c r="N654" s="58">
        <f t="shared" si="148"/>
        <v>18</v>
      </c>
      <c r="O654" s="58">
        <f t="shared" si="149"/>
        <v>18</v>
      </c>
      <c r="P654" s="58">
        <f t="shared" si="150"/>
        <v>18</v>
      </c>
      <c r="Q654" s="58">
        <f t="shared" si="151"/>
        <v>18</v>
      </c>
      <c r="R654" s="58">
        <f>SUM(Table1[[#This Row],[Oct]:[September]])</f>
        <v>216</v>
      </c>
      <c r="S654" s="68">
        <f>Table1[[#This Row],[DEMAND for the whole year]]/365</f>
        <v>0.59178082191780823</v>
      </c>
      <c r="T654" s="68">
        <f>Table1[[#This Row],[Lead Time (days)]]*S654</f>
        <v>16.56986301369863</v>
      </c>
      <c r="U654" s="68">
        <f>SQRT(2*Table1[[#This Row],[DEMAND for the whole year]]*$H$1/(Table1[[#This Row],[Std. Price ($)]]*$K$1))</f>
        <v>85.079943414667696</v>
      </c>
      <c r="V654" s="68">
        <f>Table1[[#This Row],[DEMAND for the whole year]]/U654</f>
        <v>2.538788712484755</v>
      </c>
      <c r="W654" s="68">
        <f>Table1[[#This Row],[Demand variability (COV)]]*S654</f>
        <v>0.72197260273972608</v>
      </c>
      <c r="X654" s="68">
        <f t="shared" si="152"/>
        <v>3.8203199205026905</v>
      </c>
      <c r="Y654" s="68">
        <f t="shared" si="153"/>
        <v>7.84597787499745</v>
      </c>
      <c r="Z654" s="58">
        <f>(Table1[[#This Row],[Eoq]]/2)*(Table1[[#This Row],[Std. Price ($)]]*$K$1)</f>
        <v>761.63661374542653</v>
      </c>
      <c r="AA654" s="58">
        <f>Table1[[#This Row],[number of times I order]]*$H$1</f>
        <v>761.63661374542653</v>
      </c>
      <c r="AB654" s="58">
        <f>Table1[[#This Row],[Holding cost]]+AA654</f>
        <v>1523.2732274908531</v>
      </c>
      <c r="AC654" s="34">
        <v>0.8</v>
      </c>
      <c r="AD654" s="29">
        <v>1</v>
      </c>
      <c r="AE654" s="29">
        <v>1.22</v>
      </c>
      <c r="AF654" s="29">
        <v>28</v>
      </c>
    </row>
    <row r="655" spans="1:32" x14ac:dyDescent="0.15">
      <c r="A655" s="32">
        <v>57739.660914409011</v>
      </c>
      <c r="B655" s="33">
        <v>212.78475652999998</v>
      </c>
      <c r="C655" s="33">
        <v>7344.8827211739253</v>
      </c>
      <c r="D655" s="33">
        <f>C655/Table1[[#This Row],[Std. Price ($)]]</f>
        <v>34.517898936705031</v>
      </c>
      <c r="E655" s="29">
        <v>26</v>
      </c>
      <c r="F655" s="29">
        <f t="shared" si="140"/>
        <v>39</v>
      </c>
      <c r="G655" s="29">
        <f t="shared" si="141"/>
        <v>39</v>
      </c>
      <c r="H655" s="29">
        <f t="shared" si="142"/>
        <v>39</v>
      </c>
      <c r="I655" s="58">
        <f t="shared" si="143"/>
        <v>39</v>
      </c>
      <c r="J655" s="58">
        <f t="shared" si="144"/>
        <v>39</v>
      </c>
      <c r="K655" s="58">
        <f t="shared" si="145"/>
        <v>39</v>
      </c>
      <c r="L655" s="58">
        <f t="shared" si="146"/>
        <v>39</v>
      </c>
      <c r="M655" s="58">
        <f t="shared" si="147"/>
        <v>39</v>
      </c>
      <c r="N655" s="58">
        <f t="shared" si="148"/>
        <v>39</v>
      </c>
      <c r="O655" s="58">
        <f t="shared" si="149"/>
        <v>39</v>
      </c>
      <c r="P655" s="58">
        <f t="shared" si="150"/>
        <v>39</v>
      </c>
      <c r="Q655" s="58">
        <f t="shared" si="151"/>
        <v>39</v>
      </c>
      <c r="R655" s="58">
        <f>SUM(Table1[[#This Row],[Oct]:[September]])</f>
        <v>468</v>
      </c>
      <c r="S655" s="68">
        <f>Table1[[#This Row],[DEMAND for the whole year]]/365</f>
        <v>1.2821917808219179</v>
      </c>
      <c r="T655" s="68">
        <f>Table1[[#This Row],[Lead Time (days)]]*S655</f>
        <v>38.465753424657535</v>
      </c>
      <c r="U655" s="68">
        <f>SQRT(2*Table1[[#This Row],[DEMAND for the whole year]]*$H$1/(Table1[[#This Row],[Std. Price ($)]]*$K$1))</f>
        <v>81.229409760115303</v>
      </c>
      <c r="V655" s="68">
        <f>Table1[[#This Row],[DEMAND for the whole year]]/U655</f>
        <v>5.7614600596272467</v>
      </c>
      <c r="W655" s="68">
        <f>Table1[[#This Row],[Demand variability (COV)]]*S655</f>
        <v>1.4745205479452055</v>
      </c>
      <c r="X655" s="68">
        <f t="shared" si="152"/>
        <v>8.0762816561446691</v>
      </c>
      <c r="Y655" s="68">
        <f t="shared" si="153"/>
        <v>16.586654653262883</v>
      </c>
      <c r="Z655" s="58">
        <f>(Table1[[#This Row],[Eoq]]/2)*(Table1[[#This Row],[Std. Price ($)]]*$K$1)</f>
        <v>1728.438017888174</v>
      </c>
      <c r="AA655" s="58">
        <f>Table1[[#This Row],[number of times I order]]*$H$1</f>
        <v>1728.438017888174</v>
      </c>
      <c r="AB655" s="58">
        <f>Table1[[#This Row],[Holding cost]]+AA655</f>
        <v>3456.8760357763481</v>
      </c>
      <c r="AC655" s="34">
        <v>0.5</v>
      </c>
      <c r="AD655" s="29">
        <v>1</v>
      </c>
      <c r="AE655" s="29">
        <v>1.1499999999999999</v>
      </c>
      <c r="AF655" s="29">
        <v>30</v>
      </c>
    </row>
    <row r="656" spans="1:32" x14ac:dyDescent="0.15">
      <c r="A656" s="32">
        <v>93675.650495185444</v>
      </c>
      <c r="B656" s="33">
        <v>13.398051799999999</v>
      </c>
      <c r="C656" s="33">
        <v>113.32933189487804</v>
      </c>
      <c r="D656" s="33">
        <f>C656/Table1[[#This Row],[Std. Price ($)]]</f>
        <v>8.4586426136132751</v>
      </c>
      <c r="E656" s="29">
        <v>34</v>
      </c>
      <c r="F656" s="29">
        <f t="shared" si="140"/>
        <v>54.4</v>
      </c>
      <c r="G656" s="29">
        <f t="shared" si="141"/>
        <v>54.4</v>
      </c>
      <c r="H656" s="29">
        <f t="shared" si="142"/>
        <v>54.4</v>
      </c>
      <c r="I656" s="58">
        <f t="shared" si="143"/>
        <v>54.4</v>
      </c>
      <c r="J656" s="58">
        <f t="shared" si="144"/>
        <v>54.4</v>
      </c>
      <c r="K656" s="58">
        <f t="shared" si="145"/>
        <v>54.4</v>
      </c>
      <c r="L656" s="58">
        <f t="shared" si="146"/>
        <v>54.4</v>
      </c>
      <c r="M656" s="58">
        <f t="shared" si="147"/>
        <v>54.4</v>
      </c>
      <c r="N656" s="58">
        <f t="shared" si="148"/>
        <v>54.4</v>
      </c>
      <c r="O656" s="58">
        <f t="shared" si="149"/>
        <v>54.4</v>
      </c>
      <c r="P656" s="58">
        <f t="shared" si="150"/>
        <v>54.4</v>
      </c>
      <c r="Q656" s="58">
        <f t="shared" si="151"/>
        <v>54.4</v>
      </c>
      <c r="R656" s="58">
        <f>SUM(Table1[[#This Row],[Oct]:[September]])</f>
        <v>652.79999999999984</v>
      </c>
      <c r="S656" s="68">
        <f>Table1[[#This Row],[DEMAND for the whole year]]/365</f>
        <v>1.7884931506849311</v>
      </c>
      <c r="T656" s="68">
        <f>Table1[[#This Row],[Lead Time (days)]]*S656</f>
        <v>8.9424657534246563</v>
      </c>
      <c r="U656" s="68">
        <f>SQRT(2*Table1[[#This Row],[DEMAND for the whole year]]*$H$1/(Table1[[#This Row],[Std. Price ($)]]*$K$1))</f>
        <v>382.32251460968996</v>
      </c>
      <c r="V656" s="68">
        <f>Table1[[#This Row],[DEMAND for the whole year]]/U656</f>
        <v>1.7074589516822942</v>
      </c>
      <c r="W656" s="68">
        <f>Table1[[#This Row],[Demand variability (COV)]]*S656</f>
        <v>2.1819616438356157</v>
      </c>
      <c r="X656" s="68">
        <f t="shared" si="152"/>
        <v>4.8790145599136219</v>
      </c>
      <c r="Y656" s="68">
        <f t="shared" si="153"/>
        <v>10.0202708373794</v>
      </c>
      <c r="Z656" s="58">
        <f>(Table1[[#This Row],[Eoq]]/2)*(Table1[[#This Row],[Std. Price ($)]]*$K$1)</f>
        <v>512.23768550468822</v>
      </c>
      <c r="AA656" s="58">
        <f>Table1[[#This Row],[number of times I order]]*$H$1</f>
        <v>512.23768550468822</v>
      </c>
      <c r="AB656" s="58">
        <f>Table1[[#This Row],[Holding cost]]+AA656</f>
        <v>1024.4753710093764</v>
      </c>
      <c r="AC656" s="34">
        <v>0.6</v>
      </c>
      <c r="AD656" s="29">
        <v>1</v>
      </c>
      <c r="AE656" s="29">
        <v>1.22</v>
      </c>
      <c r="AF656" s="29">
        <v>5</v>
      </c>
    </row>
    <row r="657" spans="1:32" x14ac:dyDescent="0.15">
      <c r="A657" s="32">
        <v>32008.619347241685</v>
      </c>
      <c r="B657" s="33">
        <v>7.9549999999999992</v>
      </c>
      <c r="C657" s="33">
        <v>42.995015708333327</v>
      </c>
      <c r="D657" s="33">
        <f>C657/Table1[[#This Row],[Std. Price ($)]]</f>
        <v>5.404778844542216</v>
      </c>
      <c r="E657" s="29">
        <v>10</v>
      </c>
      <c r="F657" s="29">
        <f t="shared" si="140"/>
        <v>8</v>
      </c>
      <c r="G657" s="29">
        <f t="shared" si="141"/>
        <v>8</v>
      </c>
      <c r="H657" s="29">
        <f t="shared" si="142"/>
        <v>8</v>
      </c>
      <c r="I657" s="58">
        <f t="shared" si="143"/>
        <v>8</v>
      </c>
      <c r="J657" s="58">
        <f t="shared" si="144"/>
        <v>8</v>
      </c>
      <c r="K657" s="58">
        <f t="shared" si="145"/>
        <v>8</v>
      </c>
      <c r="L657" s="58">
        <f t="shared" si="146"/>
        <v>8</v>
      </c>
      <c r="M657" s="58">
        <f t="shared" si="147"/>
        <v>8</v>
      </c>
      <c r="N657" s="58">
        <f t="shared" si="148"/>
        <v>8</v>
      </c>
      <c r="O657" s="58">
        <f t="shared" si="149"/>
        <v>8</v>
      </c>
      <c r="P657" s="58">
        <f t="shared" si="150"/>
        <v>8</v>
      </c>
      <c r="Q657" s="58">
        <f t="shared" si="151"/>
        <v>8</v>
      </c>
      <c r="R657" s="58">
        <f>SUM(Table1[[#This Row],[Oct]:[September]])</f>
        <v>96</v>
      </c>
      <c r="S657" s="68">
        <f>Table1[[#This Row],[DEMAND for the whole year]]/365</f>
        <v>0.26301369863013696</v>
      </c>
      <c r="T657" s="68">
        <f>Table1[[#This Row],[Lead Time (days)]]*S657</f>
        <v>2.8931506849315065</v>
      </c>
      <c r="U657" s="68">
        <f>SQRT(2*Table1[[#This Row],[DEMAND for the whole year]]*$H$1/(Table1[[#This Row],[Std. Price ($)]]*$K$1))</f>
        <v>190.27255584022382</v>
      </c>
      <c r="V657" s="68">
        <f>Table1[[#This Row],[DEMAND for the whole year]]/U657</f>
        <v>0.5045393939029934</v>
      </c>
      <c r="W657" s="68">
        <f>Table1[[#This Row],[Demand variability (COV)]]*S657</f>
        <v>0.30246575342465748</v>
      </c>
      <c r="X657" s="68">
        <f t="shared" si="152"/>
        <v>1.0031654160417427</v>
      </c>
      <c r="Y657" s="68">
        <f t="shared" si="153"/>
        <v>2.0602498803792475</v>
      </c>
      <c r="Z657" s="58">
        <f>(Table1[[#This Row],[Eoq]]/2)*(Table1[[#This Row],[Std. Price ($)]]*$K$1)</f>
        <v>151.36181817089803</v>
      </c>
      <c r="AA657" s="58">
        <f>Table1[[#This Row],[number of times I order]]*$H$1</f>
        <v>151.36181817089803</v>
      </c>
      <c r="AB657" s="58">
        <f>Table1[[#This Row],[Holding cost]]+AA657</f>
        <v>302.72363634179607</v>
      </c>
      <c r="AC657" s="34">
        <v>-0.2</v>
      </c>
      <c r="AD657" s="29">
        <v>1</v>
      </c>
      <c r="AE657" s="29">
        <v>1.1499999999999999</v>
      </c>
      <c r="AF657" s="29">
        <v>11</v>
      </c>
    </row>
    <row r="658" spans="1:32" x14ac:dyDescent="0.15">
      <c r="A658" s="32">
        <v>36559.454995729146</v>
      </c>
      <c r="B658" s="33">
        <v>9.3465066599999993</v>
      </c>
      <c r="C658" s="33">
        <v>206.23887795571372</v>
      </c>
      <c r="D658" s="33">
        <f>C658/Table1[[#This Row],[Std. Price ($)]]</f>
        <v>22.065878242867878</v>
      </c>
      <c r="E658" s="29">
        <v>18</v>
      </c>
      <c r="F658" s="29">
        <f t="shared" si="140"/>
        <v>45</v>
      </c>
      <c r="G658" s="29">
        <f t="shared" si="141"/>
        <v>45</v>
      </c>
      <c r="H658" s="29">
        <f t="shared" si="142"/>
        <v>45</v>
      </c>
      <c r="I658" s="58">
        <f t="shared" si="143"/>
        <v>45</v>
      </c>
      <c r="J658" s="58">
        <f t="shared" si="144"/>
        <v>45</v>
      </c>
      <c r="K658" s="58">
        <f t="shared" si="145"/>
        <v>45</v>
      </c>
      <c r="L658" s="58">
        <f t="shared" si="146"/>
        <v>45</v>
      </c>
      <c r="M658" s="58">
        <f t="shared" si="147"/>
        <v>45</v>
      </c>
      <c r="N658" s="58">
        <f t="shared" si="148"/>
        <v>45</v>
      </c>
      <c r="O658" s="58">
        <f t="shared" si="149"/>
        <v>45</v>
      </c>
      <c r="P658" s="58">
        <f t="shared" si="150"/>
        <v>45</v>
      </c>
      <c r="Q658" s="58">
        <f t="shared" si="151"/>
        <v>45</v>
      </c>
      <c r="R658" s="58">
        <f>SUM(Table1[[#This Row],[Oct]:[September]])</f>
        <v>540</v>
      </c>
      <c r="S658" s="68">
        <f>Table1[[#This Row],[DEMAND for the whole year]]/365</f>
        <v>1.4794520547945205</v>
      </c>
      <c r="T658" s="68">
        <f>Table1[[#This Row],[Lead Time (days)]]*S658</f>
        <v>41.42465753424657</v>
      </c>
      <c r="U658" s="68">
        <f>SQRT(2*Table1[[#This Row],[DEMAND for the whole year]]*$H$1/(Table1[[#This Row],[Std. Price ($)]]*$K$1))</f>
        <v>416.32534190365374</v>
      </c>
      <c r="V658" s="68">
        <f>Table1[[#This Row],[DEMAND for the whole year]]/U658</f>
        <v>1.2970625269430924</v>
      </c>
      <c r="W658" s="68">
        <f>Table1[[#This Row],[Demand variability (COV)]]*S658</f>
        <v>1.5238356164383562</v>
      </c>
      <c r="X658" s="68">
        <f t="shared" si="152"/>
        <v>8.0633801600773989</v>
      </c>
      <c r="Y658" s="68">
        <f t="shared" si="153"/>
        <v>16.560158219769207</v>
      </c>
      <c r="Z658" s="58">
        <f>(Table1[[#This Row],[Eoq]]/2)*(Table1[[#This Row],[Std. Price ($)]]*$K$1)</f>
        <v>389.11875808292768</v>
      </c>
      <c r="AA658" s="58">
        <f>Table1[[#This Row],[number of times I order]]*$H$1</f>
        <v>389.11875808292774</v>
      </c>
      <c r="AB658" s="58">
        <f>Table1[[#This Row],[Holding cost]]+AA658</f>
        <v>778.23751616585537</v>
      </c>
      <c r="AC658" s="34">
        <v>1.5</v>
      </c>
      <c r="AD658" s="29">
        <v>1</v>
      </c>
      <c r="AE658" s="29">
        <v>1.03</v>
      </c>
      <c r="AF658" s="29">
        <v>28</v>
      </c>
    </row>
    <row r="659" spans="1:32" x14ac:dyDescent="0.15">
      <c r="A659" s="32">
        <v>84789.383570602222</v>
      </c>
      <c r="B659" s="33">
        <v>22.354740240000002</v>
      </c>
      <c r="C659" s="33">
        <v>1014.8479295944861</v>
      </c>
      <c r="D659" s="33">
        <f>C659/Table1[[#This Row],[Std. Price ($)]]</f>
        <v>45.397437800623088</v>
      </c>
      <c r="E659" s="29">
        <v>26</v>
      </c>
      <c r="F659" s="29">
        <f t="shared" si="140"/>
        <v>7.8000000000000007</v>
      </c>
      <c r="G659" s="29">
        <f t="shared" si="141"/>
        <v>7.8000000000000007</v>
      </c>
      <c r="H659" s="29">
        <f t="shared" si="142"/>
        <v>7.8000000000000007</v>
      </c>
      <c r="I659" s="58">
        <f t="shared" si="143"/>
        <v>7.8000000000000007</v>
      </c>
      <c r="J659" s="58">
        <f t="shared" si="144"/>
        <v>7.8000000000000007</v>
      </c>
      <c r="K659" s="58">
        <f t="shared" si="145"/>
        <v>7.8000000000000007</v>
      </c>
      <c r="L659" s="58">
        <f t="shared" si="146"/>
        <v>7.8000000000000007</v>
      </c>
      <c r="M659" s="58">
        <f t="shared" si="147"/>
        <v>7.8000000000000007</v>
      </c>
      <c r="N659" s="58">
        <f t="shared" si="148"/>
        <v>7.8000000000000007</v>
      </c>
      <c r="O659" s="58">
        <f t="shared" si="149"/>
        <v>7.8000000000000007</v>
      </c>
      <c r="P659" s="58">
        <f t="shared" si="150"/>
        <v>7.8000000000000007</v>
      </c>
      <c r="Q659" s="58">
        <f t="shared" si="151"/>
        <v>7.8000000000000007</v>
      </c>
      <c r="R659" s="58">
        <f>SUM(Table1[[#This Row],[Oct]:[September]])</f>
        <v>93.59999999999998</v>
      </c>
      <c r="S659" s="68">
        <f>Table1[[#This Row],[DEMAND for the whole year]]/365</f>
        <v>0.25643835616438349</v>
      </c>
      <c r="T659" s="68">
        <f>Table1[[#This Row],[Lead Time (days)]]*S659</f>
        <v>7.1802739726027376</v>
      </c>
      <c r="U659" s="68">
        <f>SQRT(2*Table1[[#This Row],[DEMAND for the whole year]]*$H$1/(Table1[[#This Row],[Std. Price ($)]]*$K$1))</f>
        <v>112.07628781663011</v>
      </c>
      <c r="V659" s="68">
        <f>Table1[[#This Row],[DEMAND for the whole year]]/U659</f>
        <v>0.8351454337347477</v>
      </c>
      <c r="W659" s="68">
        <f>Table1[[#This Row],[Demand variability (COV)]]*S659</f>
        <v>0.34106301369863007</v>
      </c>
      <c r="X659" s="68">
        <f t="shared" si="152"/>
        <v>1.8047358312975819</v>
      </c>
      <c r="Y659" s="68">
        <f t="shared" si="153"/>
        <v>3.7064742475056245</v>
      </c>
      <c r="Z659" s="58">
        <f>(Table1[[#This Row],[Eoq]]/2)*(Table1[[#This Row],[Std. Price ($)]]*$K$1)</f>
        <v>250.54363012042433</v>
      </c>
      <c r="AA659" s="58">
        <f>Table1[[#This Row],[number of times I order]]*$H$1</f>
        <v>250.5436301204243</v>
      </c>
      <c r="AB659" s="58">
        <f>Table1[[#This Row],[Holding cost]]+AA659</f>
        <v>501.08726024084865</v>
      </c>
      <c r="AC659" s="34">
        <v>-0.7</v>
      </c>
      <c r="AD659" s="29">
        <v>1</v>
      </c>
      <c r="AE659" s="29">
        <v>1.33</v>
      </c>
      <c r="AF659" s="29">
        <v>28</v>
      </c>
    </row>
    <row r="660" spans="1:32" x14ac:dyDescent="0.15">
      <c r="A660" s="32">
        <v>42665.163926985551</v>
      </c>
      <c r="B660" s="33">
        <v>148.83328731999998</v>
      </c>
      <c r="C660" s="33">
        <v>1634.0511750709804</v>
      </c>
      <c r="D660" s="33">
        <f>C660/Table1[[#This Row],[Std. Price ($)]]</f>
        <v>10.979070640008629</v>
      </c>
      <c r="E660" s="29">
        <v>18</v>
      </c>
      <c r="F660" s="29">
        <f t="shared" si="140"/>
        <v>39.599999999999994</v>
      </c>
      <c r="G660" s="29">
        <f t="shared" si="141"/>
        <v>39.599999999999994</v>
      </c>
      <c r="H660" s="29">
        <f t="shared" si="142"/>
        <v>39.599999999999994</v>
      </c>
      <c r="I660" s="58">
        <f t="shared" si="143"/>
        <v>39.599999999999994</v>
      </c>
      <c r="J660" s="58">
        <f t="shared" si="144"/>
        <v>39.599999999999994</v>
      </c>
      <c r="K660" s="58">
        <f t="shared" si="145"/>
        <v>39.599999999999994</v>
      </c>
      <c r="L660" s="58">
        <f t="shared" si="146"/>
        <v>39.599999999999994</v>
      </c>
      <c r="M660" s="58">
        <f t="shared" si="147"/>
        <v>39.599999999999994</v>
      </c>
      <c r="N660" s="58">
        <f t="shared" si="148"/>
        <v>39.599999999999994</v>
      </c>
      <c r="O660" s="58">
        <f t="shared" si="149"/>
        <v>39.599999999999994</v>
      </c>
      <c r="P660" s="58">
        <f t="shared" si="150"/>
        <v>39.599999999999994</v>
      </c>
      <c r="Q660" s="58">
        <f t="shared" si="151"/>
        <v>39.599999999999994</v>
      </c>
      <c r="R660" s="58">
        <f>SUM(Table1[[#This Row],[Oct]:[September]])</f>
        <v>475.20000000000005</v>
      </c>
      <c r="S660" s="68">
        <f>Table1[[#This Row],[DEMAND for the whole year]]/365</f>
        <v>1.3019178082191782</v>
      </c>
      <c r="T660" s="68">
        <f>Table1[[#This Row],[Lead Time (days)]]*S660</f>
        <v>19.528767123287672</v>
      </c>
      <c r="U660" s="68">
        <f>SQRT(2*Table1[[#This Row],[DEMAND for the whole year]]*$H$1/(Table1[[#This Row],[Std. Price ($)]]*$K$1))</f>
        <v>97.869823752680148</v>
      </c>
      <c r="V660" s="68">
        <f>Table1[[#This Row],[DEMAND for the whole year]]/U660</f>
        <v>4.8554291995134689</v>
      </c>
      <c r="W660" s="68">
        <f>Table1[[#This Row],[Demand variability (COV)]]*S660</f>
        <v>1.6794739726027399</v>
      </c>
      <c r="X660" s="68">
        <f t="shared" si="152"/>
        <v>6.5045747262792233</v>
      </c>
      <c r="Y660" s="68">
        <f t="shared" si="153"/>
        <v>13.358763258219238</v>
      </c>
      <c r="Z660" s="58">
        <f>(Table1[[#This Row],[Eoq]]/2)*(Table1[[#This Row],[Std. Price ($)]]*$K$1)</f>
        <v>1456.6287598540405</v>
      </c>
      <c r="AA660" s="58">
        <f>Table1[[#This Row],[number of times I order]]*$H$1</f>
        <v>1456.6287598540407</v>
      </c>
      <c r="AB660" s="58">
        <f>Table1[[#This Row],[Holding cost]]+AA660</f>
        <v>2913.2575197080814</v>
      </c>
      <c r="AC660" s="34">
        <v>1.2</v>
      </c>
      <c r="AD660" s="29">
        <v>1</v>
      </c>
      <c r="AE660" s="29">
        <v>1.29</v>
      </c>
      <c r="AF660" s="29">
        <v>15</v>
      </c>
    </row>
    <row r="661" spans="1:32" x14ac:dyDescent="0.15">
      <c r="A661" s="32">
        <v>48705.026959146693</v>
      </c>
      <c r="B661" s="33">
        <v>5.5162055499999996</v>
      </c>
      <c r="C661" s="33">
        <v>6.6126231166071792</v>
      </c>
      <c r="D661" s="33">
        <f>C661/Table1[[#This Row],[Std. Price ($)]]</f>
        <v>1.1987630005207437</v>
      </c>
      <c r="E661" s="29">
        <v>34</v>
      </c>
      <c r="F661" s="29">
        <f t="shared" si="140"/>
        <v>20.399999999999999</v>
      </c>
      <c r="G661" s="29">
        <f t="shared" si="141"/>
        <v>20.399999999999999</v>
      </c>
      <c r="H661" s="29">
        <f t="shared" si="142"/>
        <v>20.399999999999999</v>
      </c>
      <c r="I661" s="58">
        <f t="shared" si="143"/>
        <v>20.399999999999999</v>
      </c>
      <c r="J661" s="58">
        <f t="shared" si="144"/>
        <v>20.399999999999999</v>
      </c>
      <c r="K661" s="58">
        <f t="shared" si="145"/>
        <v>20.399999999999999</v>
      </c>
      <c r="L661" s="58">
        <f t="shared" si="146"/>
        <v>20.399999999999999</v>
      </c>
      <c r="M661" s="58">
        <f t="shared" si="147"/>
        <v>20.399999999999999</v>
      </c>
      <c r="N661" s="58">
        <f t="shared" si="148"/>
        <v>20.399999999999999</v>
      </c>
      <c r="O661" s="58">
        <f t="shared" si="149"/>
        <v>20.399999999999999</v>
      </c>
      <c r="P661" s="58">
        <f t="shared" si="150"/>
        <v>20.399999999999999</v>
      </c>
      <c r="Q661" s="58">
        <f t="shared" si="151"/>
        <v>20.399999999999999</v>
      </c>
      <c r="R661" s="58">
        <f>SUM(Table1[[#This Row],[Oct]:[September]])</f>
        <v>244.80000000000004</v>
      </c>
      <c r="S661" s="68">
        <f>Table1[[#This Row],[DEMAND for the whole year]]/365</f>
        <v>0.67068493150684938</v>
      </c>
      <c r="T661" s="68">
        <f>Table1[[#This Row],[Lead Time (days)]]*S661</f>
        <v>1.3413698630136988</v>
      </c>
      <c r="U661" s="68">
        <f>SQRT(2*Table1[[#This Row],[DEMAND for the whole year]]*$H$1/(Table1[[#This Row],[Std. Price ($)]]*$K$1))</f>
        <v>364.87668506617342</v>
      </c>
      <c r="V661" s="68">
        <f>Table1[[#This Row],[DEMAND for the whole year]]/U661</f>
        <v>0.67091159840920922</v>
      </c>
      <c r="W661" s="68">
        <f>Table1[[#This Row],[Demand variability (COV)]]*S661</f>
        <v>0.16767123287671234</v>
      </c>
      <c r="X661" s="68">
        <f t="shared" si="152"/>
        <v>0.23712293155406419</v>
      </c>
      <c r="Y661" s="68">
        <f t="shared" si="153"/>
        <v>0.48699096236498346</v>
      </c>
      <c r="Z661" s="58">
        <f>(Table1[[#This Row],[Eoq]]/2)*(Table1[[#This Row],[Std. Price ($)]]*$K$1)</f>
        <v>201.27347952276278</v>
      </c>
      <c r="AA661" s="58">
        <f>Table1[[#This Row],[number of times I order]]*$H$1</f>
        <v>201.27347952276276</v>
      </c>
      <c r="AB661" s="58">
        <f>Table1[[#This Row],[Holding cost]]+AA661</f>
        <v>402.54695904552557</v>
      </c>
      <c r="AC661" s="34">
        <v>-0.4</v>
      </c>
      <c r="AD661" s="29">
        <v>0.9</v>
      </c>
      <c r="AE661" s="29">
        <v>0.25</v>
      </c>
      <c r="AF661" s="29">
        <v>2</v>
      </c>
    </row>
    <row r="662" spans="1:32" x14ac:dyDescent="0.15">
      <c r="A662" s="32">
        <v>40938.787155128397</v>
      </c>
      <c r="B662" s="33">
        <v>138.57915772999999</v>
      </c>
      <c r="C662" s="33">
        <v>4698.9129421883335</v>
      </c>
      <c r="D662" s="33">
        <f>C662/Table1[[#This Row],[Std. Price ($)]]</f>
        <v>33.907789736631514</v>
      </c>
      <c r="E662" s="29">
        <v>26</v>
      </c>
      <c r="F662" s="29">
        <f t="shared" si="140"/>
        <v>31.2</v>
      </c>
      <c r="G662" s="29">
        <f t="shared" si="141"/>
        <v>31.2</v>
      </c>
      <c r="H662" s="29">
        <f t="shared" si="142"/>
        <v>31.2</v>
      </c>
      <c r="I662" s="58">
        <f t="shared" si="143"/>
        <v>31.2</v>
      </c>
      <c r="J662" s="58">
        <f t="shared" si="144"/>
        <v>31.2</v>
      </c>
      <c r="K662" s="58">
        <f t="shared" si="145"/>
        <v>31.2</v>
      </c>
      <c r="L662" s="58">
        <f t="shared" si="146"/>
        <v>31.2</v>
      </c>
      <c r="M662" s="58">
        <f t="shared" si="147"/>
        <v>31.2</v>
      </c>
      <c r="N662" s="58">
        <f t="shared" si="148"/>
        <v>31.2</v>
      </c>
      <c r="O662" s="58">
        <f t="shared" si="149"/>
        <v>31.2</v>
      </c>
      <c r="P662" s="58">
        <f t="shared" si="150"/>
        <v>31.2</v>
      </c>
      <c r="Q662" s="58">
        <f t="shared" si="151"/>
        <v>31.2</v>
      </c>
      <c r="R662" s="58">
        <f>SUM(Table1[[#This Row],[Oct]:[September]])</f>
        <v>374.39999999999992</v>
      </c>
      <c r="S662" s="68">
        <f>Table1[[#This Row],[DEMAND for the whole year]]/365</f>
        <v>1.0257534246575339</v>
      </c>
      <c r="T662" s="68">
        <f>Table1[[#This Row],[Lead Time (days)]]*S662</f>
        <v>27.695342465753416</v>
      </c>
      <c r="U662" s="68">
        <f>SQRT(2*Table1[[#This Row],[DEMAND for the whole year]]*$H$1/(Table1[[#This Row],[Std. Price ($)]]*$K$1))</f>
        <v>90.028411780973443</v>
      </c>
      <c r="V662" s="68">
        <f>Table1[[#This Row],[DEMAND for the whole year]]/U662</f>
        <v>4.1586871587923024</v>
      </c>
      <c r="W662" s="68">
        <f>Table1[[#This Row],[Demand variability (COV)]]*S662</f>
        <v>1.271934246575342</v>
      </c>
      <c r="X662" s="68">
        <f t="shared" si="152"/>
        <v>6.6091642168659979</v>
      </c>
      <c r="Y662" s="68">
        <f t="shared" si="153"/>
        <v>13.573563810575363</v>
      </c>
      <c r="Z662" s="58">
        <f>(Table1[[#This Row],[Eoq]]/2)*(Table1[[#This Row],[Std. Price ($)]]*$K$1)</f>
        <v>1247.6061476376908</v>
      </c>
      <c r="AA662" s="58">
        <f>Table1[[#This Row],[number of times I order]]*$H$1</f>
        <v>1247.6061476376908</v>
      </c>
      <c r="AB662" s="58">
        <f>Table1[[#This Row],[Holding cost]]+AA662</f>
        <v>2495.2122952753816</v>
      </c>
      <c r="AC662" s="34">
        <v>0.2</v>
      </c>
      <c r="AD662" s="29">
        <v>0.82</v>
      </c>
      <c r="AE662" s="29">
        <v>1.24</v>
      </c>
      <c r="AF662" s="29">
        <v>27</v>
      </c>
    </row>
    <row r="663" spans="1:32" x14ac:dyDescent="0.15">
      <c r="A663" s="32">
        <v>14533.141009480454</v>
      </c>
      <c r="B663" s="33">
        <v>13.584844229999998</v>
      </c>
      <c r="C663" s="33">
        <v>391.86649985357133</v>
      </c>
      <c r="D663" s="33">
        <f>C663/Table1[[#This Row],[Std. Price ($)]]</f>
        <v>28.84585890121549</v>
      </c>
      <c r="E663" s="29">
        <v>34</v>
      </c>
      <c r="F663" s="29">
        <f t="shared" si="140"/>
        <v>30.6</v>
      </c>
      <c r="G663" s="29">
        <f t="shared" si="141"/>
        <v>30.6</v>
      </c>
      <c r="H663" s="29">
        <f t="shared" si="142"/>
        <v>30.6</v>
      </c>
      <c r="I663" s="58">
        <f t="shared" si="143"/>
        <v>30.6</v>
      </c>
      <c r="J663" s="58">
        <f t="shared" si="144"/>
        <v>30.6</v>
      </c>
      <c r="K663" s="58">
        <f t="shared" si="145"/>
        <v>30.6</v>
      </c>
      <c r="L663" s="58">
        <f t="shared" si="146"/>
        <v>30.6</v>
      </c>
      <c r="M663" s="58">
        <f t="shared" si="147"/>
        <v>30.6</v>
      </c>
      <c r="N663" s="58">
        <f t="shared" si="148"/>
        <v>30.6</v>
      </c>
      <c r="O663" s="58">
        <f t="shared" si="149"/>
        <v>30.6</v>
      </c>
      <c r="P663" s="58">
        <f t="shared" si="150"/>
        <v>30.6</v>
      </c>
      <c r="Q663" s="58">
        <f t="shared" si="151"/>
        <v>30.6</v>
      </c>
      <c r="R663" s="58">
        <f>SUM(Table1[[#This Row],[Oct]:[September]])</f>
        <v>367.20000000000005</v>
      </c>
      <c r="S663" s="68">
        <f>Table1[[#This Row],[DEMAND for the whole year]]/365</f>
        <v>1.006027397260274</v>
      </c>
      <c r="T663" s="68">
        <f>Table1[[#This Row],[Lead Time (days)]]*S663</f>
        <v>60.361643835616441</v>
      </c>
      <c r="U663" s="68">
        <f>SQRT(2*Table1[[#This Row],[DEMAND for the whole year]]*$H$1/(Table1[[#This Row],[Std. Price ($)]]*$K$1))</f>
        <v>284.76370324755118</v>
      </c>
      <c r="V663" s="68">
        <f>Table1[[#This Row],[DEMAND for the whole year]]/U663</f>
        <v>1.2894901836586428</v>
      </c>
      <c r="W663" s="68">
        <f>Table1[[#This Row],[Demand variability (COV)]]*S663</f>
        <v>0.2515068493150685</v>
      </c>
      <c r="X663" s="68">
        <f t="shared" si="152"/>
        <v>1.9481636777087172</v>
      </c>
      <c r="Y663" s="68">
        <f t="shared" si="153"/>
        <v>4.001039030826762</v>
      </c>
      <c r="Z663" s="58">
        <f>(Table1[[#This Row],[Eoq]]/2)*(Table1[[#This Row],[Std. Price ($)]]*$K$1)</f>
        <v>386.84705509759277</v>
      </c>
      <c r="AA663" s="58">
        <f>Table1[[#This Row],[number of times I order]]*$H$1</f>
        <v>386.84705509759283</v>
      </c>
      <c r="AB663" s="58">
        <f>Table1[[#This Row],[Holding cost]]+AA663</f>
        <v>773.69411019518566</v>
      </c>
      <c r="AC663" s="34">
        <v>-0.1</v>
      </c>
      <c r="AD663" s="29">
        <v>0.85</v>
      </c>
      <c r="AE663" s="29">
        <v>0.25</v>
      </c>
      <c r="AF663" s="29">
        <v>60</v>
      </c>
    </row>
    <row r="664" spans="1:32" x14ac:dyDescent="0.15">
      <c r="A664" s="32">
        <v>9752.6033968873708</v>
      </c>
      <c r="B664" s="33">
        <v>2149.2413548699997</v>
      </c>
      <c r="C664" s="33">
        <v>176954.95453124118</v>
      </c>
      <c r="D664" s="33">
        <f>C664/Table1[[#This Row],[Std. Price ($)]]</f>
        <v>82.333682129406341</v>
      </c>
      <c r="E664" s="29">
        <v>26</v>
      </c>
      <c r="F664" s="29">
        <f t="shared" si="140"/>
        <v>39</v>
      </c>
      <c r="G664" s="29">
        <f t="shared" si="141"/>
        <v>39</v>
      </c>
      <c r="H664" s="29">
        <f t="shared" si="142"/>
        <v>39</v>
      </c>
      <c r="I664" s="58">
        <f t="shared" si="143"/>
        <v>39</v>
      </c>
      <c r="J664" s="58">
        <f t="shared" si="144"/>
        <v>39</v>
      </c>
      <c r="K664" s="58">
        <f t="shared" si="145"/>
        <v>39</v>
      </c>
      <c r="L664" s="58">
        <f t="shared" si="146"/>
        <v>39</v>
      </c>
      <c r="M664" s="58">
        <f t="shared" si="147"/>
        <v>39</v>
      </c>
      <c r="N664" s="58">
        <f t="shared" si="148"/>
        <v>39</v>
      </c>
      <c r="O664" s="58">
        <f t="shared" si="149"/>
        <v>39</v>
      </c>
      <c r="P664" s="58">
        <f t="shared" si="150"/>
        <v>39</v>
      </c>
      <c r="Q664" s="58">
        <f t="shared" si="151"/>
        <v>39</v>
      </c>
      <c r="R664" s="58">
        <f>SUM(Table1[[#This Row],[Oct]:[September]])</f>
        <v>468</v>
      </c>
      <c r="S664" s="68">
        <f>Table1[[#This Row],[DEMAND for the whole year]]/365</f>
        <v>1.2821917808219179</v>
      </c>
      <c r="T664" s="68">
        <f>Table1[[#This Row],[Lead Time (days)]]*S664</f>
        <v>65.391780821917806</v>
      </c>
      <c r="U664" s="68">
        <f>SQRT(2*Table1[[#This Row],[DEMAND for the whole year]]*$H$1/(Table1[[#This Row],[Std. Price ($)]]*$K$1))</f>
        <v>25.558829428603953</v>
      </c>
      <c r="V664" s="68">
        <f>Table1[[#This Row],[DEMAND for the whole year]]/U664</f>
        <v>18.310697730007998</v>
      </c>
      <c r="W664" s="68">
        <f>Table1[[#This Row],[Demand variability (COV)]]*S664</f>
        <v>2.0771506849315071</v>
      </c>
      <c r="X664" s="68">
        <f t="shared" si="152"/>
        <v>14.833822951737119</v>
      </c>
      <c r="Y664" s="68">
        <f t="shared" si="153"/>
        <v>30.464947727635426</v>
      </c>
      <c r="Z664" s="58">
        <f>(Table1[[#This Row],[Eoq]]/2)*(Table1[[#This Row],[Std. Price ($)]]*$K$1)</f>
        <v>5493.2093190023979</v>
      </c>
      <c r="AA664" s="58">
        <f>Table1[[#This Row],[number of times I order]]*$H$1</f>
        <v>5493.2093190023998</v>
      </c>
      <c r="AB664" s="58">
        <f>Table1[[#This Row],[Holding cost]]+AA664</f>
        <v>10986.418638004798</v>
      </c>
      <c r="AC664" s="34">
        <v>0.5</v>
      </c>
      <c r="AD664" s="29">
        <v>1</v>
      </c>
      <c r="AE664" s="29">
        <v>1.62</v>
      </c>
      <c r="AF664" s="29">
        <v>51</v>
      </c>
    </row>
    <row r="665" spans="1:32" x14ac:dyDescent="0.15">
      <c r="A665" s="32">
        <v>19029.92505210558</v>
      </c>
      <c r="B665" s="33">
        <v>21.93</v>
      </c>
      <c r="C665" s="33">
        <v>108.53357256334699</v>
      </c>
      <c r="D665" s="33">
        <f>C665/Table1[[#This Row],[Std. Price ($)]]</f>
        <v>4.9490913161580936</v>
      </c>
      <c r="E665" s="29">
        <v>26</v>
      </c>
      <c r="F665" s="29">
        <f t="shared" si="140"/>
        <v>15.6</v>
      </c>
      <c r="G665" s="29">
        <f t="shared" si="141"/>
        <v>15.6</v>
      </c>
      <c r="H665" s="29">
        <f t="shared" si="142"/>
        <v>15.6</v>
      </c>
      <c r="I665" s="58">
        <f t="shared" si="143"/>
        <v>15.6</v>
      </c>
      <c r="J665" s="58">
        <f t="shared" si="144"/>
        <v>15.6</v>
      </c>
      <c r="K665" s="58">
        <f t="shared" si="145"/>
        <v>15.6</v>
      </c>
      <c r="L665" s="58">
        <f t="shared" si="146"/>
        <v>15.6</v>
      </c>
      <c r="M665" s="58">
        <f t="shared" si="147"/>
        <v>15.6</v>
      </c>
      <c r="N665" s="58">
        <f t="shared" si="148"/>
        <v>15.6</v>
      </c>
      <c r="O665" s="58">
        <f t="shared" si="149"/>
        <v>15.6</v>
      </c>
      <c r="P665" s="58">
        <f t="shared" si="150"/>
        <v>15.6</v>
      </c>
      <c r="Q665" s="58">
        <f t="shared" si="151"/>
        <v>15.6</v>
      </c>
      <c r="R665" s="58">
        <f>SUM(Table1[[#This Row],[Oct]:[September]])</f>
        <v>187.19999999999996</v>
      </c>
      <c r="S665" s="68">
        <f>Table1[[#This Row],[DEMAND for the whole year]]/365</f>
        <v>0.51287671232876697</v>
      </c>
      <c r="T665" s="68">
        <f>Table1[[#This Row],[Lead Time (days)]]*S665</f>
        <v>8.2060273972602715</v>
      </c>
      <c r="U665" s="68">
        <f>SQRT(2*Table1[[#This Row],[DEMAND for the whole year]]*$H$1/(Table1[[#This Row],[Std. Price ($)]]*$K$1))</f>
        <v>160.02735744227908</v>
      </c>
      <c r="V665" s="68">
        <f>Table1[[#This Row],[DEMAND for the whole year]]/U665</f>
        <v>1.1697999829030601</v>
      </c>
      <c r="W665" s="68">
        <f>Table1[[#This Row],[Demand variability (COV)]]*S665</f>
        <v>0.12821917808219174</v>
      </c>
      <c r="X665" s="68">
        <f t="shared" si="152"/>
        <v>0.51287671232876697</v>
      </c>
      <c r="Y665" s="68">
        <f t="shared" si="153"/>
        <v>1.0533199892336356</v>
      </c>
      <c r="Z665" s="58">
        <f>(Table1[[#This Row],[Eoq]]/2)*(Table1[[#This Row],[Std. Price ($)]]*$K$1)</f>
        <v>350.93999487091804</v>
      </c>
      <c r="AA665" s="58">
        <f>Table1[[#This Row],[number of times I order]]*$H$1</f>
        <v>350.93999487091804</v>
      </c>
      <c r="AB665" s="58">
        <f>Table1[[#This Row],[Holding cost]]+AA665</f>
        <v>701.87998974183608</v>
      </c>
      <c r="AC665" s="34">
        <v>-0.4</v>
      </c>
      <c r="AD665" s="29">
        <v>0.92</v>
      </c>
      <c r="AE665" s="29">
        <v>0.25</v>
      </c>
      <c r="AF665" s="29">
        <v>16</v>
      </c>
    </row>
    <row r="666" spans="1:32" x14ac:dyDescent="0.15">
      <c r="A666" s="32">
        <v>12395.242493100799</v>
      </c>
      <c r="B666" s="33">
        <v>47.73</v>
      </c>
      <c r="C666" s="33">
        <v>436.59991173333327</v>
      </c>
      <c r="D666" s="33">
        <f>C666/Table1[[#This Row],[Std. Price ($)]]</f>
        <v>9.1472849724142744</v>
      </c>
      <c r="E666" s="29">
        <v>10</v>
      </c>
      <c r="F666" s="29">
        <f t="shared" si="140"/>
        <v>9</v>
      </c>
      <c r="G666" s="29">
        <f t="shared" si="141"/>
        <v>9</v>
      </c>
      <c r="H666" s="29">
        <f t="shared" si="142"/>
        <v>9</v>
      </c>
      <c r="I666" s="58">
        <f t="shared" si="143"/>
        <v>9</v>
      </c>
      <c r="J666" s="58">
        <f t="shared" si="144"/>
        <v>9</v>
      </c>
      <c r="K666" s="58">
        <f t="shared" si="145"/>
        <v>9</v>
      </c>
      <c r="L666" s="58">
        <f t="shared" si="146"/>
        <v>9</v>
      </c>
      <c r="M666" s="58">
        <f t="shared" si="147"/>
        <v>9</v>
      </c>
      <c r="N666" s="58">
        <f t="shared" si="148"/>
        <v>9</v>
      </c>
      <c r="O666" s="58">
        <f t="shared" si="149"/>
        <v>9</v>
      </c>
      <c r="P666" s="58">
        <f t="shared" si="150"/>
        <v>9</v>
      </c>
      <c r="Q666" s="58">
        <f t="shared" si="151"/>
        <v>9</v>
      </c>
      <c r="R666" s="58">
        <f>SUM(Table1[[#This Row],[Oct]:[September]])</f>
        <v>108</v>
      </c>
      <c r="S666" s="68">
        <f>Table1[[#This Row],[DEMAND for the whole year]]/365</f>
        <v>0.29589041095890412</v>
      </c>
      <c r="T666" s="68">
        <f>Table1[[#This Row],[Lead Time (days)]]*S666</f>
        <v>4.7342465753424658</v>
      </c>
      <c r="U666" s="68">
        <f>SQRT(2*Table1[[#This Row],[DEMAND for the whole year]]*$H$1/(Table1[[#This Row],[Std. Price ($)]]*$K$1))</f>
        <v>82.390433500313492</v>
      </c>
      <c r="V666" s="68">
        <f>Table1[[#This Row],[DEMAND for the whole year]]/U666</f>
        <v>1.3108317969899874</v>
      </c>
      <c r="W666" s="68">
        <f>Table1[[#This Row],[Demand variability (COV)]]*S666</f>
        <v>0.43495890410958904</v>
      </c>
      <c r="X666" s="68">
        <f t="shared" si="152"/>
        <v>1.7398356164383562</v>
      </c>
      <c r="Y666" s="68">
        <f t="shared" si="153"/>
        <v>3.5731855019387186</v>
      </c>
      <c r="Z666" s="58">
        <f>(Table1[[#This Row],[Eoq]]/2)*(Table1[[#This Row],[Std. Price ($)]]*$K$1)</f>
        <v>393.24953909699627</v>
      </c>
      <c r="AA666" s="58">
        <f>Table1[[#This Row],[number of times I order]]*$H$1</f>
        <v>393.24953909699622</v>
      </c>
      <c r="AB666" s="58">
        <f>Table1[[#This Row],[Holding cost]]+AA666</f>
        <v>786.49907819399255</v>
      </c>
      <c r="AC666" s="34">
        <v>-0.1</v>
      </c>
      <c r="AD666" s="29">
        <v>1</v>
      </c>
      <c r="AE666" s="29">
        <v>1.47</v>
      </c>
      <c r="AF666" s="29">
        <v>16</v>
      </c>
    </row>
    <row r="667" spans="1:32" x14ac:dyDescent="0.15">
      <c r="A667" s="32">
        <v>12171.83777976959</v>
      </c>
      <c r="B667" s="33">
        <v>5.2029999999999994</v>
      </c>
      <c r="C667" s="33">
        <v>6180</v>
      </c>
      <c r="D667" s="33">
        <f>C667/Table1[[#This Row],[Std. Price ($)]]</f>
        <v>1187.7762829137039</v>
      </c>
      <c r="E667" s="29">
        <v>42</v>
      </c>
      <c r="F667" s="29">
        <f t="shared" si="140"/>
        <v>16.8</v>
      </c>
      <c r="G667" s="29">
        <f t="shared" si="141"/>
        <v>16.8</v>
      </c>
      <c r="H667" s="29">
        <f t="shared" si="142"/>
        <v>16.8</v>
      </c>
      <c r="I667" s="58">
        <f t="shared" si="143"/>
        <v>16.8</v>
      </c>
      <c r="J667" s="58">
        <f t="shared" si="144"/>
        <v>16.8</v>
      </c>
      <c r="K667" s="58">
        <f t="shared" si="145"/>
        <v>16.8</v>
      </c>
      <c r="L667" s="58">
        <f t="shared" si="146"/>
        <v>16.8</v>
      </c>
      <c r="M667" s="58">
        <f t="shared" si="147"/>
        <v>16.8</v>
      </c>
      <c r="N667" s="58">
        <f t="shared" si="148"/>
        <v>16.8</v>
      </c>
      <c r="O667" s="58">
        <f t="shared" si="149"/>
        <v>16.8</v>
      </c>
      <c r="P667" s="58">
        <f t="shared" si="150"/>
        <v>16.8</v>
      </c>
      <c r="Q667" s="58">
        <f t="shared" si="151"/>
        <v>16.8</v>
      </c>
      <c r="R667" s="58">
        <f>SUM(Table1[[#This Row],[Oct]:[September]])</f>
        <v>201.60000000000005</v>
      </c>
      <c r="S667" s="68">
        <f>Table1[[#This Row],[DEMAND for the whole year]]/365</f>
        <v>0.55232876712328782</v>
      </c>
      <c r="T667" s="68">
        <f>Table1[[#This Row],[Lead Time (days)]]*S667</f>
        <v>8.8372602739726052</v>
      </c>
      <c r="U667" s="68">
        <f>SQRT(2*Table1[[#This Row],[DEMAND for the whole year]]*$H$1/(Table1[[#This Row],[Std. Price ($)]]*$K$1))</f>
        <v>340.94080190780232</v>
      </c>
      <c r="V667" s="68">
        <f>Table1[[#This Row],[DEMAND for the whole year]]/U667</f>
        <v>0.59130499744209841</v>
      </c>
      <c r="W667" s="68">
        <f>Table1[[#This Row],[Demand variability (COV)]]*S667</f>
        <v>0.13808219178082196</v>
      </c>
      <c r="X667" s="68">
        <f t="shared" si="152"/>
        <v>0.55232876712328782</v>
      </c>
      <c r="Y667" s="68">
        <f t="shared" si="153"/>
        <v>1.1343446037900697</v>
      </c>
      <c r="Z667" s="58">
        <f>(Table1[[#This Row],[Eoq]]/2)*(Table1[[#This Row],[Std. Price ($)]]*$K$1)</f>
        <v>177.39149923262954</v>
      </c>
      <c r="AA667" s="58">
        <f>Table1[[#This Row],[number of times I order]]*$H$1</f>
        <v>177.39149923262951</v>
      </c>
      <c r="AB667" s="58">
        <f>Table1[[#This Row],[Holding cost]]+AA667</f>
        <v>354.78299846525908</v>
      </c>
      <c r="AC667" s="34">
        <v>-0.6</v>
      </c>
      <c r="AD667" s="29">
        <v>1</v>
      </c>
      <c r="AE667" s="29">
        <v>0.25</v>
      </c>
      <c r="AF667" s="29">
        <v>16</v>
      </c>
    </row>
    <row r="668" spans="1:32" x14ac:dyDescent="0.15">
      <c r="A668" s="32">
        <v>94721.969798115766</v>
      </c>
      <c r="B668" s="33">
        <v>79.15435785999999</v>
      </c>
      <c r="C668" s="33">
        <v>5597.9208646903462</v>
      </c>
      <c r="D668" s="33">
        <f>C668/Table1[[#This Row],[Std. Price ($)]]</f>
        <v>70.721575110133131</v>
      </c>
      <c r="E668" s="29">
        <v>42</v>
      </c>
      <c r="F668" s="29">
        <f t="shared" si="140"/>
        <v>16.8</v>
      </c>
      <c r="G668" s="29">
        <f t="shared" si="141"/>
        <v>16.8</v>
      </c>
      <c r="H668" s="29">
        <f t="shared" si="142"/>
        <v>16.8</v>
      </c>
      <c r="I668" s="58">
        <f t="shared" si="143"/>
        <v>16.8</v>
      </c>
      <c r="J668" s="58">
        <f t="shared" si="144"/>
        <v>16.8</v>
      </c>
      <c r="K668" s="58">
        <f t="shared" si="145"/>
        <v>16.8</v>
      </c>
      <c r="L668" s="58">
        <f t="shared" si="146"/>
        <v>16.8</v>
      </c>
      <c r="M668" s="58">
        <f t="shared" si="147"/>
        <v>16.8</v>
      </c>
      <c r="N668" s="58">
        <f t="shared" si="148"/>
        <v>16.8</v>
      </c>
      <c r="O668" s="58">
        <f t="shared" si="149"/>
        <v>16.8</v>
      </c>
      <c r="P668" s="58">
        <f t="shared" si="150"/>
        <v>16.8</v>
      </c>
      <c r="Q668" s="58">
        <f t="shared" si="151"/>
        <v>16.8</v>
      </c>
      <c r="R668" s="58">
        <f>SUM(Table1[[#This Row],[Oct]:[September]])</f>
        <v>201.60000000000005</v>
      </c>
      <c r="S668" s="68">
        <f>Table1[[#This Row],[DEMAND for the whole year]]/365</f>
        <v>0.55232876712328782</v>
      </c>
      <c r="T668" s="68">
        <f>Table1[[#This Row],[Lead Time (days)]]*S668</f>
        <v>17.67452054794521</v>
      </c>
      <c r="U668" s="68">
        <f>SQRT(2*Table1[[#This Row],[DEMAND for the whole year]]*$H$1/(Table1[[#This Row],[Std. Price ($)]]*$K$1))</f>
        <v>87.411480545962377</v>
      </c>
      <c r="V668" s="68">
        <f>Table1[[#This Row],[DEMAND for the whole year]]/U668</f>
        <v>2.3063332040691784</v>
      </c>
      <c r="W668" s="68">
        <f>Table1[[#This Row],[Demand variability (COV)]]*S668</f>
        <v>0.75116712328767155</v>
      </c>
      <c r="X668" s="68">
        <f t="shared" si="152"/>
        <v>4.2492429334488317</v>
      </c>
      <c r="Y668" s="68">
        <f t="shared" si="153"/>
        <v>8.7268780455805057</v>
      </c>
      <c r="Z668" s="58">
        <f>(Table1[[#This Row],[Eoq]]/2)*(Table1[[#This Row],[Std. Price ($)]]*$K$1)</f>
        <v>691.89996122075343</v>
      </c>
      <c r="AA668" s="58">
        <f>Table1[[#This Row],[number of times I order]]*$H$1</f>
        <v>691.89996122075354</v>
      </c>
      <c r="AB668" s="58">
        <f>Table1[[#This Row],[Holding cost]]+AA668</f>
        <v>1383.7999224415071</v>
      </c>
      <c r="AC668" s="34">
        <v>-0.6</v>
      </c>
      <c r="AD668" s="29">
        <v>1</v>
      </c>
      <c r="AE668" s="29">
        <v>1.36</v>
      </c>
      <c r="AF668" s="29">
        <v>32</v>
      </c>
    </row>
    <row r="669" spans="1:32" x14ac:dyDescent="0.15">
      <c r="A669" s="32">
        <v>14522.113413219762</v>
      </c>
      <c r="B669" s="33">
        <v>7.3233656900000001</v>
      </c>
      <c r="C669" s="33">
        <v>97.668805273491841</v>
      </c>
      <c r="D669" s="33">
        <f>C669/Table1[[#This Row],[Std. Price ($)]]</f>
        <v>13.336600875586187</v>
      </c>
      <c r="E669" s="29">
        <v>34</v>
      </c>
      <c r="F669" s="29">
        <f t="shared" si="140"/>
        <v>74.8</v>
      </c>
      <c r="G669" s="29">
        <f t="shared" si="141"/>
        <v>74.8</v>
      </c>
      <c r="H669" s="29">
        <f t="shared" si="142"/>
        <v>74.8</v>
      </c>
      <c r="I669" s="58">
        <f t="shared" si="143"/>
        <v>74.8</v>
      </c>
      <c r="J669" s="58">
        <f t="shared" si="144"/>
        <v>74.8</v>
      </c>
      <c r="K669" s="58">
        <f t="shared" si="145"/>
        <v>74.8</v>
      </c>
      <c r="L669" s="58">
        <f t="shared" si="146"/>
        <v>74.8</v>
      </c>
      <c r="M669" s="58">
        <f t="shared" si="147"/>
        <v>74.8</v>
      </c>
      <c r="N669" s="58">
        <f t="shared" si="148"/>
        <v>74.8</v>
      </c>
      <c r="O669" s="58">
        <f t="shared" si="149"/>
        <v>74.8</v>
      </c>
      <c r="P669" s="58">
        <f t="shared" si="150"/>
        <v>74.8</v>
      </c>
      <c r="Q669" s="58">
        <f t="shared" si="151"/>
        <v>74.8</v>
      </c>
      <c r="R669" s="58">
        <f>SUM(Table1[[#This Row],[Oct]:[September]])</f>
        <v>897.5999999999998</v>
      </c>
      <c r="S669" s="68">
        <f>Table1[[#This Row],[DEMAND for the whole year]]/365</f>
        <v>2.4591780821917801</v>
      </c>
      <c r="T669" s="68">
        <f>Table1[[#This Row],[Lead Time (days)]]*S669</f>
        <v>63.938630136986284</v>
      </c>
      <c r="U669" s="68">
        <f>SQRT(2*Table1[[#This Row],[DEMAND for the whole year]]*$H$1/(Table1[[#This Row],[Std. Price ($)]]*$K$1))</f>
        <v>606.38254131192434</v>
      </c>
      <c r="V669" s="68">
        <f>Table1[[#This Row],[DEMAND for the whole year]]/U669</f>
        <v>1.4802536993529183</v>
      </c>
      <c r="W669" s="68">
        <f>Table1[[#This Row],[Demand variability (COV)]]*S669</f>
        <v>0.61479452054794503</v>
      </c>
      <c r="X669" s="68">
        <f t="shared" si="152"/>
        <v>3.134849257123892</v>
      </c>
      <c r="Y669" s="68">
        <f t="shared" si="153"/>
        <v>6.43819324681317</v>
      </c>
      <c r="Z669" s="58">
        <f>(Table1[[#This Row],[Eoq]]/2)*(Table1[[#This Row],[Std. Price ($)]]*$K$1)</f>
        <v>444.07610980587549</v>
      </c>
      <c r="AA669" s="58">
        <f>Table1[[#This Row],[number of times I order]]*$H$1</f>
        <v>444.07610980587549</v>
      </c>
      <c r="AB669" s="58">
        <f>Table1[[#This Row],[Holding cost]]+AA669</f>
        <v>888.15221961175098</v>
      </c>
      <c r="AC669" s="34">
        <v>1.2</v>
      </c>
      <c r="AD669" s="29">
        <v>1</v>
      </c>
      <c r="AE669" s="29">
        <v>0.25</v>
      </c>
      <c r="AF669" s="29">
        <v>26</v>
      </c>
    </row>
    <row r="670" spans="1:32" x14ac:dyDescent="0.15">
      <c r="A670" s="32">
        <v>74649.143486045839</v>
      </c>
      <c r="B670" s="33">
        <v>104.30863330999999</v>
      </c>
      <c r="C670" s="33">
        <v>21676.100651323613</v>
      </c>
      <c r="D670" s="33">
        <f>C670/Table1[[#This Row],[Std. Price ($)]]</f>
        <v>207.80734981833515</v>
      </c>
      <c r="E670" s="29">
        <v>66</v>
      </c>
      <c r="F670" s="29">
        <f t="shared" si="140"/>
        <v>118.80000000000001</v>
      </c>
      <c r="G670" s="29">
        <f t="shared" si="141"/>
        <v>118.80000000000001</v>
      </c>
      <c r="H670" s="29">
        <f t="shared" si="142"/>
        <v>118.80000000000001</v>
      </c>
      <c r="I670" s="58">
        <f t="shared" si="143"/>
        <v>118.80000000000001</v>
      </c>
      <c r="J670" s="58">
        <f t="shared" si="144"/>
        <v>118.80000000000001</v>
      </c>
      <c r="K670" s="58">
        <f t="shared" si="145"/>
        <v>118.80000000000001</v>
      </c>
      <c r="L670" s="58">
        <f t="shared" si="146"/>
        <v>118.80000000000001</v>
      </c>
      <c r="M670" s="58">
        <f t="shared" si="147"/>
        <v>118.80000000000001</v>
      </c>
      <c r="N670" s="58">
        <f t="shared" si="148"/>
        <v>118.80000000000001</v>
      </c>
      <c r="O670" s="58">
        <f t="shared" si="149"/>
        <v>118.80000000000001</v>
      </c>
      <c r="P670" s="58">
        <f t="shared" si="150"/>
        <v>118.80000000000001</v>
      </c>
      <c r="Q670" s="58">
        <f t="shared" si="151"/>
        <v>118.80000000000001</v>
      </c>
      <c r="R670" s="58">
        <f>SUM(Table1[[#This Row],[Oct]:[September]])</f>
        <v>1425.5999999999997</v>
      </c>
      <c r="S670" s="68">
        <f>Table1[[#This Row],[DEMAND for the whole year]]/365</f>
        <v>3.9057534246575334</v>
      </c>
      <c r="T670" s="68">
        <f>Table1[[#This Row],[Lead Time (days)]]*S670</f>
        <v>128.8898630136986</v>
      </c>
      <c r="U670" s="68">
        <f>SQRT(2*Table1[[#This Row],[DEMAND for the whole year]]*$H$1/(Table1[[#This Row],[Std. Price ($)]]*$K$1))</f>
        <v>202.48802438940314</v>
      </c>
      <c r="V670" s="68">
        <f>Table1[[#This Row],[DEMAND for the whole year]]/U670</f>
        <v>7.0404163619001956</v>
      </c>
      <c r="W670" s="68">
        <f>Table1[[#This Row],[Demand variability (COV)]]*S670</f>
        <v>9.6862684931506831</v>
      </c>
      <c r="X670" s="68">
        <f t="shared" si="152"/>
        <v>55.643376170091614</v>
      </c>
      <c r="Y670" s="68">
        <f t="shared" si="153"/>
        <v>114.27752319320234</v>
      </c>
      <c r="Z670" s="58">
        <f>(Table1[[#This Row],[Eoq]]/2)*(Table1[[#This Row],[Std. Price ($)]]*$K$1)</f>
        <v>2112.1249085700588</v>
      </c>
      <c r="AA670" s="58">
        <f>Table1[[#This Row],[number of times I order]]*$H$1</f>
        <v>2112.1249085700588</v>
      </c>
      <c r="AB670" s="58">
        <f>Table1[[#This Row],[Holding cost]]+AA670</f>
        <v>4224.2498171401176</v>
      </c>
      <c r="AC670" s="34">
        <v>0.8</v>
      </c>
      <c r="AD670" s="29">
        <v>1</v>
      </c>
      <c r="AE670" s="29">
        <v>2.48</v>
      </c>
      <c r="AF670" s="29">
        <v>33</v>
      </c>
    </row>
    <row r="671" spans="1:32" x14ac:dyDescent="0.15">
      <c r="A671" s="32">
        <v>45418.910710022676</v>
      </c>
      <c r="B671" s="33">
        <v>10.209236729999999</v>
      </c>
      <c r="C671" s="33">
        <v>1602.6444536129802</v>
      </c>
      <c r="D671" s="33">
        <f>C671/Table1[[#This Row],[Std. Price ($)]]</f>
        <v>156.97985030590826</v>
      </c>
      <c r="E671" s="29">
        <v>98</v>
      </c>
      <c r="F671" s="29">
        <f t="shared" si="140"/>
        <v>215.6</v>
      </c>
      <c r="G671" s="29">
        <f t="shared" si="141"/>
        <v>215.6</v>
      </c>
      <c r="H671" s="29">
        <f t="shared" si="142"/>
        <v>215.6</v>
      </c>
      <c r="I671" s="58">
        <f t="shared" si="143"/>
        <v>215.6</v>
      </c>
      <c r="J671" s="58">
        <f t="shared" si="144"/>
        <v>215.6</v>
      </c>
      <c r="K671" s="58">
        <f t="shared" si="145"/>
        <v>215.6</v>
      </c>
      <c r="L671" s="58">
        <f t="shared" si="146"/>
        <v>215.6</v>
      </c>
      <c r="M671" s="58">
        <f t="shared" si="147"/>
        <v>215.6</v>
      </c>
      <c r="N671" s="58">
        <f t="shared" si="148"/>
        <v>215.6</v>
      </c>
      <c r="O671" s="58">
        <f t="shared" si="149"/>
        <v>215.6</v>
      </c>
      <c r="P671" s="58">
        <f t="shared" si="150"/>
        <v>215.6</v>
      </c>
      <c r="Q671" s="58">
        <f t="shared" si="151"/>
        <v>215.6</v>
      </c>
      <c r="R671" s="58">
        <f>SUM(Table1[[#This Row],[Oct]:[September]])</f>
        <v>2587.1999999999994</v>
      </c>
      <c r="S671" s="68">
        <f>Table1[[#This Row],[DEMAND for the whole year]]/365</f>
        <v>7.0882191780821904</v>
      </c>
      <c r="T671" s="68">
        <f>Table1[[#This Row],[Lead Time (days)]]*S671</f>
        <v>148.852602739726</v>
      </c>
      <c r="U671" s="68">
        <f>SQRT(2*Table1[[#This Row],[DEMAND for the whole year]]*$H$1/(Table1[[#This Row],[Std. Price ($)]]*$K$1))</f>
        <v>871.92472190850913</v>
      </c>
      <c r="V671" s="68">
        <f>Table1[[#This Row],[DEMAND for the whole year]]/U671</f>
        <v>2.9672286322344621</v>
      </c>
      <c r="W671" s="68">
        <f>Table1[[#This Row],[Demand variability (COV)]]*S671</f>
        <v>16.515550684931505</v>
      </c>
      <c r="X671" s="68">
        <f t="shared" si="152"/>
        <v>75.683761157578388</v>
      </c>
      <c r="Y671" s="68">
        <f t="shared" si="153"/>
        <v>155.43544202989563</v>
      </c>
      <c r="Z671" s="58">
        <f>(Table1[[#This Row],[Eoq]]/2)*(Table1[[#This Row],[Std. Price ($)]]*$K$1)</f>
        <v>890.16858967033863</v>
      </c>
      <c r="AA671" s="58">
        <f>Table1[[#This Row],[number of times I order]]*$H$1</f>
        <v>890.16858967033863</v>
      </c>
      <c r="AB671" s="58">
        <f>Table1[[#This Row],[Holding cost]]+AA671</f>
        <v>1780.3371793406773</v>
      </c>
      <c r="AC671" s="34">
        <v>1.2</v>
      </c>
      <c r="AD671" s="29">
        <v>1</v>
      </c>
      <c r="AE671" s="29">
        <v>2.33</v>
      </c>
      <c r="AF671" s="29">
        <v>21</v>
      </c>
    </row>
    <row r="672" spans="1:32" x14ac:dyDescent="0.15">
      <c r="A672" s="32">
        <v>88000.724978428931</v>
      </c>
      <c r="B672" s="33">
        <v>11.07991191</v>
      </c>
      <c r="C672" s="33">
        <v>16.981251630626584</v>
      </c>
      <c r="D672" s="33">
        <f>C672/Table1[[#This Row],[Std. Price ($)]]</f>
        <v>1.5326161226336488</v>
      </c>
      <c r="E672" s="29">
        <v>18</v>
      </c>
      <c r="F672" s="29">
        <f t="shared" si="140"/>
        <v>28.799999999999997</v>
      </c>
      <c r="G672" s="29">
        <f t="shared" si="141"/>
        <v>28.799999999999997</v>
      </c>
      <c r="H672" s="29">
        <f t="shared" si="142"/>
        <v>28.799999999999997</v>
      </c>
      <c r="I672" s="58">
        <f t="shared" si="143"/>
        <v>28.799999999999997</v>
      </c>
      <c r="J672" s="58">
        <f t="shared" si="144"/>
        <v>28.799999999999997</v>
      </c>
      <c r="K672" s="58">
        <f t="shared" si="145"/>
        <v>28.799999999999997</v>
      </c>
      <c r="L672" s="58">
        <f t="shared" si="146"/>
        <v>28.799999999999997</v>
      </c>
      <c r="M672" s="58">
        <f t="shared" si="147"/>
        <v>28.799999999999997</v>
      </c>
      <c r="N672" s="58">
        <f t="shared" si="148"/>
        <v>28.799999999999997</v>
      </c>
      <c r="O672" s="58">
        <f t="shared" si="149"/>
        <v>28.799999999999997</v>
      </c>
      <c r="P672" s="58">
        <f t="shared" si="150"/>
        <v>28.799999999999997</v>
      </c>
      <c r="Q672" s="58">
        <f t="shared" si="151"/>
        <v>28.799999999999997</v>
      </c>
      <c r="R672" s="58">
        <f>SUM(Table1[[#This Row],[Oct]:[September]])</f>
        <v>345.60000000000008</v>
      </c>
      <c r="S672" s="68">
        <f>Table1[[#This Row],[DEMAND for the whole year]]/365</f>
        <v>0.94684931506849335</v>
      </c>
      <c r="T672" s="68">
        <f>Table1[[#This Row],[Lead Time (days)]]*S672</f>
        <v>1.8936986301369867</v>
      </c>
      <c r="U672" s="68">
        <f>SQRT(2*Table1[[#This Row],[DEMAND for the whole year]]*$H$1/(Table1[[#This Row],[Std. Price ($)]]*$K$1))</f>
        <v>305.89990384645427</v>
      </c>
      <c r="V672" s="68">
        <f>Table1[[#This Row],[DEMAND for the whole year]]/U672</f>
        <v>1.1297813292987278</v>
      </c>
      <c r="W672" s="68">
        <f>Table1[[#This Row],[Demand variability (COV)]]*S672</f>
        <v>0.94684931506849335</v>
      </c>
      <c r="X672" s="68">
        <f t="shared" si="152"/>
        <v>1.3390471428935391</v>
      </c>
      <c r="Y672" s="68">
        <f t="shared" si="153"/>
        <v>2.7500666110022598</v>
      </c>
      <c r="Z672" s="58">
        <f>(Table1[[#This Row],[Eoq]]/2)*(Table1[[#This Row],[Std. Price ($)]]*$K$1)</f>
        <v>338.93439878961834</v>
      </c>
      <c r="AA672" s="58">
        <f>Table1[[#This Row],[number of times I order]]*$H$1</f>
        <v>338.93439878961834</v>
      </c>
      <c r="AB672" s="58">
        <f>Table1[[#This Row],[Holding cost]]+AA672</f>
        <v>677.86879757923668</v>
      </c>
      <c r="AC672" s="34">
        <v>0.6</v>
      </c>
      <c r="AD672" s="29">
        <v>0.82</v>
      </c>
      <c r="AE672" s="29">
        <v>1</v>
      </c>
      <c r="AF672" s="29">
        <v>2</v>
      </c>
    </row>
    <row r="673" spans="1:32" x14ac:dyDescent="0.15">
      <c r="A673" s="32">
        <v>26362.664322511566</v>
      </c>
      <c r="B673" s="33">
        <v>32.716832509999996</v>
      </c>
      <c r="C673" s="33">
        <v>268.60943286379779</v>
      </c>
      <c r="D673" s="33">
        <f>C673/Table1[[#This Row],[Std. Price ($)]]</f>
        <v>8.21012953444367</v>
      </c>
      <c r="E673" s="29">
        <v>18</v>
      </c>
      <c r="F673" s="29">
        <f t="shared" si="140"/>
        <v>25.2</v>
      </c>
      <c r="G673" s="29">
        <f t="shared" si="141"/>
        <v>25.2</v>
      </c>
      <c r="H673" s="29">
        <f t="shared" si="142"/>
        <v>25.2</v>
      </c>
      <c r="I673" s="58">
        <f t="shared" si="143"/>
        <v>25.2</v>
      </c>
      <c r="J673" s="58">
        <f t="shared" si="144"/>
        <v>25.2</v>
      </c>
      <c r="K673" s="58">
        <f t="shared" si="145"/>
        <v>25.2</v>
      </c>
      <c r="L673" s="58">
        <f t="shared" si="146"/>
        <v>25.2</v>
      </c>
      <c r="M673" s="58">
        <f t="shared" si="147"/>
        <v>25.2</v>
      </c>
      <c r="N673" s="58">
        <f t="shared" si="148"/>
        <v>25.2</v>
      </c>
      <c r="O673" s="58">
        <f t="shared" si="149"/>
        <v>25.2</v>
      </c>
      <c r="P673" s="58">
        <f t="shared" si="150"/>
        <v>25.2</v>
      </c>
      <c r="Q673" s="58">
        <f t="shared" si="151"/>
        <v>25.2</v>
      </c>
      <c r="R673" s="58">
        <f>SUM(Table1[[#This Row],[Oct]:[September]])</f>
        <v>302.39999999999992</v>
      </c>
      <c r="S673" s="68">
        <f>Table1[[#This Row],[DEMAND for the whole year]]/365</f>
        <v>0.82849315068493123</v>
      </c>
      <c r="T673" s="68">
        <f>Table1[[#This Row],[Lead Time (days)]]*S673</f>
        <v>9.1134246575342441</v>
      </c>
      <c r="U673" s="68">
        <f>SQRT(2*Table1[[#This Row],[DEMAND for the whole year]]*$H$1/(Table1[[#This Row],[Std. Price ($)]]*$K$1))</f>
        <v>166.51980568647835</v>
      </c>
      <c r="V673" s="68">
        <f>Table1[[#This Row],[DEMAND for the whole year]]/U673</f>
        <v>1.816000197414086</v>
      </c>
      <c r="W673" s="68">
        <f>Table1[[#This Row],[Demand variability (COV)]]*S673</f>
        <v>0.86991780821917786</v>
      </c>
      <c r="X673" s="68">
        <f t="shared" si="152"/>
        <v>2.8851909683113597</v>
      </c>
      <c r="Y673" s="68">
        <f t="shared" si="153"/>
        <v>5.9254578081342268</v>
      </c>
      <c r="Z673" s="58">
        <f>(Table1[[#This Row],[Eoq]]/2)*(Table1[[#This Row],[Std. Price ($)]]*$K$1)</f>
        <v>544.80005922422572</v>
      </c>
      <c r="AA673" s="58">
        <f>Table1[[#This Row],[number of times I order]]*$H$1</f>
        <v>544.80005922422583</v>
      </c>
      <c r="AB673" s="58">
        <f>Table1[[#This Row],[Holding cost]]+AA673</f>
        <v>1089.6001184484517</v>
      </c>
      <c r="AC673" s="34">
        <v>0.4</v>
      </c>
      <c r="AD673" s="29">
        <v>1</v>
      </c>
      <c r="AE673" s="29">
        <v>1.05</v>
      </c>
      <c r="AF673" s="29">
        <v>11</v>
      </c>
    </row>
    <row r="674" spans="1:32" x14ac:dyDescent="0.15">
      <c r="A674" s="32">
        <v>47789.2290484736</v>
      </c>
      <c r="B674" s="33">
        <v>9.1589999999999989</v>
      </c>
      <c r="C674" s="33">
        <v>73.97488974231095</v>
      </c>
      <c r="D674" s="33">
        <f>C674/Table1[[#This Row],[Std. Price ($)]]</f>
        <v>8.0767430660891968</v>
      </c>
      <c r="E674" s="29">
        <v>26</v>
      </c>
      <c r="F674" s="29">
        <f t="shared" si="140"/>
        <v>15.6</v>
      </c>
      <c r="G674" s="29">
        <f t="shared" si="141"/>
        <v>15.6</v>
      </c>
      <c r="H674" s="29">
        <f t="shared" si="142"/>
        <v>15.6</v>
      </c>
      <c r="I674" s="58">
        <f t="shared" si="143"/>
        <v>15.6</v>
      </c>
      <c r="J674" s="58">
        <f t="shared" si="144"/>
        <v>15.6</v>
      </c>
      <c r="K674" s="58">
        <f t="shared" si="145"/>
        <v>15.6</v>
      </c>
      <c r="L674" s="58">
        <f t="shared" si="146"/>
        <v>15.6</v>
      </c>
      <c r="M674" s="58">
        <f t="shared" si="147"/>
        <v>15.6</v>
      </c>
      <c r="N674" s="58">
        <f t="shared" si="148"/>
        <v>15.6</v>
      </c>
      <c r="O674" s="58">
        <f t="shared" si="149"/>
        <v>15.6</v>
      </c>
      <c r="P674" s="58">
        <f t="shared" si="150"/>
        <v>15.6</v>
      </c>
      <c r="Q674" s="58">
        <f t="shared" si="151"/>
        <v>15.6</v>
      </c>
      <c r="R674" s="58">
        <f>SUM(Table1[[#This Row],[Oct]:[September]])</f>
        <v>187.19999999999996</v>
      </c>
      <c r="S674" s="68">
        <f>Table1[[#This Row],[DEMAND for the whole year]]/365</f>
        <v>0.51287671232876697</v>
      </c>
      <c r="T674" s="68">
        <f>Table1[[#This Row],[Lead Time (days)]]*S674</f>
        <v>3.0772602739726018</v>
      </c>
      <c r="U674" s="68">
        <f>SQRT(2*Table1[[#This Row],[DEMAND for the whole year]]*$H$1/(Table1[[#This Row],[Std. Price ($)]]*$K$1))</f>
        <v>247.62216709154492</v>
      </c>
      <c r="V674" s="68">
        <f>Table1[[#This Row],[DEMAND for the whole year]]/U674</f>
        <v>0.75599047613048664</v>
      </c>
      <c r="W674" s="68">
        <f>Table1[[#This Row],[Demand variability (COV)]]*S674</f>
        <v>0.62570958904109564</v>
      </c>
      <c r="X674" s="68">
        <f t="shared" si="152"/>
        <v>1.5326692203172414</v>
      </c>
      <c r="Y674" s="68">
        <f t="shared" si="153"/>
        <v>3.1477177415854585</v>
      </c>
      <c r="Z674" s="58">
        <f>(Table1[[#This Row],[Eoq]]/2)*(Table1[[#This Row],[Std. Price ($)]]*$K$1)</f>
        <v>226.79714283914598</v>
      </c>
      <c r="AA674" s="58">
        <f>Table1[[#This Row],[number of times I order]]*$H$1</f>
        <v>226.79714283914601</v>
      </c>
      <c r="AB674" s="58">
        <f>Table1[[#This Row],[Holding cost]]+AA674</f>
        <v>453.59428567829195</v>
      </c>
      <c r="AC674" s="34">
        <v>-0.4</v>
      </c>
      <c r="AD674" s="29">
        <v>0.8</v>
      </c>
      <c r="AE674" s="29">
        <v>1.22</v>
      </c>
      <c r="AF674" s="29">
        <v>6</v>
      </c>
    </row>
    <row r="675" spans="1:32" x14ac:dyDescent="0.15">
      <c r="A675" s="32">
        <v>30107.599799656269</v>
      </c>
      <c r="B675" s="33">
        <v>8.3552104599999986</v>
      </c>
      <c r="C675" s="33">
        <v>243.68255168228401</v>
      </c>
      <c r="D675" s="33">
        <f>C675/Table1[[#This Row],[Std. Price ($)]]</f>
        <v>29.165339742056485</v>
      </c>
      <c r="E675" s="29">
        <v>26</v>
      </c>
      <c r="F675" s="29">
        <f t="shared" si="140"/>
        <v>65</v>
      </c>
      <c r="G675" s="29">
        <f t="shared" si="141"/>
        <v>65</v>
      </c>
      <c r="H675" s="29">
        <f t="shared" si="142"/>
        <v>65</v>
      </c>
      <c r="I675" s="58">
        <f t="shared" si="143"/>
        <v>65</v>
      </c>
      <c r="J675" s="58">
        <f t="shared" si="144"/>
        <v>65</v>
      </c>
      <c r="K675" s="58">
        <f t="shared" si="145"/>
        <v>65</v>
      </c>
      <c r="L675" s="58">
        <f t="shared" si="146"/>
        <v>65</v>
      </c>
      <c r="M675" s="58">
        <f t="shared" si="147"/>
        <v>65</v>
      </c>
      <c r="N675" s="58">
        <f t="shared" si="148"/>
        <v>65</v>
      </c>
      <c r="O675" s="58">
        <f t="shared" si="149"/>
        <v>65</v>
      </c>
      <c r="P675" s="58">
        <f t="shared" si="150"/>
        <v>65</v>
      </c>
      <c r="Q675" s="58">
        <f t="shared" si="151"/>
        <v>65</v>
      </c>
      <c r="R675" s="58">
        <f>SUM(Table1[[#This Row],[Oct]:[September]])</f>
        <v>780</v>
      </c>
      <c r="S675" s="68">
        <f>Table1[[#This Row],[DEMAND for the whole year]]/365</f>
        <v>2.1369863013698631</v>
      </c>
      <c r="T675" s="68">
        <f>Table1[[#This Row],[Lead Time (days)]]*S675</f>
        <v>55.561643835616444</v>
      </c>
      <c r="U675" s="68">
        <f>SQRT(2*Table1[[#This Row],[DEMAND for the whole year]]*$H$1/(Table1[[#This Row],[Std. Price ($)]]*$K$1))</f>
        <v>529.211449740381</v>
      </c>
      <c r="V675" s="68">
        <f>Table1[[#This Row],[DEMAND for the whole year]]/U675</f>
        <v>1.4738910134741985</v>
      </c>
      <c r="W675" s="68">
        <f>Table1[[#This Row],[Demand variability (COV)]]*S675</f>
        <v>2.1369863013698631</v>
      </c>
      <c r="X675" s="68">
        <f t="shared" si="152"/>
        <v>10.896534850965404</v>
      </c>
      <c r="Y675" s="68">
        <f t="shared" si="153"/>
        <v>22.378746579831883</v>
      </c>
      <c r="Z675" s="58">
        <f>(Table1[[#This Row],[Eoq]]/2)*(Table1[[#This Row],[Std. Price ($)]]*$K$1)</f>
        <v>442.1673040422595</v>
      </c>
      <c r="AA675" s="58">
        <f>Table1[[#This Row],[number of times I order]]*$H$1</f>
        <v>442.16730404225956</v>
      </c>
      <c r="AB675" s="58">
        <f>Table1[[#This Row],[Holding cost]]+AA675</f>
        <v>884.334608084519</v>
      </c>
      <c r="AC675" s="34">
        <v>1.5</v>
      </c>
      <c r="AD675" s="29">
        <v>1</v>
      </c>
      <c r="AE675" s="29">
        <v>1</v>
      </c>
      <c r="AF675" s="29">
        <v>26</v>
      </c>
    </row>
    <row r="676" spans="1:32" x14ac:dyDescent="0.15">
      <c r="A676" s="32">
        <v>86637.306499143466</v>
      </c>
      <c r="B676" s="33">
        <v>81.198877999999993</v>
      </c>
      <c r="C676" s="33">
        <v>735.59639245949995</v>
      </c>
      <c r="D676" s="33">
        <f>C676/Table1[[#This Row],[Std. Price ($)]]</f>
        <v>9.0591940501874912</v>
      </c>
      <c r="E676" s="29">
        <v>26</v>
      </c>
      <c r="F676" s="29">
        <f t="shared" si="140"/>
        <v>15.6</v>
      </c>
      <c r="G676" s="29">
        <f t="shared" si="141"/>
        <v>15.6</v>
      </c>
      <c r="H676" s="29">
        <f t="shared" si="142"/>
        <v>15.6</v>
      </c>
      <c r="I676" s="58">
        <f t="shared" si="143"/>
        <v>15.6</v>
      </c>
      <c r="J676" s="58">
        <f t="shared" si="144"/>
        <v>15.6</v>
      </c>
      <c r="K676" s="58">
        <f t="shared" si="145"/>
        <v>15.6</v>
      </c>
      <c r="L676" s="58">
        <f t="shared" si="146"/>
        <v>15.6</v>
      </c>
      <c r="M676" s="58">
        <f t="shared" si="147"/>
        <v>15.6</v>
      </c>
      <c r="N676" s="58">
        <f t="shared" si="148"/>
        <v>15.6</v>
      </c>
      <c r="O676" s="58">
        <f t="shared" si="149"/>
        <v>15.6</v>
      </c>
      <c r="P676" s="58">
        <f t="shared" si="150"/>
        <v>15.6</v>
      </c>
      <c r="Q676" s="58">
        <f t="shared" si="151"/>
        <v>15.6</v>
      </c>
      <c r="R676" s="58">
        <f>SUM(Table1[[#This Row],[Oct]:[September]])</f>
        <v>187.19999999999996</v>
      </c>
      <c r="S676" s="68">
        <f>Table1[[#This Row],[DEMAND for the whole year]]/365</f>
        <v>0.51287671232876697</v>
      </c>
      <c r="T676" s="68">
        <f>Table1[[#This Row],[Lead Time (days)]]*S676</f>
        <v>7.6931506849315046</v>
      </c>
      <c r="U676" s="68">
        <f>SQRT(2*Table1[[#This Row],[DEMAND for the whole year]]*$H$1/(Table1[[#This Row],[Std. Price ($)]]*$K$1))</f>
        <v>83.164606209275107</v>
      </c>
      <c r="V676" s="68">
        <f>Table1[[#This Row],[DEMAND for the whole year]]/U676</f>
        <v>2.2509575711683234</v>
      </c>
      <c r="W676" s="68">
        <f>Table1[[#This Row],[Demand variability (COV)]]*S676</f>
        <v>0.25643835616438349</v>
      </c>
      <c r="X676" s="68">
        <f t="shared" si="152"/>
        <v>0.99318148275346341</v>
      </c>
      <c r="Y676" s="68">
        <f t="shared" si="153"/>
        <v>2.039745388264623</v>
      </c>
      <c r="Z676" s="58">
        <f>(Table1[[#This Row],[Eoq]]/2)*(Table1[[#This Row],[Std. Price ($)]]*$K$1)</f>
        <v>675.28727135049712</v>
      </c>
      <c r="AA676" s="58">
        <f>Table1[[#This Row],[number of times I order]]*$H$1</f>
        <v>675.28727135049701</v>
      </c>
      <c r="AB676" s="58">
        <f>Table1[[#This Row],[Holding cost]]+AA676</f>
        <v>1350.5745427009942</v>
      </c>
      <c r="AC676" s="34">
        <v>-0.4</v>
      </c>
      <c r="AD676" s="29">
        <v>1</v>
      </c>
      <c r="AE676" s="29">
        <v>0.5</v>
      </c>
      <c r="AF676" s="29">
        <v>15</v>
      </c>
    </row>
    <row r="677" spans="1:32" x14ac:dyDescent="0.15">
      <c r="A677" s="32">
        <v>74104.543306897787</v>
      </c>
      <c r="B677" s="33">
        <v>73.841448999999997</v>
      </c>
      <c r="C677" s="33">
        <v>3612.3029386702356</v>
      </c>
      <c r="D677" s="33">
        <f>C677/Table1[[#This Row],[Std. Price ($)]]</f>
        <v>48.919719041134144</v>
      </c>
      <c r="E677" s="29">
        <v>34</v>
      </c>
      <c r="F677" s="29">
        <f t="shared" si="140"/>
        <v>13.600000000000001</v>
      </c>
      <c r="G677" s="29">
        <f t="shared" si="141"/>
        <v>13.600000000000001</v>
      </c>
      <c r="H677" s="29">
        <f t="shared" si="142"/>
        <v>13.600000000000001</v>
      </c>
      <c r="I677" s="58">
        <f t="shared" si="143"/>
        <v>13.600000000000001</v>
      </c>
      <c r="J677" s="58">
        <f t="shared" si="144"/>
        <v>13.600000000000001</v>
      </c>
      <c r="K677" s="58">
        <f t="shared" si="145"/>
        <v>13.600000000000001</v>
      </c>
      <c r="L677" s="58">
        <f t="shared" si="146"/>
        <v>13.600000000000001</v>
      </c>
      <c r="M677" s="58">
        <f t="shared" si="147"/>
        <v>13.600000000000001</v>
      </c>
      <c r="N677" s="58">
        <f t="shared" si="148"/>
        <v>13.600000000000001</v>
      </c>
      <c r="O677" s="58">
        <f t="shared" si="149"/>
        <v>13.600000000000001</v>
      </c>
      <c r="P677" s="58">
        <f t="shared" si="150"/>
        <v>13.600000000000001</v>
      </c>
      <c r="Q677" s="58">
        <f t="shared" si="151"/>
        <v>13.600000000000001</v>
      </c>
      <c r="R677" s="58">
        <f>SUM(Table1[[#This Row],[Oct]:[September]])</f>
        <v>163.19999999999996</v>
      </c>
      <c r="S677" s="68">
        <f>Table1[[#This Row],[DEMAND for the whole year]]/365</f>
        <v>0.44712328767123277</v>
      </c>
      <c r="T677" s="68">
        <f>Table1[[#This Row],[Lead Time (days)]]*S677</f>
        <v>11.625205479452053</v>
      </c>
      <c r="U677" s="68">
        <f>SQRT(2*Table1[[#This Row],[DEMAND for the whole year]]*$H$1/(Table1[[#This Row],[Std. Price ($)]]*$K$1))</f>
        <v>81.427405913995727</v>
      </c>
      <c r="V677" s="68">
        <f>Table1[[#This Row],[DEMAND for the whole year]]/U677</f>
        <v>2.0042392136668714</v>
      </c>
      <c r="W677" s="68">
        <f>Table1[[#This Row],[Demand variability (COV)]]*S677</f>
        <v>0.63938630136986285</v>
      </c>
      <c r="X677" s="68">
        <f t="shared" si="152"/>
        <v>3.2602432274088478</v>
      </c>
      <c r="Y677" s="68">
        <f t="shared" si="153"/>
        <v>6.6957209766856964</v>
      </c>
      <c r="Z677" s="58">
        <f>(Table1[[#This Row],[Eoq]]/2)*(Table1[[#This Row],[Std. Price ($)]]*$K$1)</f>
        <v>601.27176410006143</v>
      </c>
      <c r="AA677" s="58">
        <f>Table1[[#This Row],[number of times I order]]*$H$1</f>
        <v>601.27176410006143</v>
      </c>
      <c r="AB677" s="58">
        <f>Table1[[#This Row],[Holding cost]]+AA677</f>
        <v>1202.5435282001229</v>
      </c>
      <c r="AC677" s="34">
        <v>-0.6</v>
      </c>
      <c r="AD677" s="29">
        <v>1</v>
      </c>
      <c r="AE677" s="29">
        <v>1.43</v>
      </c>
      <c r="AF677" s="29">
        <v>26</v>
      </c>
    </row>
    <row r="678" spans="1:32" x14ac:dyDescent="0.15">
      <c r="A678" s="32">
        <v>77196.311098733058</v>
      </c>
      <c r="B678" s="33">
        <v>15.466243439999998</v>
      </c>
      <c r="C678" s="33">
        <v>563.75623226862717</v>
      </c>
      <c r="D678" s="33">
        <f>C678/Table1[[#This Row],[Std. Price ($)]]</f>
        <v>36.450753827564689</v>
      </c>
      <c r="E678" s="29">
        <v>18</v>
      </c>
      <c r="F678" s="29">
        <f t="shared" si="140"/>
        <v>27</v>
      </c>
      <c r="G678" s="29">
        <f t="shared" si="141"/>
        <v>27</v>
      </c>
      <c r="H678" s="29">
        <f t="shared" si="142"/>
        <v>27</v>
      </c>
      <c r="I678" s="58">
        <f t="shared" si="143"/>
        <v>27</v>
      </c>
      <c r="J678" s="58">
        <f t="shared" si="144"/>
        <v>27</v>
      </c>
      <c r="K678" s="58">
        <f t="shared" si="145"/>
        <v>27</v>
      </c>
      <c r="L678" s="58">
        <f t="shared" si="146"/>
        <v>27</v>
      </c>
      <c r="M678" s="58">
        <f t="shared" si="147"/>
        <v>27</v>
      </c>
      <c r="N678" s="58">
        <f t="shared" si="148"/>
        <v>27</v>
      </c>
      <c r="O678" s="58">
        <f t="shared" si="149"/>
        <v>27</v>
      </c>
      <c r="P678" s="58">
        <f t="shared" si="150"/>
        <v>27</v>
      </c>
      <c r="Q678" s="58">
        <f t="shared" si="151"/>
        <v>27</v>
      </c>
      <c r="R678" s="58">
        <f>SUM(Table1[[#This Row],[Oct]:[September]])</f>
        <v>324</v>
      </c>
      <c r="S678" s="68">
        <f>Table1[[#This Row],[DEMAND for the whole year]]/365</f>
        <v>0.88767123287671235</v>
      </c>
      <c r="T678" s="68">
        <f>Table1[[#This Row],[Lead Time (days)]]*S678</f>
        <v>31.956164383561646</v>
      </c>
      <c r="U678" s="68">
        <f>SQRT(2*Table1[[#This Row],[DEMAND for the whole year]]*$H$1/(Table1[[#This Row],[Std. Price ($)]]*$K$1))</f>
        <v>250.69213650636243</v>
      </c>
      <c r="V678" s="68">
        <f>Table1[[#This Row],[DEMAND for the whole year]]/U678</f>
        <v>1.2924218705670374</v>
      </c>
      <c r="W678" s="68">
        <f>Table1[[#This Row],[Demand variability (COV)]]*S678</f>
        <v>1.2427397260273971</v>
      </c>
      <c r="X678" s="68">
        <f t="shared" si="152"/>
        <v>7.4564383561643828</v>
      </c>
      <c r="Y678" s="68">
        <f t="shared" si="153"/>
        <v>15.313652151165936</v>
      </c>
      <c r="Z678" s="58">
        <f>(Table1[[#This Row],[Eoq]]/2)*(Table1[[#This Row],[Std. Price ($)]]*$K$1)</f>
        <v>387.72656117011121</v>
      </c>
      <c r="AA678" s="58">
        <f>Table1[[#This Row],[number of times I order]]*$H$1</f>
        <v>387.72656117011121</v>
      </c>
      <c r="AB678" s="58">
        <f>Table1[[#This Row],[Holding cost]]+AA678</f>
        <v>775.45312234022242</v>
      </c>
      <c r="AC678" s="34">
        <v>0.5</v>
      </c>
      <c r="AD678" s="29">
        <v>1</v>
      </c>
      <c r="AE678" s="29">
        <v>1.4</v>
      </c>
      <c r="AF678" s="29">
        <v>36</v>
      </c>
    </row>
    <row r="679" spans="1:32" x14ac:dyDescent="0.15">
      <c r="A679" s="32">
        <v>58978.246883743122</v>
      </c>
      <c r="B679" s="33">
        <v>5.7396399999999987</v>
      </c>
      <c r="C679" s="33">
        <v>20.233833686000001</v>
      </c>
      <c r="D679" s="33">
        <f>C679/Table1[[#This Row],[Std. Price ($)]]</f>
        <v>3.525279231101603</v>
      </c>
      <c r="E679" s="29">
        <v>10</v>
      </c>
      <c r="F679" s="29">
        <f t="shared" si="140"/>
        <v>6</v>
      </c>
      <c r="G679" s="29">
        <f t="shared" si="141"/>
        <v>6</v>
      </c>
      <c r="H679" s="29">
        <f t="shared" si="142"/>
        <v>6</v>
      </c>
      <c r="I679" s="58">
        <f t="shared" si="143"/>
        <v>6</v>
      </c>
      <c r="J679" s="58">
        <f t="shared" si="144"/>
        <v>6</v>
      </c>
      <c r="K679" s="58">
        <f t="shared" si="145"/>
        <v>6</v>
      </c>
      <c r="L679" s="58">
        <f t="shared" si="146"/>
        <v>6</v>
      </c>
      <c r="M679" s="58">
        <f t="shared" si="147"/>
        <v>6</v>
      </c>
      <c r="N679" s="58">
        <f t="shared" si="148"/>
        <v>6</v>
      </c>
      <c r="O679" s="58">
        <f t="shared" si="149"/>
        <v>6</v>
      </c>
      <c r="P679" s="58">
        <f t="shared" si="150"/>
        <v>6</v>
      </c>
      <c r="Q679" s="58">
        <f t="shared" si="151"/>
        <v>6</v>
      </c>
      <c r="R679" s="58">
        <f>SUM(Table1[[#This Row],[Oct]:[September]])</f>
        <v>72</v>
      </c>
      <c r="S679" s="68">
        <f>Table1[[#This Row],[DEMAND for the whole year]]/365</f>
        <v>0.19726027397260273</v>
      </c>
      <c r="T679" s="68">
        <f>Table1[[#This Row],[Lead Time (days)]]*S679</f>
        <v>1.1835616438356165</v>
      </c>
      <c r="U679" s="68">
        <f>SQRT(2*Table1[[#This Row],[DEMAND for the whole year]]*$H$1/(Table1[[#This Row],[Std. Price ($)]]*$K$1))</f>
        <v>193.99232531247986</v>
      </c>
      <c r="V679" s="68">
        <f>Table1[[#This Row],[DEMAND for the whole year]]/U679</f>
        <v>0.37114870335217387</v>
      </c>
      <c r="W679" s="68">
        <f>Table1[[#This Row],[Demand variability (COV)]]*S679</f>
        <v>0.26630136986301373</v>
      </c>
      <c r="X679" s="68">
        <f t="shared" si="152"/>
        <v>0.65230247396856145</v>
      </c>
      <c r="Y679" s="68">
        <f t="shared" si="153"/>
        <v>1.3396654953153755</v>
      </c>
      <c r="Z679" s="58">
        <f>(Table1[[#This Row],[Eoq]]/2)*(Table1[[#This Row],[Std. Price ($)]]*$K$1)</f>
        <v>111.34461100565218</v>
      </c>
      <c r="AA679" s="58">
        <f>Table1[[#This Row],[number of times I order]]*$H$1</f>
        <v>111.34461100565215</v>
      </c>
      <c r="AB679" s="58">
        <f>Table1[[#This Row],[Holding cost]]+AA679</f>
        <v>222.68922201130434</v>
      </c>
      <c r="AC679" s="34">
        <v>-0.4</v>
      </c>
      <c r="AD679" s="29">
        <v>1</v>
      </c>
      <c r="AE679" s="29">
        <v>1.35</v>
      </c>
      <c r="AF679" s="29">
        <v>6</v>
      </c>
    </row>
    <row r="680" spans="1:32" x14ac:dyDescent="0.15">
      <c r="A680" s="32">
        <v>12212.947992542944</v>
      </c>
      <c r="B680" s="33">
        <v>67.114796459999994</v>
      </c>
      <c r="C680" s="33">
        <v>3000.6924116921523</v>
      </c>
      <c r="D680" s="33">
        <f>C680/Table1[[#This Row],[Std. Price ($)]]</f>
        <v>44.709848944867865</v>
      </c>
      <c r="E680" s="29">
        <v>34</v>
      </c>
      <c r="F680" s="29">
        <f t="shared" si="140"/>
        <v>13.600000000000001</v>
      </c>
      <c r="G680" s="29">
        <f t="shared" si="141"/>
        <v>13.600000000000001</v>
      </c>
      <c r="H680" s="29">
        <f t="shared" si="142"/>
        <v>13.600000000000001</v>
      </c>
      <c r="I680" s="58">
        <f t="shared" si="143"/>
        <v>13.600000000000001</v>
      </c>
      <c r="J680" s="58">
        <f t="shared" si="144"/>
        <v>13.600000000000001</v>
      </c>
      <c r="K680" s="58">
        <f t="shared" si="145"/>
        <v>13.600000000000001</v>
      </c>
      <c r="L680" s="58">
        <f t="shared" si="146"/>
        <v>13.600000000000001</v>
      </c>
      <c r="M680" s="58">
        <f t="shared" si="147"/>
        <v>13.600000000000001</v>
      </c>
      <c r="N680" s="58">
        <f t="shared" si="148"/>
        <v>13.600000000000001</v>
      </c>
      <c r="O680" s="58">
        <f t="shared" si="149"/>
        <v>13.600000000000001</v>
      </c>
      <c r="P680" s="58">
        <f t="shared" si="150"/>
        <v>13.600000000000001</v>
      </c>
      <c r="Q680" s="58">
        <f t="shared" si="151"/>
        <v>13.600000000000001</v>
      </c>
      <c r="R680" s="58">
        <f>SUM(Table1[[#This Row],[Oct]:[September]])</f>
        <v>163.19999999999996</v>
      </c>
      <c r="S680" s="68">
        <f>Table1[[#This Row],[DEMAND for the whole year]]/365</f>
        <v>0.44712328767123277</v>
      </c>
      <c r="T680" s="68">
        <f>Table1[[#This Row],[Lead Time (days)]]*S680</f>
        <v>12.519452054794517</v>
      </c>
      <c r="U680" s="68">
        <f>SQRT(2*Table1[[#This Row],[DEMAND for the whole year]]*$H$1/(Table1[[#This Row],[Std. Price ($)]]*$K$1))</f>
        <v>85.410559310676803</v>
      </c>
      <c r="V680" s="68">
        <f>Table1[[#This Row],[DEMAND for the whole year]]/U680</f>
        <v>1.910770767890277</v>
      </c>
      <c r="W680" s="68">
        <f>Table1[[#This Row],[Demand variability (COV)]]*S680</f>
        <v>0.54101917808219169</v>
      </c>
      <c r="X680" s="68">
        <f t="shared" si="152"/>
        <v>2.8628043994440917</v>
      </c>
      <c r="Y680" s="68">
        <f t="shared" si="153"/>
        <v>5.8794814167102913</v>
      </c>
      <c r="Z680" s="58">
        <f>(Table1[[#This Row],[Eoq]]/2)*(Table1[[#This Row],[Std. Price ($)]]*$K$1)</f>
        <v>573.23123036708319</v>
      </c>
      <c r="AA680" s="58">
        <f>Table1[[#This Row],[number of times I order]]*$H$1</f>
        <v>573.23123036708307</v>
      </c>
      <c r="AB680" s="58">
        <f>Table1[[#This Row],[Holding cost]]+AA680</f>
        <v>1146.4624607341661</v>
      </c>
      <c r="AC680" s="34">
        <v>-0.6</v>
      </c>
      <c r="AD680" s="29">
        <v>1</v>
      </c>
      <c r="AE680" s="29">
        <v>1.21</v>
      </c>
      <c r="AF680" s="29">
        <v>28</v>
      </c>
    </row>
    <row r="681" spans="1:32" x14ac:dyDescent="0.15">
      <c r="A681" s="32">
        <v>93229.435455234794</v>
      </c>
      <c r="B681" s="33">
        <v>126.44083737</v>
      </c>
      <c r="C681" s="33">
        <v>3097.8597595261458</v>
      </c>
      <c r="D681" s="33">
        <f>C681/Table1[[#This Row],[Std. Price ($)]]</f>
        <v>24.500468550844634</v>
      </c>
      <c r="E681" s="29">
        <v>26</v>
      </c>
      <c r="F681" s="29">
        <f t="shared" si="140"/>
        <v>41.6</v>
      </c>
      <c r="G681" s="29">
        <f t="shared" si="141"/>
        <v>41.6</v>
      </c>
      <c r="H681" s="29">
        <f t="shared" si="142"/>
        <v>41.6</v>
      </c>
      <c r="I681" s="58">
        <f t="shared" si="143"/>
        <v>41.6</v>
      </c>
      <c r="J681" s="58">
        <f t="shared" si="144"/>
        <v>41.6</v>
      </c>
      <c r="K681" s="58">
        <f t="shared" si="145"/>
        <v>41.6</v>
      </c>
      <c r="L681" s="58">
        <f t="shared" si="146"/>
        <v>41.6</v>
      </c>
      <c r="M681" s="58">
        <f t="shared" si="147"/>
        <v>41.6</v>
      </c>
      <c r="N681" s="58">
        <f t="shared" si="148"/>
        <v>41.6</v>
      </c>
      <c r="O681" s="58">
        <f t="shared" si="149"/>
        <v>41.6</v>
      </c>
      <c r="P681" s="58">
        <f t="shared" si="150"/>
        <v>41.6</v>
      </c>
      <c r="Q681" s="58">
        <f t="shared" si="151"/>
        <v>41.6</v>
      </c>
      <c r="R681" s="58">
        <f>SUM(Table1[[#This Row],[Oct]:[September]])</f>
        <v>499.2000000000001</v>
      </c>
      <c r="S681" s="68">
        <f>Table1[[#This Row],[DEMAND for the whole year]]/365</f>
        <v>1.3676712328767127</v>
      </c>
      <c r="T681" s="68">
        <f>Table1[[#This Row],[Lead Time (days)]]*S681</f>
        <v>38.294794520547953</v>
      </c>
      <c r="U681" s="68">
        <f>SQRT(2*Table1[[#This Row],[DEMAND for the whole year]]*$H$1/(Table1[[#This Row],[Std. Price ($)]]*$K$1))</f>
        <v>108.8314045307981</v>
      </c>
      <c r="V681" s="68">
        <f>Table1[[#This Row],[DEMAND for the whole year]]/U681</f>
        <v>4.5869113070091085</v>
      </c>
      <c r="W681" s="68">
        <f>Table1[[#This Row],[Demand variability (COV)]]*S681</f>
        <v>1.1898739726027401</v>
      </c>
      <c r="X681" s="68">
        <f t="shared" si="152"/>
        <v>6.2962212460306652</v>
      </c>
      <c r="Y681" s="68">
        <f t="shared" si="153"/>
        <v>12.930857525132412</v>
      </c>
      <c r="Z681" s="58">
        <f>(Table1[[#This Row],[Eoq]]/2)*(Table1[[#This Row],[Std. Price ($)]]*$K$1)</f>
        <v>1376.0733921027324</v>
      </c>
      <c r="AA681" s="58">
        <f>Table1[[#This Row],[number of times I order]]*$H$1</f>
        <v>1376.0733921027327</v>
      </c>
      <c r="AB681" s="58">
        <f>Table1[[#This Row],[Holding cost]]+AA681</f>
        <v>2752.1467842054653</v>
      </c>
      <c r="AC681" s="34">
        <v>0.6</v>
      </c>
      <c r="AD681" s="29">
        <v>1</v>
      </c>
      <c r="AE681" s="29">
        <v>0.87</v>
      </c>
      <c r="AF681" s="29">
        <v>28</v>
      </c>
    </row>
    <row r="682" spans="1:32" x14ac:dyDescent="0.15">
      <c r="A682" s="32">
        <v>65577.393988553886</v>
      </c>
      <c r="B682" s="33">
        <v>156.90802167999999</v>
      </c>
      <c r="C682" s="33">
        <v>3237.3485857525029</v>
      </c>
      <c r="D682" s="33">
        <f>C682/Table1[[#This Row],[Std. Price ($)]]</f>
        <v>20.63214200963408</v>
      </c>
      <c r="E682" s="29">
        <v>10</v>
      </c>
      <c r="F682" s="29">
        <f t="shared" si="140"/>
        <v>18</v>
      </c>
      <c r="G682" s="29">
        <f t="shared" si="141"/>
        <v>18</v>
      </c>
      <c r="H682" s="29">
        <f t="shared" si="142"/>
        <v>18</v>
      </c>
      <c r="I682" s="58">
        <f t="shared" si="143"/>
        <v>18</v>
      </c>
      <c r="J682" s="58">
        <f t="shared" si="144"/>
        <v>18</v>
      </c>
      <c r="K682" s="58">
        <f t="shared" si="145"/>
        <v>18</v>
      </c>
      <c r="L682" s="58">
        <f t="shared" si="146"/>
        <v>18</v>
      </c>
      <c r="M682" s="58">
        <f t="shared" si="147"/>
        <v>18</v>
      </c>
      <c r="N682" s="58">
        <f t="shared" si="148"/>
        <v>18</v>
      </c>
      <c r="O682" s="58">
        <f t="shared" si="149"/>
        <v>18</v>
      </c>
      <c r="P682" s="58">
        <f t="shared" si="150"/>
        <v>18</v>
      </c>
      <c r="Q682" s="58">
        <f t="shared" si="151"/>
        <v>18</v>
      </c>
      <c r="R682" s="58">
        <f>SUM(Table1[[#This Row],[Oct]:[September]])</f>
        <v>216</v>
      </c>
      <c r="S682" s="68">
        <f>Table1[[#This Row],[DEMAND for the whole year]]/365</f>
        <v>0.59178082191780823</v>
      </c>
      <c r="T682" s="68">
        <f>Table1[[#This Row],[Lead Time (days)]]*S682</f>
        <v>16.56986301369863</v>
      </c>
      <c r="U682" s="68">
        <f>SQRT(2*Table1[[#This Row],[DEMAND for the whole year]]*$H$1/(Table1[[#This Row],[Std. Price ($)]]*$K$1))</f>
        <v>64.263582063382671</v>
      </c>
      <c r="V682" s="68">
        <f>Table1[[#This Row],[DEMAND for the whole year]]/U682</f>
        <v>3.3611571758785694</v>
      </c>
      <c r="W682" s="68">
        <f>Table1[[#This Row],[Demand variability (COV)]]*S682</f>
        <v>1.1243835616438356</v>
      </c>
      <c r="X682" s="68">
        <f t="shared" si="152"/>
        <v>5.9496785647173036</v>
      </c>
      <c r="Y682" s="68">
        <f t="shared" si="153"/>
        <v>12.219145870897664</v>
      </c>
      <c r="Z682" s="58">
        <f>(Table1[[#This Row],[Eoq]]/2)*(Table1[[#This Row],[Std. Price ($)]]*$K$1)</f>
        <v>1008.3471527635706</v>
      </c>
      <c r="AA682" s="58">
        <f>Table1[[#This Row],[number of times I order]]*$H$1</f>
        <v>1008.3471527635709</v>
      </c>
      <c r="AB682" s="58">
        <f>Table1[[#This Row],[Holding cost]]+AA682</f>
        <v>2016.6943055271415</v>
      </c>
      <c r="AC682" s="34">
        <v>0.8</v>
      </c>
      <c r="AD682" s="29">
        <v>0.75</v>
      </c>
      <c r="AE682" s="29">
        <v>1.9</v>
      </c>
      <c r="AF682" s="29">
        <v>28</v>
      </c>
    </row>
    <row r="683" spans="1:32" x14ac:dyDescent="0.15">
      <c r="A683" s="32">
        <v>34243.078405123415</v>
      </c>
      <c r="B683" s="33">
        <v>138.21500835999998</v>
      </c>
      <c r="C683" s="33">
        <v>1739.1275157078105</v>
      </c>
      <c r="D683" s="33">
        <f>C683/Table1[[#This Row],[Std. Price ($)]]</f>
        <v>12.582768950662825</v>
      </c>
      <c r="E683" s="29">
        <v>26</v>
      </c>
      <c r="F683" s="29">
        <f t="shared" si="140"/>
        <v>20.8</v>
      </c>
      <c r="G683" s="29">
        <f t="shared" si="141"/>
        <v>20.8</v>
      </c>
      <c r="H683" s="29">
        <f t="shared" si="142"/>
        <v>20.8</v>
      </c>
      <c r="I683" s="58">
        <f t="shared" si="143"/>
        <v>20.8</v>
      </c>
      <c r="J683" s="58">
        <f t="shared" si="144"/>
        <v>20.8</v>
      </c>
      <c r="K683" s="58">
        <f t="shared" si="145"/>
        <v>20.8</v>
      </c>
      <c r="L683" s="58">
        <f t="shared" si="146"/>
        <v>20.8</v>
      </c>
      <c r="M683" s="58">
        <f t="shared" si="147"/>
        <v>20.8</v>
      </c>
      <c r="N683" s="58">
        <f t="shared" si="148"/>
        <v>20.8</v>
      </c>
      <c r="O683" s="58">
        <f t="shared" si="149"/>
        <v>20.8</v>
      </c>
      <c r="P683" s="58">
        <f t="shared" si="150"/>
        <v>20.8</v>
      </c>
      <c r="Q683" s="58">
        <f t="shared" si="151"/>
        <v>20.8</v>
      </c>
      <c r="R683" s="58">
        <f>SUM(Table1[[#This Row],[Oct]:[September]])</f>
        <v>249.60000000000005</v>
      </c>
      <c r="S683" s="68">
        <f>Table1[[#This Row],[DEMAND for the whole year]]/365</f>
        <v>0.68383561643835633</v>
      </c>
      <c r="T683" s="68">
        <f>Table1[[#This Row],[Lead Time (days)]]*S683</f>
        <v>12.309041095890414</v>
      </c>
      <c r="U683" s="68">
        <f>SQRT(2*Table1[[#This Row],[DEMAND for the whole year]]*$H$1/(Table1[[#This Row],[Std. Price ($)]]*$K$1))</f>
        <v>73.604660808559103</v>
      </c>
      <c r="V683" s="68">
        <f>Table1[[#This Row],[DEMAND for the whole year]]/U683</f>
        <v>3.391089602996654</v>
      </c>
      <c r="W683" s="68">
        <f>Table1[[#This Row],[Demand variability (COV)]]*S683</f>
        <v>0.58126027397260283</v>
      </c>
      <c r="X683" s="68">
        <f t="shared" si="152"/>
        <v>2.4660784881622675</v>
      </c>
      <c r="Y683" s="68">
        <f t="shared" si="153"/>
        <v>5.0647060085958273</v>
      </c>
      <c r="Z683" s="58">
        <f>(Table1[[#This Row],[Eoq]]/2)*(Table1[[#This Row],[Std. Price ($)]]*$K$1)</f>
        <v>1017.326880898996</v>
      </c>
      <c r="AA683" s="58">
        <f>Table1[[#This Row],[number of times I order]]*$H$1</f>
        <v>1017.3268808989961</v>
      </c>
      <c r="AB683" s="58">
        <f>Table1[[#This Row],[Holding cost]]+AA683</f>
        <v>2034.653761797992</v>
      </c>
      <c r="AC683" s="34">
        <v>-0.2</v>
      </c>
      <c r="AD683" s="29">
        <v>1</v>
      </c>
      <c r="AE683" s="29">
        <v>0.85</v>
      </c>
      <c r="AF683" s="29">
        <v>18</v>
      </c>
    </row>
    <row r="684" spans="1:32" x14ac:dyDescent="0.15">
      <c r="A684" s="32">
        <v>46291.062048113083</v>
      </c>
      <c r="B684" s="33">
        <v>7.9584546199999995</v>
      </c>
      <c r="C684" s="33">
        <v>146.17142394266605</v>
      </c>
      <c r="D684" s="33">
        <f>C684/Table1[[#This Row],[Std. Price ($)]]</f>
        <v>18.36681000546637</v>
      </c>
      <c r="E684" s="29">
        <v>26</v>
      </c>
      <c r="F684" s="29">
        <f t="shared" si="140"/>
        <v>7.8000000000000007</v>
      </c>
      <c r="G684" s="29">
        <f t="shared" si="141"/>
        <v>7.8000000000000007</v>
      </c>
      <c r="H684" s="29">
        <f t="shared" si="142"/>
        <v>7.8000000000000007</v>
      </c>
      <c r="I684" s="58">
        <f t="shared" si="143"/>
        <v>7.8000000000000007</v>
      </c>
      <c r="J684" s="58">
        <f t="shared" si="144"/>
        <v>7.8000000000000007</v>
      </c>
      <c r="K684" s="58">
        <f t="shared" si="145"/>
        <v>7.8000000000000007</v>
      </c>
      <c r="L684" s="58">
        <f t="shared" si="146"/>
        <v>7.8000000000000007</v>
      </c>
      <c r="M684" s="58">
        <f t="shared" si="147"/>
        <v>7.8000000000000007</v>
      </c>
      <c r="N684" s="58">
        <f t="shared" si="148"/>
        <v>7.8000000000000007</v>
      </c>
      <c r="O684" s="58">
        <f t="shared" si="149"/>
        <v>7.8000000000000007</v>
      </c>
      <c r="P684" s="58">
        <f t="shared" si="150"/>
        <v>7.8000000000000007</v>
      </c>
      <c r="Q684" s="58">
        <f t="shared" si="151"/>
        <v>7.8000000000000007</v>
      </c>
      <c r="R684" s="58">
        <f>SUM(Table1[[#This Row],[Oct]:[September]])</f>
        <v>93.59999999999998</v>
      </c>
      <c r="S684" s="68">
        <f>Table1[[#This Row],[DEMAND for the whole year]]/365</f>
        <v>0.25643835616438349</v>
      </c>
      <c r="T684" s="68">
        <f>Table1[[#This Row],[Lead Time (days)]]*S684</f>
        <v>4.1030136986301358</v>
      </c>
      <c r="U684" s="68">
        <f>SQRT(2*Table1[[#This Row],[DEMAND for the whole year]]*$H$1/(Table1[[#This Row],[Std. Price ($)]]*$K$1))</f>
        <v>187.83831321022978</v>
      </c>
      <c r="V684" s="68">
        <f>Table1[[#This Row],[DEMAND for the whole year]]/U684</f>
        <v>0.49830089719365339</v>
      </c>
      <c r="W684" s="68">
        <f>Table1[[#This Row],[Demand variability (COV)]]*S684</f>
        <v>0.26156712328767118</v>
      </c>
      <c r="X684" s="68">
        <f t="shared" si="152"/>
        <v>1.0462684931506847</v>
      </c>
      <c r="Y684" s="68">
        <f t="shared" si="153"/>
        <v>2.1487727780366166</v>
      </c>
      <c r="Z684" s="58">
        <f>(Table1[[#This Row],[Eoq]]/2)*(Table1[[#This Row],[Std. Price ($)]]*$K$1)</f>
        <v>149.49026915809603</v>
      </c>
      <c r="AA684" s="58">
        <f>Table1[[#This Row],[number of times I order]]*$H$1</f>
        <v>149.49026915809603</v>
      </c>
      <c r="AB684" s="58">
        <f>Table1[[#This Row],[Holding cost]]+AA684</f>
        <v>298.98053831619205</v>
      </c>
      <c r="AC684" s="34">
        <v>-0.7</v>
      </c>
      <c r="AD684" s="29">
        <v>1</v>
      </c>
      <c r="AE684" s="29">
        <v>1.02</v>
      </c>
      <c r="AF684" s="29">
        <v>16</v>
      </c>
    </row>
    <row r="685" spans="1:32" x14ac:dyDescent="0.15">
      <c r="A685" s="32">
        <v>83455.347657426435</v>
      </c>
      <c r="B685" s="33">
        <v>97.609999999999985</v>
      </c>
      <c r="C685" s="33">
        <v>103.97069142036995</v>
      </c>
      <c r="D685" s="33">
        <f>C685/Table1[[#This Row],[Std. Price ($)]]</f>
        <v>1.0651643419769488</v>
      </c>
      <c r="E685" s="29">
        <v>42</v>
      </c>
      <c r="F685" s="29">
        <f t="shared" si="140"/>
        <v>67.2</v>
      </c>
      <c r="G685" s="29">
        <f t="shared" si="141"/>
        <v>67.2</v>
      </c>
      <c r="H685" s="29">
        <f t="shared" si="142"/>
        <v>67.2</v>
      </c>
      <c r="I685" s="58">
        <f t="shared" si="143"/>
        <v>67.2</v>
      </c>
      <c r="J685" s="58">
        <f t="shared" si="144"/>
        <v>67.2</v>
      </c>
      <c r="K685" s="58">
        <f t="shared" si="145"/>
        <v>67.2</v>
      </c>
      <c r="L685" s="58">
        <f t="shared" si="146"/>
        <v>67.2</v>
      </c>
      <c r="M685" s="58">
        <f t="shared" si="147"/>
        <v>67.2</v>
      </c>
      <c r="N685" s="58">
        <f t="shared" si="148"/>
        <v>67.2</v>
      </c>
      <c r="O685" s="58">
        <f t="shared" si="149"/>
        <v>67.2</v>
      </c>
      <c r="P685" s="58">
        <f t="shared" si="150"/>
        <v>67.2</v>
      </c>
      <c r="Q685" s="58">
        <f t="shared" si="151"/>
        <v>67.2</v>
      </c>
      <c r="R685" s="58">
        <f>SUM(Table1[[#This Row],[Oct]:[September]])</f>
        <v>806.4000000000002</v>
      </c>
      <c r="S685" s="68">
        <f>Table1[[#This Row],[DEMAND for the whole year]]/365</f>
        <v>2.2093150684931513</v>
      </c>
      <c r="T685" s="68">
        <f>Table1[[#This Row],[Lead Time (days)]]*S685</f>
        <v>4.4186301369863026</v>
      </c>
      <c r="U685" s="68">
        <f>SQRT(2*Table1[[#This Row],[DEMAND for the whole year]]*$H$1/(Table1[[#This Row],[Std. Price ($)]]*$K$1))</f>
        <v>157.43044771009909</v>
      </c>
      <c r="V685" s="68">
        <f>Table1[[#This Row],[DEMAND for the whole year]]/U685</f>
        <v>5.1222620003275896</v>
      </c>
      <c r="W685" s="68">
        <f>Table1[[#This Row],[Demand variability (COV)]]*S685</f>
        <v>0.55232876712328782</v>
      </c>
      <c r="X685" s="68">
        <f t="shared" si="152"/>
        <v>0.78111083335456455</v>
      </c>
      <c r="Y685" s="68">
        <f t="shared" si="153"/>
        <v>1.6042055230846517</v>
      </c>
      <c r="Z685" s="58">
        <f>(Table1[[#This Row],[Eoq]]/2)*(Table1[[#This Row],[Std. Price ($)]]*$K$1)</f>
        <v>1536.678600098277</v>
      </c>
      <c r="AA685" s="58">
        <f>Table1[[#This Row],[number of times I order]]*$H$1</f>
        <v>1536.6786000982768</v>
      </c>
      <c r="AB685" s="58">
        <f>Table1[[#This Row],[Holding cost]]+AA685</f>
        <v>3073.357200196554</v>
      </c>
      <c r="AC685" s="34">
        <v>0.6</v>
      </c>
      <c r="AD685" s="29">
        <v>0.8</v>
      </c>
      <c r="AE685" s="29">
        <v>0.25</v>
      </c>
      <c r="AF685" s="29">
        <v>2</v>
      </c>
    </row>
    <row r="686" spans="1:32" x14ac:dyDescent="0.15">
      <c r="A686" s="32">
        <v>27891.955785473489</v>
      </c>
      <c r="B686" s="33">
        <v>7.4493200000000002</v>
      </c>
      <c r="C686" s="33">
        <v>3700</v>
      </c>
      <c r="D686" s="33">
        <f>C686/Table1[[#This Row],[Std. Price ($)]]</f>
        <v>496.6896307313956</v>
      </c>
      <c r="E686" s="29">
        <v>18</v>
      </c>
      <c r="F686" s="29">
        <f t="shared" si="140"/>
        <v>7.2000000000000011</v>
      </c>
      <c r="G686" s="29">
        <f t="shared" si="141"/>
        <v>7.2000000000000011</v>
      </c>
      <c r="H686" s="29">
        <f t="shared" si="142"/>
        <v>7.2000000000000011</v>
      </c>
      <c r="I686" s="58">
        <f t="shared" si="143"/>
        <v>7.2000000000000011</v>
      </c>
      <c r="J686" s="58">
        <f t="shared" si="144"/>
        <v>7.2000000000000011</v>
      </c>
      <c r="K686" s="58">
        <f t="shared" si="145"/>
        <v>7.2000000000000011</v>
      </c>
      <c r="L686" s="58">
        <f t="shared" si="146"/>
        <v>7.2000000000000011</v>
      </c>
      <c r="M686" s="58">
        <f t="shared" si="147"/>
        <v>7.2000000000000011</v>
      </c>
      <c r="N686" s="58">
        <f t="shared" si="148"/>
        <v>7.2000000000000011</v>
      </c>
      <c r="O686" s="58">
        <f t="shared" si="149"/>
        <v>7.2000000000000011</v>
      </c>
      <c r="P686" s="58">
        <f t="shared" si="150"/>
        <v>7.2000000000000011</v>
      </c>
      <c r="Q686" s="58">
        <f t="shared" si="151"/>
        <v>7.2000000000000011</v>
      </c>
      <c r="R686" s="58">
        <f>SUM(Table1[[#This Row],[Oct]:[September]])</f>
        <v>86.40000000000002</v>
      </c>
      <c r="S686" s="68">
        <f>Table1[[#This Row],[DEMAND for the whole year]]/365</f>
        <v>0.23671232876712334</v>
      </c>
      <c r="T686" s="68">
        <f>Table1[[#This Row],[Lead Time (days)]]*S686</f>
        <v>1.42027397260274</v>
      </c>
      <c r="U686" s="68">
        <f>SQRT(2*Table1[[#This Row],[DEMAND for the whole year]]*$H$1/(Table1[[#This Row],[Std. Price ($)]]*$K$1))</f>
        <v>186.53450683277168</v>
      </c>
      <c r="V686" s="68">
        <f>Table1[[#This Row],[DEMAND for the whole year]]/U686</f>
        <v>0.46318507747983423</v>
      </c>
      <c r="W686" s="68">
        <f>Table1[[#This Row],[Demand variability (COV)]]*S686</f>
        <v>0.24618082191780827</v>
      </c>
      <c r="X686" s="68">
        <f t="shared" si="152"/>
        <v>0.60301739815760347</v>
      </c>
      <c r="Y686" s="68">
        <f t="shared" si="153"/>
        <v>1.2384463245582138</v>
      </c>
      <c r="Z686" s="58">
        <f>(Table1[[#This Row],[Eoq]]/2)*(Table1[[#This Row],[Std. Price ($)]]*$K$1)</f>
        <v>138.9555232439503</v>
      </c>
      <c r="AA686" s="58">
        <f>Table1[[#This Row],[number of times I order]]*$H$1</f>
        <v>138.95552324395027</v>
      </c>
      <c r="AB686" s="58">
        <f>Table1[[#This Row],[Holding cost]]+AA686</f>
        <v>277.91104648790053</v>
      </c>
      <c r="AC686" s="34">
        <v>-0.6</v>
      </c>
      <c r="AD686" s="29">
        <v>0.88</v>
      </c>
      <c r="AE686" s="29">
        <v>1.04</v>
      </c>
      <c r="AF686" s="29">
        <v>6</v>
      </c>
    </row>
    <row r="687" spans="1:32" x14ac:dyDescent="0.15">
      <c r="A687" s="32">
        <v>59233.222991741197</v>
      </c>
      <c r="B687" s="33">
        <v>7.4139284199999995</v>
      </c>
      <c r="C687" s="33">
        <v>144.98107129887151</v>
      </c>
      <c r="D687" s="33">
        <f>C687/Table1[[#This Row],[Std. Price ($)]]</f>
        <v>19.555229439195411</v>
      </c>
      <c r="E687" s="29">
        <v>42</v>
      </c>
      <c r="F687" s="29">
        <f t="shared" si="140"/>
        <v>75.599999999999994</v>
      </c>
      <c r="G687" s="29">
        <f t="shared" si="141"/>
        <v>75.599999999999994</v>
      </c>
      <c r="H687" s="29">
        <f t="shared" si="142"/>
        <v>75.599999999999994</v>
      </c>
      <c r="I687" s="58">
        <f t="shared" si="143"/>
        <v>75.599999999999994</v>
      </c>
      <c r="J687" s="58">
        <f t="shared" si="144"/>
        <v>75.599999999999994</v>
      </c>
      <c r="K687" s="58">
        <f t="shared" si="145"/>
        <v>75.599999999999994</v>
      </c>
      <c r="L687" s="58">
        <f t="shared" si="146"/>
        <v>75.599999999999994</v>
      </c>
      <c r="M687" s="58">
        <f t="shared" si="147"/>
        <v>75.599999999999994</v>
      </c>
      <c r="N687" s="58">
        <f t="shared" si="148"/>
        <v>75.599999999999994</v>
      </c>
      <c r="O687" s="58">
        <f t="shared" si="149"/>
        <v>75.599999999999994</v>
      </c>
      <c r="P687" s="58">
        <f t="shared" si="150"/>
        <v>75.599999999999994</v>
      </c>
      <c r="Q687" s="58">
        <f t="shared" si="151"/>
        <v>75.599999999999994</v>
      </c>
      <c r="R687" s="58">
        <f>SUM(Table1[[#This Row],[Oct]:[September]])</f>
        <v>907.20000000000016</v>
      </c>
      <c r="S687" s="68">
        <f>Table1[[#This Row],[DEMAND for the whole year]]/365</f>
        <v>2.4854794520547951</v>
      </c>
      <c r="T687" s="68">
        <f>Table1[[#This Row],[Lead Time (days)]]*S687</f>
        <v>77.049863013698655</v>
      </c>
      <c r="U687" s="68">
        <f>SQRT(2*Table1[[#This Row],[DEMAND for the whole year]]*$H$1/(Table1[[#This Row],[Std. Price ($)]]*$K$1))</f>
        <v>605.8818653048645</v>
      </c>
      <c r="V687" s="68">
        <f>Table1[[#This Row],[DEMAND for the whole year]]/U687</f>
        <v>1.4973215934487822</v>
      </c>
      <c r="W687" s="68">
        <f>Table1[[#This Row],[Demand variability (COV)]]*S687</f>
        <v>0.62136986301369879</v>
      </c>
      <c r="X687" s="68">
        <f t="shared" si="152"/>
        <v>3.4596409794242442</v>
      </c>
      <c r="Y687" s="68">
        <f t="shared" si="153"/>
        <v>7.1052338926697516</v>
      </c>
      <c r="Z687" s="58">
        <f>(Table1[[#This Row],[Eoq]]/2)*(Table1[[#This Row],[Std. Price ($)]]*$K$1)</f>
        <v>449.19647803463471</v>
      </c>
      <c r="AA687" s="58">
        <f>Table1[[#This Row],[number of times I order]]*$H$1</f>
        <v>449.19647803463465</v>
      </c>
      <c r="AB687" s="58">
        <f>Table1[[#This Row],[Holding cost]]+AA687</f>
        <v>898.3929560692693</v>
      </c>
      <c r="AC687" s="34">
        <v>0.8</v>
      </c>
      <c r="AD687" s="29">
        <v>1</v>
      </c>
      <c r="AE687" s="29">
        <v>0.25</v>
      </c>
      <c r="AF687" s="29">
        <v>31</v>
      </c>
    </row>
    <row r="688" spans="1:32" x14ac:dyDescent="0.15">
      <c r="A688" s="32">
        <v>28089.681383360719</v>
      </c>
      <c r="B688" s="33">
        <v>131.25570475000001</v>
      </c>
      <c r="C688" s="33">
        <v>6515.175080478637</v>
      </c>
      <c r="D688" s="33">
        <f>C688/Table1[[#This Row],[Std. Price ($)]]</f>
        <v>49.637271712402558</v>
      </c>
      <c r="E688" s="29">
        <v>26</v>
      </c>
      <c r="F688" s="29">
        <f t="shared" si="140"/>
        <v>36.4</v>
      </c>
      <c r="G688" s="29">
        <f t="shared" si="141"/>
        <v>36.4</v>
      </c>
      <c r="H688" s="29">
        <f t="shared" si="142"/>
        <v>36.4</v>
      </c>
      <c r="I688" s="58">
        <f t="shared" si="143"/>
        <v>36.4</v>
      </c>
      <c r="J688" s="58">
        <f t="shared" si="144"/>
        <v>36.4</v>
      </c>
      <c r="K688" s="58">
        <f t="shared" si="145"/>
        <v>36.4</v>
      </c>
      <c r="L688" s="58">
        <f t="shared" si="146"/>
        <v>36.4</v>
      </c>
      <c r="M688" s="58">
        <f t="shared" si="147"/>
        <v>36.4</v>
      </c>
      <c r="N688" s="58">
        <f t="shared" si="148"/>
        <v>36.4</v>
      </c>
      <c r="O688" s="58">
        <f t="shared" si="149"/>
        <v>36.4</v>
      </c>
      <c r="P688" s="58">
        <f t="shared" si="150"/>
        <v>36.4</v>
      </c>
      <c r="Q688" s="58">
        <f t="shared" si="151"/>
        <v>36.4</v>
      </c>
      <c r="R688" s="58">
        <f>SUM(Table1[[#This Row],[Oct]:[September]])</f>
        <v>436.7999999999999</v>
      </c>
      <c r="S688" s="68">
        <f>Table1[[#This Row],[DEMAND for the whole year]]/365</f>
        <v>1.1967123287671231</v>
      </c>
      <c r="T688" s="68">
        <f>Table1[[#This Row],[Lead Time (days)]]*S688</f>
        <v>57.442191780821908</v>
      </c>
      <c r="U688" s="68">
        <f>SQRT(2*Table1[[#This Row],[DEMAND for the whole year]]*$H$1/(Table1[[#This Row],[Std. Price ($)]]*$K$1))</f>
        <v>99.917796546350786</v>
      </c>
      <c r="V688" s="68">
        <f>Table1[[#This Row],[DEMAND for the whole year]]/U688</f>
        <v>4.3715936009194625</v>
      </c>
      <c r="W688" s="68">
        <f>Table1[[#This Row],[Demand variability (COV)]]*S688</f>
        <v>1.2326136986301368</v>
      </c>
      <c r="X688" s="68">
        <f t="shared" si="152"/>
        <v>8.5397982085311561</v>
      </c>
      <c r="Y688" s="68">
        <f t="shared" si="153"/>
        <v>17.538601267786447</v>
      </c>
      <c r="Z688" s="58">
        <f>(Table1[[#This Row],[Eoq]]/2)*(Table1[[#This Row],[Std. Price ($)]]*$K$1)</f>
        <v>1311.4780802758389</v>
      </c>
      <c r="AA688" s="58">
        <f>Table1[[#This Row],[number of times I order]]*$H$1</f>
        <v>1311.4780802758387</v>
      </c>
      <c r="AB688" s="58">
        <f>Table1[[#This Row],[Holding cost]]+AA688</f>
        <v>2622.9561605516774</v>
      </c>
      <c r="AC688" s="34">
        <v>0.4</v>
      </c>
      <c r="AD688" s="29">
        <v>1</v>
      </c>
      <c r="AE688" s="29">
        <v>1.03</v>
      </c>
      <c r="AF688" s="29">
        <v>48</v>
      </c>
    </row>
    <row r="689" spans="1:32" x14ac:dyDescent="0.15">
      <c r="A689" s="32">
        <v>26011.988862279544</v>
      </c>
      <c r="B689" s="33">
        <v>18.949046069999998</v>
      </c>
      <c r="C689" s="33">
        <v>60.101809219906663</v>
      </c>
      <c r="D689" s="33">
        <f>C689/Table1[[#This Row],[Std. Price ($)]]</f>
        <v>3.1717590953066201</v>
      </c>
      <c r="E689" s="29">
        <v>10</v>
      </c>
      <c r="F689" s="29">
        <f t="shared" si="140"/>
        <v>9</v>
      </c>
      <c r="G689" s="29">
        <f t="shared" si="141"/>
        <v>9</v>
      </c>
      <c r="H689" s="29">
        <f t="shared" si="142"/>
        <v>9</v>
      </c>
      <c r="I689" s="58">
        <f t="shared" si="143"/>
        <v>9</v>
      </c>
      <c r="J689" s="58">
        <f t="shared" si="144"/>
        <v>9</v>
      </c>
      <c r="K689" s="58">
        <f t="shared" si="145"/>
        <v>9</v>
      </c>
      <c r="L689" s="58">
        <f t="shared" si="146"/>
        <v>9</v>
      </c>
      <c r="M689" s="58">
        <f t="shared" si="147"/>
        <v>9</v>
      </c>
      <c r="N689" s="58">
        <f t="shared" si="148"/>
        <v>9</v>
      </c>
      <c r="O689" s="58">
        <f t="shared" si="149"/>
        <v>9</v>
      </c>
      <c r="P689" s="58">
        <f t="shared" si="150"/>
        <v>9</v>
      </c>
      <c r="Q689" s="58">
        <f t="shared" si="151"/>
        <v>9</v>
      </c>
      <c r="R689" s="58">
        <f>SUM(Table1[[#This Row],[Oct]:[September]])</f>
        <v>108</v>
      </c>
      <c r="S689" s="68">
        <f>Table1[[#This Row],[DEMAND for the whole year]]/365</f>
        <v>0.29589041095890412</v>
      </c>
      <c r="T689" s="68">
        <f>Table1[[#This Row],[Lead Time (days)]]*S689</f>
        <v>1.4794520547945207</v>
      </c>
      <c r="U689" s="68">
        <f>SQRT(2*Table1[[#This Row],[DEMAND for the whole year]]*$H$1/(Table1[[#This Row],[Std. Price ($)]]*$K$1))</f>
        <v>130.76117946804214</v>
      </c>
      <c r="V689" s="68">
        <f>Table1[[#This Row],[DEMAND for the whole year]]/U689</f>
        <v>0.82593320463582276</v>
      </c>
      <c r="W689" s="68">
        <f>Table1[[#This Row],[Demand variability (COV)]]*S689</f>
        <v>0.47342465753424662</v>
      </c>
      <c r="X689" s="68">
        <f t="shared" si="152"/>
        <v>1.0586097164711334</v>
      </c>
      <c r="Y689" s="68">
        <f t="shared" si="153"/>
        <v>2.1741185519868522</v>
      </c>
      <c r="Z689" s="58">
        <f>(Table1[[#This Row],[Eoq]]/2)*(Table1[[#This Row],[Std. Price ($)]]*$K$1)</f>
        <v>247.77996139074688</v>
      </c>
      <c r="AA689" s="58">
        <f>Table1[[#This Row],[number of times I order]]*$H$1</f>
        <v>247.77996139074682</v>
      </c>
      <c r="AB689" s="58">
        <f>Table1[[#This Row],[Holding cost]]+AA689</f>
        <v>495.5599227814937</v>
      </c>
      <c r="AC689" s="34">
        <v>-0.1</v>
      </c>
      <c r="AD689" s="29">
        <v>1</v>
      </c>
      <c r="AE689" s="29">
        <v>1.6</v>
      </c>
      <c r="AF689" s="29">
        <v>5</v>
      </c>
    </row>
    <row r="690" spans="1:32" x14ac:dyDescent="0.15">
      <c r="A690" s="32">
        <v>62746.011882235616</v>
      </c>
      <c r="B690" s="33">
        <v>13.638504359999997</v>
      </c>
      <c r="C690" s="33">
        <v>53.690133496107677</v>
      </c>
      <c r="D690" s="33">
        <f>C690/Table1[[#This Row],[Std. Price ($)]]</f>
        <v>3.9366584545424224</v>
      </c>
      <c r="E690" s="29">
        <v>26</v>
      </c>
      <c r="F690" s="29">
        <f t="shared" si="140"/>
        <v>65</v>
      </c>
      <c r="G690" s="29">
        <f t="shared" si="141"/>
        <v>65</v>
      </c>
      <c r="H690" s="29">
        <f t="shared" si="142"/>
        <v>65</v>
      </c>
      <c r="I690" s="58">
        <f t="shared" si="143"/>
        <v>65</v>
      </c>
      <c r="J690" s="58">
        <f t="shared" si="144"/>
        <v>65</v>
      </c>
      <c r="K690" s="58">
        <f t="shared" si="145"/>
        <v>65</v>
      </c>
      <c r="L690" s="58">
        <f t="shared" si="146"/>
        <v>65</v>
      </c>
      <c r="M690" s="58">
        <f t="shared" si="147"/>
        <v>65</v>
      </c>
      <c r="N690" s="58">
        <f t="shared" si="148"/>
        <v>65</v>
      </c>
      <c r="O690" s="58">
        <f t="shared" si="149"/>
        <v>65</v>
      </c>
      <c r="P690" s="58">
        <f t="shared" si="150"/>
        <v>65</v>
      </c>
      <c r="Q690" s="58">
        <f t="shared" si="151"/>
        <v>65</v>
      </c>
      <c r="R690" s="58">
        <f>SUM(Table1[[#This Row],[Oct]:[September]])</f>
        <v>780</v>
      </c>
      <c r="S690" s="68">
        <f>Table1[[#This Row],[DEMAND for the whole year]]/365</f>
        <v>2.1369863013698631</v>
      </c>
      <c r="T690" s="68">
        <f>Table1[[#This Row],[Lead Time (days)]]*S690</f>
        <v>6.4109589041095898</v>
      </c>
      <c r="U690" s="68">
        <f>SQRT(2*Table1[[#This Row],[DEMAND for the whole year]]*$H$1/(Table1[[#This Row],[Std. Price ($)]]*$K$1))</f>
        <v>414.21379185407602</v>
      </c>
      <c r="V690" s="68">
        <f>Table1[[#This Row],[DEMAND for the whole year]]/U690</f>
        <v>1.8830855353913163</v>
      </c>
      <c r="W690" s="68">
        <f>Table1[[#This Row],[Demand variability (COV)]]*S690</f>
        <v>2.6498630136986301</v>
      </c>
      <c r="X690" s="68">
        <f t="shared" si="152"/>
        <v>4.5896973728236112</v>
      </c>
      <c r="Y690" s="68">
        <f t="shared" si="153"/>
        <v>9.4260859795662277</v>
      </c>
      <c r="Z690" s="58">
        <f>(Table1[[#This Row],[Eoq]]/2)*(Table1[[#This Row],[Std. Price ($)]]*$K$1)</f>
        <v>564.92566061739478</v>
      </c>
      <c r="AA690" s="58">
        <f>Table1[[#This Row],[number of times I order]]*$H$1</f>
        <v>564.9256606173949</v>
      </c>
      <c r="AB690" s="58">
        <f>Table1[[#This Row],[Holding cost]]+AA690</f>
        <v>1129.8513212347898</v>
      </c>
      <c r="AC690" s="34">
        <v>1.5</v>
      </c>
      <c r="AD690" s="29">
        <v>1</v>
      </c>
      <c r="AE690" s="29">
        <v>1.24</v>
      </c>
      <c r="AF690" s="29">
        <v>3</v>
      </c>
    </row>
    <row r="691" spans="1:32" x14ac:dyDescent="0.15">
      <c r="A691" s="32">
        <v>36000.414456848419</v>
      </c>
      <c r="B691" s="33">
        <v>64.327999999999989</v>
      </c>
      <c r="C691" s="33">
        <v>1564.8283749119998</v>
      </c>
      <c r="D691" s="33">
        <f>C691/Table1[[#This Row],[Std. Price ($)]]</f>
        <v>24.325773767441863</v>
      </c>
      <c r="E691" s="29">
        <v>34</v>
      </c>
      <c r="F691" s="29">
        <f t="shared" si="140"/>
        <v>47.6</v>
      </c>
      <c r="G691" s="29">
        <f t="shared" si="141"/>
        <v>47.6</v>
      </c>
      <c r="H691" s="29">
        <f t="shared" si="142"/>
        <v>47.6</v>
      </c>
      <c r="I691" s="58">
        <f t="shared" si="143"/>
        <v>47.6</v>
      </c>
      <c r="J691" s="58">
        <f t="shared" si="144"/>
        <v>47.6</v>
      </c>
      <c r="K691" s="58">
        <f t="shared" si="145"/>
        <v>47.6</v>
      </c>
      <c r="L691" s="58">
        <f t="shared" si="146"/>
        <v>47.6</v>
      </c>
      <c r="M691" s="58">
        <f t="shared" si="147"/>
        <v>47.6</v>
      </c>
      <c r="N691" s="58">
        <f t="shared" si="148"/>
        <v>47.6</v>
      </c>
      <c r="O691" s="58">
        <f t="shared" si="149"/>
        <v>47.6</v>
      </c>
      <c r="P691" s="58">
        <f t="shared" si="150"/>
        <v>47.6</v>
      </c>
      <c r="Q691" s="58">
        <f t="shared" si="151"/>
        <v>47.6</v>
      </c>
      <c r="R691" s="58">
        <f>SUM(Table1[[#This Row],[Oct]:[September]])</f>
        <v>571.20000000000016</v>
      </c>
      <c r="S691" s="68">
        <f>Table1[[#This Row],[DEMAND for the whole year]]/365</f>
        <v>1.5649315068493155</v>
      </c>
      <c r="T691" s="68">
        <f>Table1[[#This Row],[Lead Time (days)]]*S691</f>
        <v>25.038904109589048</v>
      </c>
      <c r="U691" s="68">
        <f>SQRT(2*Table1[[#This Row],[DEMAND for the whole year]]*$H$1/(Table1[[#This Row],[Std. Price ($)]]*$K$1))</f>
        <v>163.21298294335691</v>
      </c>
      <c r="V691" s="68">
        <f>Table1[[#This Row],[DEMAND for the whole year]]/U691</f>
        <v>3.4997215889267537</v>
      </c>
      <c r="W691" s="68">
        <f>Table1[[#This Row],[Demand variability (COV)]]*S691</f>
        <v>2.2065534246575349</v>
      </c>
      <c r="X691" s="68">
        <f t="shared" si="152"/>
        <v>8.8262136986301396</v>
      </c>
      <c r="Y691" s="68">
        <f t="shared" si="153"/>
        <v>18.126826768565316</v>
      </c>
      <c r="Z691" s="58">
        <f>(Table1[[#This Row],[Eoq]]/2)*(Table1[[#This Row],[Std. Price ($)]]*$K$1)</f>
        <v>1049.9164766780261</v>
      </c>
      <c r="AA691" s="58">
        <f>Table1[[#This Row],[number of times I order]]*$H$1</f>
        <v>1049.9164766780261</v>
      </c>
      <c r="AB691" s="58">
        <f>Table1[[#This Row],[Holding cost]]+AA691</f>
        <v>2099.8329533560523</v>
      </c>
      <c r="AC691" s="34">
        <v>0.4</v>
      </c>
      <c r="AD691" s="29">
        <v>1</v>
      </c>
      <c r="AE691" s="29">
        <v>1.41</v>
      </c>
      <c r="AF691" s="29">
        <v>16</v>
      </c>
    </row>
    <row r="692" spans="1:32" x14ac:dyDescent="0.15">
      <c r="A692" s="32">
        <v>18282.029174928426</v>
      </c>
      <c r="B692" s="33">
        <v>10.018822409999999</v>
      </c>
      <c r="C692" s="33">
        <v>39.255927264707992</v>
      </c>
      <c r="D692" s="33">
        <f>C692/Table1[[#This Row],[Std. Price ($)]]</f>
        <v>3.9182176964755677</v>
      </c>
      <c r="E692" s="29">
        <v>18</v>
      </c>
      <c r="F692" s="29">
        <f t="shared" si="140"/>
        <v>27</v>
      </c>
      <c r="G692" s="29">
        <f t="shared" si="141"/>
        <v>27</v>
      </c>
      <c r="H692" s="29">
        <f t="shared" si="142"/>
        <v>27</v>
      </c>
      <c r="I692" s="58">
        <f t="shared" si="143"/>
        <v>27</v>
      </c>
      <c r="J692" s="58">
        <f t="shared" si="144"/>
        <v>27</v>
      </c>
      <c r="K692" s="58">
        <f t="shared" si="145"/>
        <v>27</v>
      </c>
      <c r="L692" s="58">
        <f t="shared" si="146"/>
        <v>27</v>
      </c>
      <c r="M692" s="58">
        <f t="shared" si="147"/>
        <v>27</v>
      </c>
      <c r="N692" s="58">
        <f t="shared" si="148"/>
        <v>27</v>
      </c>
      <c r="O692" s="58">
        <f t="shared" si="149"/>
        <v>27</v>
      </c>
      <c r="P692" s="58">
        <f t="shared" si="150"/>
        <v>27</v>
      </c>
      <c r="Q692" s="58">
        <f t="shared" si="151"/>
        <v>27</v>
      </c>
      <c r="R692" s="58">
        <f>SUM(Table1[[#This Row],[Oct]:[September]])</f>
        <v>324</v>
      </c>
      <c r="S692" s="68">
        <f>Table1[[#This Row],[DEMAND for the whole year]]/365</f>
        <v>0.88767123287671235</v>
      </c>
      <c r="T692" s="68">
        <f>Table1[[#This Row],[Lead Time (days)]]*S692</f>
        <v>14.202739726027398</v>
      </c>
      <c r="U692" s="68">
        <f>SQRT(2*Table1[[#This Row],[DEMAND for the whole year]]*$H$1/(Table1[[#This Row],[Std. Price ($)]]*$K$1))</f>
        <v>311.47614658434782</v>
      </c>
      <c r="V692" s="68">
        <f>Table1[[#This Row],[DEMAND for the whole year]]/U692</f>
        <v>1.0402080658599027</v>
      </c>
      <c r="W692" s="68">
        <f>Table1[[#This Row],[Demand variability (COV)]]*S692</f>
        <v>0.22191780821917809</v>
      </c>
      <c r="X692" s="68">
        <f t="shared" si="152"/>
        <v>0.88767123287671235</v>
      </c>
      <c r="Y692" s="68">
        <f t="shared" si="153"/>
        <v>1.8230538275197545</v>
      </c>
      <c r="Z692" s="58">
        <f>(Table1[[#This Row],[Eoq]]/2)*(Table1[[#This Row],[Std. Price ($)]]*$K$1)</f>
        <v>312.06241975797087</v>
      </c>
      <c r="AA692" s="58">
        <f>Table1[[#This Row],[number of times I order]]*$H$1</f>
        <v>312.06241975797082</v>
      </c>
      <c r="AB692" s="58">
        <f>Table1[[#This Row],[Holding cost]]+AA692</f>
        <v>624.12483951594163</v>
      </c>
      <c r="AC692" s="34">
        <v>0.5</v>
      </c>
      <c r="AD692" s="29">
        <v>1</v>
      </c>
      <c r="AE692" s="29">
        <v>0.25</v>
      </c>
      <c r="AF692" s="29">
        <v>16</v>
      </c>
    </row>
    <row r="693" spans="1:32" x14ac:dyDescent="0.15">
      <c r="A693" s="32">
        <v>43920.826016644984</v>
      </c>
      <c r="B693" s="33">
        <v>25.197999999999997</v>
      </c>
      <c r="C693" s="33">
        <v>199.15566659999996</v>
      </c>
      <c r="D693" s="33">
        <f>C693/Table1[[#This Row],[Std. Price ($)]]</f>
        <v>7.9036299150726244</v>
      </c>
      <c r="E693" s="29">
        <v>18</v>
      </c>
      <c r="F693" s="29">
        <f t="shared" si="140"/>
        <v>32.4</v>
      </c>
      <c r="G693" s="29">
        <f t="shared" si="141"/>
        <v>32.4</v>
      </c>
      <c r="H693" s="29">
        <f t="shared" si="142"/>
        <v>32.4</v>
      </c>
      <c r="I693" s="58">
        <f t="shared" si="143"/>
        <v>32.4</v>
      </c>
      <c r="J693" s="58">
        <f t="shared" si="144"/>
        <v>32.4</v>
      </c>
      <c r="K693" s="58">
        <f t="shared" si="145"/>
        <v>32.4</v>
      </c>
      <c r="L693" s="58">
        <f t="shared" si="146"/>
        <v>32.4</v>
      </c>
      <c r="M693" s="58">
        <f t="shared" si="147"/>
        <v>32.4</v>
      </c>
      <c r="N693" s="58">
        <f t="shared" si="148"/>
        <v>32.4</v>
      </c>
      <c r="O693" s="58">
        <f t="shared" si="149"/>
        <v>32.4</v>
      </c>
      <c r="P693" s="58">
        <f t="shared" si="150"/>
        <v>32.4</v>
      </c>
      <c r="Q693" s="58">
        <f t="shared" si="151"/>
        <v>32.4</v>
      </c>
      <c r="R693" s="58">
        <f>SUM(Table1[[#This Row],[Oct]:[September]])</f>
        <v>388.7999999999999</v>
      </c>
      <c r="S693" s="68">
        <f>Table1[[#This Row],[DEMAND for the whole year]]/365</f>
        <v>1.0652054794520545</v>
      </c>
      <c r="T693" s="68">
        <f>Table1[[#This Row],[Lead Time (days)]]*S693</f>
        <v>11.717260273972599</v>
      </c>
      <c r="U693" s="68">
        <f>SQRT(2*Table1[[#This Row],[DEMAND for the whole year]]*$H$1/(Table1[[#This Row],[Std. Price ($)]]*$K$1))</f>
        <v>215.14968753560939</v>
      </c>
      <c r="V693" s="68">
        <f>Table1[[#This Row],[DEMAND for the whole year]]/U693</f>
        <v>1.8071139421740954</v>
      </c>
      <c r="W693" s="68">
        <f>Table1[[#This Row],[Demand variability (COV)]]*S693</f>
        <v>1.0652054794520545</v>
      </c>
      <c r="X693" s="68">
        <f t="shared" si="152"/>
        <v>3.5328868999730934</v>
      </c>
      <c r="Y693" s="68">
        <f t="shared" si="153"/>
        <v>7.2556626222051754</v>
      </c>
      <c r="Z693" s="58">
        <f>(Table1[[#This Row],[Eoq]]/2)*(Table1[[#This Row],[Std. Price ($)]]*$K$1)</f>
        <v>542.13418265222856</v>
      </c>
      <c r="AA693" s="58">
        <f>Table1[[#This Row],[number of times I order]]*$H$1</f>
        <v>542.13418265222856</v>
      </c>
      <c r="AB693" s="58">
        <f>Table1[[#This Row],[Holding cost]]+AA693</f>
        <v>1084.2683653044571</v>
      </c>
      <c r="AC693" s="34">
        <v>0.8</v>
      </c>
      <c r="AD693" s="29">
        <v>1</v>
      </c>
      <c r="AE693" s="29">
        <v>1</v>
      </c>
      <c r="AF693" s="29">
        <v>11</v>
      </c>
    </row>
    <row r="694" spans="1:32" x14ac:dyDescent="0.15">
      <c r="A694" s="32">
        <v>80866.556678479363</v>
      </c>
      <c r="B694" s="33">
        <v>8.1334499999999998</v>
      </c>
      <c r="C694" s="33">
        <v>49.189922686666669</v>
      </c>
      <c r="D694" s="33">
        <f>C694/Table1[[#This Row],[Std. Price ($)]]</f>
        <v>6.0478545619222679</v>
      </c>
      <c r="E694" s="29">
        <v>26</v>
      </c>
      <c r="F694" s="29">
        <f t="shared" si="140"/>
        <v>39</v>
      </c>
      <c r="G694" s="29">
        <f t="shared" si="141"/>
        <v>39</v>
      </c>
      <c r="H694" s="29">
        <f t="shared" si="142"/>
        <v>39</v>
      </c>
      <c r="I694" s="58">
        <f t="shared" si="143"/>
        <v>39</v>
      </c>
      <c r="J694" s="58">
        <f t="shared" si="144"/>
        <v>39</v>
      </c>
      <c r="K694" s="58">
        <f t="shared" si="145"/>
        <v>39</v>
      </c>
      <c r="L694" s="58">
        <f t="shared" si="146"/>
        <v>39</v>
      </c>
      <c r="M694" s="58">
        <f t="shared" si="147"/>
        <v>39</v>
      </c>
      <c r="N694" s="58">
        <f t="shared" si="148"/>
        <v>39</v>
      </c>
      <c r="O694" s="58">
        <f t="shared" si="149"/>
        <v>39</v>
      </c>
      <c r="P694" s="58">
        <f t="shared" si="150"/>
        <v>39</v>
      </c>
      <c r="Q694" s="58">
        <f t="shared" si="151"/>
        <v>39</v>
      </c>
      <c r="R694" s="58">
        <f>SUM(Table1[[#This Row],[Oct]:[September]])</f>
        <v>468</v>
      </c>
      <c r="S694" s="68">
        <f>Table1[[#This Row],[DEMAND for the whole year]]/365</f>
        <v>1.2821917808219179</v>
      </c>
      <c r="T694" s="68">
        <f>Table1[[#This Row],[Lead Time (days)]]*S694</f>
        <v>20.515068493150686</v>
      </c>
      <c r="U694" s="68">
        <f>SQRT(2*Table1[[#This Row],[DEMAND for the whole year]]*$H$1/(Table1[[#This Row],[Std. Price ($)]]*$K$1))</f>
        <v>415.47620233450851</v>
      </c>
      <c r="V694" s="68">
        <f>Table1[[#This Row],[DEMAND for the whole year]]/U694</f>
        <v>1.1264183059592026</v>
      </c>
      <c r="W694" s="68">
        <f>Table1[[#This Row],[Demand variability (COV)]]*S694</f>
        <v>0.32054794520547947</v>
      </c>
      <c r="X694" s="68">
        <f t="shared" si="152"/>
        <v>1.2821917808219179</v>
      </c>
      <c r="Y694" s="68">
        <f t="shared" si="153"/>
        <v>2.6332999730840898</v>
      </c>
      <c r="Z694" s="58">
        <f>(Table1[[#This Row],[Eoq]]/2)*(Table1[[#This Row],[Std. Price ($)]]*$K$1)</f>
        <v>337.92549178776085</v>
      </c>
      <c r="AA694" s="58">
        <f>Table1[[#This Row],[number of times I order]]*$H$1</f>
        <v>337.92549178776079</v>
      </c>
      <c r="AB694" s="58">
        <f>Table1[[#This Row],[Holding cost]]+AA694</f>
        <v>675.8509835755217</v>
      </c>
      <c r="AC694" s="34">
        <v>0.5</v>
      </c>
      <c r="AD694" s="29">
        <v>1</v>
      </c>
      <c r="AE694" s="29">
        <v>0.25</v>
      </c>
      <c r="AF694" s="29">
        <v>16</v>
      </c>
    </row>
    <row r="695" spans="1:32" x14ac:dyDescent="0.15">
      <c r="A695" s="32">
        <v>9615.9436254509292</v>
      </c>
      <c r="B695" s="33">
        <v>32.784059999999997</v>
      </c>
      <c r="C695" s="33">
        <v>147.42096016266666</v>
      </c>
      <c r="D695" s="33">
        <f>C695/Table1[[#This Row],[Std. Price ($)]]</f>
        <v>4.4967267679069245</v>
      </c>
      <c r="E695" s="29">
        <v>26</v>
      </c>
      <c r="F695" s="29">
        <f t="shared" si="140"/>
        <v>39</v>
      </c>
      <c r="G695" s="29">
        <f t="shared" si="141"/>
        <v>39</v>
      </c>
      <c r="H695" s="29">
        <f t="shared" si="142"/>
        <v>39</v>
      </c>
      <c r="I695" s="58">
        <f t="shared" si="143"/>
        <v>39</v>
      </c>
      <c r="J695" s="58">
        <f t="shared" si="144"/>
        <v>39</v>
      </c>
      <c r="K695" s="58">
        <f t="shared" si="145"/>
        <v>39</v>
      </c>
      <c r="L695" s="58">
        <f t="shared" si="146"/>
        <v>39</v>
      </c>
      <c r="M695" s="58">
        <f t="shared" si="147"/>
        <v>39</v>
      </c>
      <c r="N695" s="58">
        <f t="shared" si="148"/>
        <v>39</v>
      </c>
      <c r="O695" s="58">
        <f t="shared" si="149"/>
        <v>39</v>
      </c>
      <c r="P695" s="58">
        <f t="shared" si="150"/>
        <v>39</v>
      </c>
      <c r="Q695" s="58">
        <f t="shared" si="151"/>
        <v>39</v>
      </c>
      <c r="R695" s="58">
        <f>SUM(Table1[[#This Row],[Oct]:[September]])</f>
        <v>468</v>
      </c>
      <c r="S695" s="68">
        <f>Table1[[#This Row],[DEMAND for the whole year]]/365</f>
        <v>1.2821917808219179</v>
      </c>
      <c r="T695" s="68">
        <f>Table1[[#This Row],[Lead Time (days)]]*S695</f>
        <v>20.515068493150686</v>
      </c>
      <c r="U695" s="68">
        <f>SQRT(2*Table1[[#This Row],[DEMAND for the whole year]]*$H$1/(Table1[[#This Row],[Std. Price ($)]]*$K$1))</f>
        <v>206.94368869267859</v>
      </c>
      <c r="V695" s="68">
        <f>Table1[[#This Row],[DEMAND for the whole year]]/U695</f>
        <v>2.2614847689073652</v>
      </c>
      <c r="W695" s="68">
        <f>Table1[[#This Row],[Demand variability (COV)]]*S695</f>
        <v>0.32054794520547947</v>
      </c>
      <c r="X695" s="68">
        <f t="shared" si="152"/>
        <v>1.2821917808219179</v>
      </c>
      <c r="Y695" s="68">
        <f t="shared" si="153"/>
        <v>2.6332999730840898</v>
      </c>
      <c r="Z695" s="58">
        <f>(Table1[[#This Row],[Eoq]]/2)*(Table1[[#This Row],[Std. Price ($)]]*$K$1)</f>
        <v>678.44543067220968</v>
      </c>
      <c r="AA695" s="58">
        <f>Table1[[#This Row],[number of times I order]]*$H$1</f>
        <v>678.44543067220957</v>
      </c>
      <c r="AB695" s="58">
        <f>Table1[[#This Row],[Holding cost]]+AA695</f>
        <v>1356.8908613444191</v>
      </c>
      <c r="AC695" s="34">
        <v>0.5</v>
      </c>
      <c r="AD695" s="29">
        <v>1</v>
      </c>
      <c r="AE695" s="29">
        <v>0.25</v>
      </c>
      <c r="AF695" s="29">
        <v>16</v>
      </c>
    </row>
    <row r="696" spans="1:32" x14ac:dyDescent="0.15">
      <c r="A696" s="32">
        <v>75533.753932612643</v>
      </c>
      <c r="B696" s="33">
        <v>94.341999999999999</v>
      </c>
      <c r="C696" s="33">
        <v>1012.4293455466667</v>
      </c>
      <c r="D696" s="33">
        <f>C696/Table1[[#This Row],[Std. Price ($)]]</f>
        <v>10.731480629482805</v>
      </c>
      <c r="E696" s="29">
        <v>10</v>
      </c>
      <c r="F696" s="29">
        <f t="shared" si="140"/>
        <v>14</v>
      </c>
      <c r="G696" s="29">
        <f t="shared" si="141"/>
        <v>14</v>
      </c>
      <c r="H696" s="29">
        <f t="shared" si="142"/>
        <v>14</v>
      </c>
      <c r="I696" s="58">
        <f t="shared" si="143"/>
        <v>14</v>
      </c>
      <c r="J696" s="58">
        <f t="shared" si="144"/>
        <v>14</v>
      </c>
      <c r="K696" s="58">
        <f t="shared" si="145"/>
        <v>14</v>
      </c>
      <c r="L696" s="58">
        <f t="shared" si="146"/>
        <v>14</v>
      </c>
      <c r="M696" s="58">
        <f t="shared" si="147"/>
        <v>14</v>
      </c>
      <c r="N696" s="58">
        <f t="shared" si="148"/>
        <v>14</v>
      </c>
      <c r="O696" s="58">
        <f t="shared" si="149"/>
        <v>14</v>
      </c>
      <c r="P696" s="58">
        <f t="shared" si="150"/>
        <v>14</v>
      </c>
      <c r="Q696" s="58">
        <f t="shared" si="151"/>
        <v>14</v>
      </c>
      <c r="R696" s="58">
        <f>SUM(Table1[[#This Row],[Oct]:[September]])</f>
        <v>168</v>
      </c>
      <c r="S696" s="68">
        <f>Table1[[#This Row],[DEMAND for the whole year]]/365</f>
        <v>0.46027397260273972</v>
      </c>
      <c r="T696" s="68">
        <f>Table1[[#This Row],[Lead Time (days)]]*S696</f>
        <v>7.3643835616438356</v>
      </c>
      <c r="U696" s="68">
        <f>SQRT(2*Table1[[#This Row],[DEMAND for the whole year]]*$H$1/(Table1[[#This Row],[Std. Price ($)]]*$K$1))</f>
        <v>73.090802259330502</v>
      </c>
      <c r="V696" s="68">
        <f>Table1[[#This Row],[DEMAND for the whole year]]/U696</f>
        <v>2.2985108222499191</v>
      </c>
      <c r="W696" s="68">
        <f>Table1[[#This Row],[Demand variability (COV)]]*S696</f>
        <v>0.67660273972602736</v>
      </c>
      <c r="X696" s="68">
        <f t="shared" si="152"/>
        <v>2.7064109589041094</v>
      </c>
      <c r="Y696" s="68">
        <f t="shared" si="153"/>
        <v>5.5582885585713395</v>
      </c>
      <c r="Z696" s="58">
        <f>(Table1[[#This Row],[Eoq]]/2)*(Table1[[#This Row],[Std. Price ($)]]*$K$1)</f>
        <v>689.55324667497587</v>
      </c>
      <c r="AA696" s="58">
        <f>Table1[[#This Row],[number of times I order]]*$H$1</f>
        <v>689.55324667497575</v>
      </c>
      <c r="AB696" s="58">
        <f>Table1[[#This Row],[Holding cost]]+AA696</f>
        <v>1379.1064933499515</v>
      </c>
      <c r="AC696" s="34">
        <v>0.4</v>
      </c>
      <c r="AD696" s="29">
        <v>1</v>
      </c>
      <c r="AE696" s="29">
        <v>1.47</v>
      </c>
      <c r="AF696" s="29">
        <v>16</v>
      </c>
    </row>
    <row r="697" spans="1:32" x14ac:dyDescent="0.15">
      <c r="A697" s="32">
        <v>12826.955969438781</v>
      </c>
      <c r="B697" s="33">
        <v>3575.7468831799997</v>
      </c>
      <c r="C697" s="33">
        <v>109974.89893768168</v>
      </c>
      <c r="D697" s="33">
        <f>C697/Table1[[#This Row],[Std. Price ($)]]</f>
        <v>30.755784044724745</v>
      </c>
      <c r="E697" s="29">
        <v>26</v>
      </c>
      <c r="F697" s="29">
        <f t="shared" si="140"/>
        <v>10.4</v>
      </c>
      <c r="G697" s="29">
        <f t="shared" si="141"/>
        <v>10.4</v>
      </c>
      <c r="H697" s="29">
        <f t="shared" si="142"/>
        <v>10.4</v>
      </c>
      <c r="I697" s="58">
        <f t="shared" si="143"/>
        <v>10.4</v>
      </c>
      <c r="J697" s="58">
        <f t="shared" si="144"/>
        <v>10.4</v>
      </c>
      <c r="K697" s="58">
        <f t="shared" si="145"/>
        <v>10.4</v>
      </c>
      <c r="L697" s="58">
        <f t="shared" si="146"/>
        <v>10.4</v>
      </c>
      <c r="M697" s="58">
        <f t="shared" si="147"/>
        <v>10.4</v>
      </c>
      <c r="N697" s="58">
        <f t="shared" si="148"/>
        <v>10.4</v>
      </c>
      <c r="O697" s="58">
        <f t="shared" si="149"/>
        <v>10.4</v>
      </c>
      <c r="P697" s="58">
        <f t="shared" si="150"/>
        <v>10.4</v>
      </c>
      <c r="Q697" s="58">
        <f t="shared" si="151"/>
        <v>10.4</v>
      </c>
      <c r="R697" s="58">
        <f>SUM(Table1[[#This Row],[Oct]:[September]])</f>
        <v>124.80000000000003</v>
      </c>
      <c r="S697" s="68">
        <f>Table1[[#This Row],[DEMAND for the whole year]]/365</f>
        <v>0.34191780821917817</v>
      </c>
      <c r="T697" s="68">
        <f>Table1[[#This Row],[Lead Time (days)]]*S697</f>
        <v>12.309041095890414</v>
      </c>
      <c r="U697" s="68">
        <f>SQRT(2*Table1[[#This Row],[DEMAND for the whole year]]*$H$1/(Table1[[#This Row],[Std. Price ($)]]*$K$1))</f>
        <v>10.23256555542217</v>
      </c>
      <c r="V697" s="68">
        <f>Table1[[#This Row],[DEMAND for the whole year]]/U697</f>
        <v>12.196354797245283</v>
      </c>
      <c r="W697" s="68">
        <f>Table1[[#This Row],[Demand variability (COV)]]*S697</f>
        <v>0.28037260273972608</v>
      </c>
      <c r="X697" s="68">
        <f t="shared" si="152"/>
        <v>1.6822356164383565</v>
      </c>
      <c r="Y697" s="68">
        <f t="shared" si="153"/>
        <v>3.4548895646863262</v>
      </c>
      <c r="Z697" s="58">
        <f>(Table1[[#This Row],[Eoq]]/2)*(Table1[[#This Row],[Std. Price ($)]]*$K$1)</f>
        <v>3658.9064391735847</v>
      </c>
      <c r="AA697" s="58">
        <f>Table1[[#This Row],[number of times I order]]*$H$1</f>
        <v>3658.9064391735847</v>
      </c>
      <c r="AB697" s="58">
        <f>Table1[[#This Row],[Holding cost]]+AA697</f>
        <v>7317.8128783471693</v>
      </c>
      <c r="AC697" s="34">
        <v>-0.6</v>
      </c>
      <c r="AD697" s="29">
        <v>0.75</v>
      </c>
      <c r="AE697" s="29">
        <v>0.82</v>
      </c>
      <c r="AF697" s="29">
        <v>36</v>
      </c>
    </row>
    <row r="698" spans="1:32" x14ac:dyDescent="0.15">
      <c r="A698" s="32">
        <v>58772.045897727388</v>
      </c>
      <c r="B698" s="33">
        <v>5.9632258099999991</v>
      </c>
      <c r="C698" s="33">
        <v>48.016836481366134</v>
      </c>
      <c r="D698" s="33">
        <f>C698/Table1[[#This Row],[Std. Price ($)]]</f>
        <v>8.0521580116661955</v>
      </c>
      <c r="E698" s="29">
        <v>26</v>
      </c>
      <c r="F698" s="29">
        <f t="shared" si="140"/>
        <v>36.4</v>
      </c>
      <c r="G698" s="29">
        <f t="shared" si="141"/>
        <v>36.4</v>
      </c>
      <c r="H698" s="29">
        <f t="shared" si="142"/>
        <v>36.4</v>
      </c>
      <c r="I698" s="58">
        <f t="shared" si="143"/>
        <v>36.4</v>
      </c>
      <c r="J698" s="58">
        <f t="shared" si="144"/>
        <v>36.4</v>
      </c>
      <c r="K698" s="58">
        <f t="shared" si="145"/>
        <v>36.4</v>
      </c>
      <c r="L698" s="58">
        <f t="shared" si="146"/>
        <v>36.4</v>
      </c>
      <c r="M698" s="58">
        <f t="shared" si="147"/>
        <v>36.4</v>
      </c>
      <c r="N698" s="58">
        <f t="shared" si="148"/>
        <v>36.4</v>
      </c>
      <c r="O698" s="58">
        <f t="shared" si="149"/>
        <v>36.4</v>
      </c>
      <c r="P698" s="58">
        <f t="shared" si="150"/>
        <v>36.4</v>
      </c>
      <c r="Q698" s="58">
        <f t="shared" si="151"/>
        <v>36.4</v>
      </c>
      <c r="R698" s="58">
        <f>SUM(Table1[[#This Row],[Oct]:[September]])</f>
        <v>436.7999999999999</v>
      </c>
      <c r="S698" s="68">
        <f>Table1[[#This Row],[DEMAND for the whole year]]/365</f>
        <v>1.1967123287671231</v>
      </c>
      <c r="T698" s="68">
        <f>Table1[[#This Row],[Lead Time (days)]]*S698</f>
        <v>5.9835616438356158</v>
      </c>
      <c r="U698" s="68">
        <f>SQRT(2*Table1[[#This Row],[DEMAND for the whole year]]*$H$1/(Table1[[#This Row],[Std. Price ($)]]*$K$1))</f>
        <v>468.77162383433443</v>
      </c>
      <c r="V698" s="68">
        <f>Table1[[#This Row],[DEMAND for the whole year]]/U698</f>
        <v>0.93179701541483784</v>
      </c>
      <c r="W698" s="68">
        <f>Table1[[#This Row],[Demand variability (COV)]]*S698</f>
        <v>1.7232657534246572</v>
      </c>
      <c r="X698" s="68">
        <f t="shared" si="152"/>
        <v>3.8533393679549248</v>
      </c>
      <c r="Y698" s="68">
        <f t="shared" si="153"/>
        <v>7.9137915292321406</v>
      </c>
      <c r="Z698" s="58">
        <f>(Table1[[#This Row],[Eoq]]/2)*(Table1[[#This Row],[Std. Price ($)]]*$K$1)</f>
        <v>279.5391046244514</v>
      </c>
      <c r="AA698" s="58">
        <f>Table1[[#This Row],[number of times I order]]*$H$1</f>
        <v>279.53910462445134</v>
      </c>
      <c r="AB698" s="58">
        <f>Table1[[#This Row],[Holding cost]]+AA698</f>
        <v>559.07820924890279</v>
      </c>
      <c r="AC698" s="34">
        <v>0.4</v>
      </c>
      <c r="AD698" s="29">
        <v>1</v>
      </c>
      <c r="AE698" s="29">
        <v>1.44</v>
      </c>
      <c r="AF698" s="29">
        <v>5</v>
      </c>
    </row>
    <row r="699" spans="1:32" x14ac:dyDescent="0.15">
      <c r="A699" s="32">
        <v>54644.764414236146</v>
      </c>
      <c r="B699" s="33">
        <v>11.830135059999998</v>
      </c>
      <c r="C699" s="33">
        <v>264.64919463522699</v>
      </c>
      <c r="D699" s="33">
        <f>C699/Table1[[#This Row],[Std. Price ($)]]</f>
        <v>22.370766968676268</v>
      </c>
      <c r="E699" s="29">
        <v>26</v>
      </c>
      <c r="F699" s="29">
        <f t="shared" si="140"/>
        <v>39</v>
      </c>
      <c r="G699" s="29">
        <f t="shared" si="141"/>
        <v>39</v>
      </c>
      <c r="H699" s="29">
        <f t="shared" si="142"/>
        <v>39</v>
      </c>
      <c r="I699" s="58">
        <f t="shared" si="143"/>
        <v>39</v>
      </c>
      <c r="J699" s="58">
        <f t="shared" si="144"/>
        <v>39</v>
      </c>
      <c r="K699" s="58">
        <f t="shared" si="145"/>
        <v>39</v>
      </c>
      <c r="L699" s="58">
        <f t="shared" si="146"/>
        <v>39</v>
      </c>
      <c r="M699" s="58">
        <f t="shared" si="147"/>
        <v>39</v>
      </c>
      <c r="N699" s="58">
        <f t="shared" si="148"/>
        <v>39</v>
      </c>
      <c r="O699" s="58">
        <f t="shared" si="149"/>
        <v>39</v>
      </c>
      <c r="P699" s="58">
        <f t="shared" si="150"/>
        <v>39</v>
      </c>
      <c r="Q699" s="58">
        <f t="shared" si="151"/>
        <v>39</v>
      </c>
      <c r="R699" s="58">
        <f>SUM(Table1[[#This Row],[Oct]:[September]])</f>
        <v>468</v>
      </c>
      <c r="S699" s="68">
        <f>Table1[[#This Row],[DEMAND for the whole year]]/365</f>
        <v>1.2821917808219179</v>
      </c>
      <c r="T699" s="68">
        <f>Table1[[#This Row],[Lead Time (days)]]*S699</f>
        <v>28.208219178082192</v>
      </c>
      <c r="U699" s="68">
        <f>SQRT(2*Table1[[#This Row],[DEMAND for the whole year]]*$H$1/(Table1[[#This Row],[Std. Price ($)]]*$K$1))</f>
        <v>344.49958453294619</v>
      </c>
      <c r="V699" s="68">
        <f>Table1[[#This Row],[DEMAND for the whole year]]/U699</f>
        <v>1.3584922043795464</v>
      </c>
      <c r="W699" s="68">
        <f>Table1[[#This Row],[Demand variability (COV)]]*S699</f>
        <v>1.1667945205479453</v>
      </c>
      <c r="X699" s="68">
        <f t="shared" si="152"/>
        <v>5.4727514076537052</v>
      </c>
      <c r="Y699" s="68">
        <f t="shared" si="153"/>
        <v>11.239657241627567</v>
      </c>
      <c r="Z699" s="58">
        <f>(Table1[[#This Row],[Eoq]]/2)*(Table1[[#This Row],[Std. Price ($)]]*$K$1)</f>
        <v>407.54766131386396</v>
      </c>
      <c r="AA699" s="58">
        <f>Table1[[#This Row],[number of times I order]]*$H$1</f>
        <v>407.54766131386396</v>
      </c>
      <c r="AB699" s="58">
        <f>Table1[[#This Row],[Holding cost]]+AA699</f>
        <v>815.09532262772791</v>
      </c>
      <c r="AC699" s="34">
        <v>0.5</v>
      </c>
      <c r="AD699" s="29">
        <v>0.8</v>
      </c>
      <c r="AE699" s="29">
        <v>0.91</v>
      </c>
      <c r="AF699" s="29">
        <v>22</v>
      </c>
    </row>
    <row r="700" spans="1:32" x14ac:dyDescent="0.15">
      <c r="A700" s="32">
        <v>39482.280930534966</v>
      </c>
      <c r="B700" s="33">
        <v>20.291225709999996</v>
      </c>
      <c r="C700" s="33">
        <v>408.62098721196492</v>
      </c>
      <c r="D700" s="33">
        <f>C700/Table1[[#This Row],[Std. Price ($)]]</f>
        <v>20.137816859953752</v>
      </c>
      <c r="E700" s="29">
        <v>10</v>
      </c>
      <c r="F700" s="29">
        <f t="shared" si="140"/>
        <v>18</v>
      </c>
      <c r="G700" s="29">
        <f t="shared" si="141"/>
        <v>18</v>
      </c>
      <c r="H700" s="29">
        <f t="shared" si="142"/>
        <v>18</v>
      </c>
      <c r="I700" s="58">
        <f t="shared" si="143"/>
        <v>18</v>
      </c>
      <c r="J700" s="58">
        <f t="shared" si="144"/>
        <v>18</v>
      </c>
      <c r="K700" s="58">
        <f t="shared" si="145"/>
        <v>18</v>
      </c>
      <c r="L700" s="58">
        <f t="shared" si="146"/>
        <v>18</v>
      </c>
      <c r="M700" s="58">
        <f t="shared" si="147"/>
        <v>18</v>
      </c>
      <c r="N700" s="58">
        <f t="shared" si="148"/>
        <v>18</v>
      </c>
      <c r="O700" s="58">
        <f t="shared" si="149"/>
        <v>18</v>
      </c>
      <c r="P700" s="58">
        <f t="shared" si="150"/>
        <v>18</v>
      </c>
      <c r="Q700" s="58">
        <f t="shared" si="151"/>
        <v>18</v>
      </c>
      <c r="R700" s="58">
        <f>SUM(Table1[[#This Row],[Oct]:[September]])</f>
        <v>216</v>
      </c>
      <c r="S700" s="68">
        <f>Table1[[#This Row],[DEMAND for the whole year]]/365</f>
        <v>0.59178082191780823</v>
      </c>
      <c r="T700" s="68">
        <f>Table1[[#This Row],[Lead Time (days)]]*S700</f>
        <v>17.753424657534246</v>
      </c>
      <c r="U700" s="68">
        <f>SQRT(2*Table1[[#This Row],[DEMAND for the whole year]]*$H$1/(Table1[[#This Row],[Std. Price ($)]]*$K$1))</f>
        <v>178.70362491525938</v>
      </c>
      <c r="V700" s="68">
        <f>Table1[[#This Row],[DEMAND for the whole year]]/U700</f>
        <v>1.2087051961169026</v>
      </c>
      <c r="W700" s="68">
        <f>Table1[[#This Row],[Demand variability (COV)]]*S700</f>
        <v>1.006027397260274</v>
      </c>
      <c r="X700" s="68">
        <f t="shared" si="152"/>
        <v>5.5102389894766306</v>
      </c>
      <c r="Y700" s="68">
        <f t="shared" si="153"/>
        <v>11.316647321958623</v>
      </c>
      <c r="Z700" s="58">
        <f>(Table1[[#This Row],[Eoq]]/2)*(Table1[[#This Row],[Std. Price ($)]]*$K$1)</f>
        <v>362.61155883507075</v>
      </c>
      <c r="AA700" s="58">
        <f>Table1[[#This Row],[number of times I order]]*$H$1</f>
        <v>362.61155883507081</v>
      </c>
      <c r="AB700" s="58">
        <f>Table1[[#This Row],[Holding cost]]+AA700</f>
        <v>725.22311767014162</v>
      </c>
      <c r="AC700" s="34">
        <v>0.8</v>
      </c>
      <c r="AD700" s="29">
        <v>1</v>
      </c>
      <c r="AE700" s="29">
        <v>1.7</v>
      </c>
      <c r="AF700" s="29">
        <v>30</v>
      </c>
    </row>
    <row r="701" spans="1:32" x14ac:dyDescent="0.15">
      <c r="A701" s="32">
        <v>67961.411451779612</v>
      </c>
      <c r="B701" s="33">
        <v>141.73512122999998</v>
      </c>
      <c r="C701" s="33">
        <v>4417.4538529937536</v>
      </c>
      <c r="D701" s="33">
        <f>C701/Table1[[#This Row],[Std. Price ($)]]</f>
        <v>31.166967048522519</v>
      </c>
      <c r="E701" s="29">
        <v>34</v>
      </c>
      <c r="F701" s="29">
        <f t="shared" si="140"/>
        <v>10.200000000000003</v>
      </c>
      <c r="G701" s="29">
        <f t="shared" si="141"/>
        <v>10.200000000000003</v>
      </c>
      <c r="H701" s="29">
        <f t="shared" si="142"/>
        <v>10.200000000000003</v>
      </c>
      <c r="I701" s="58">
        <f t="shared" si="143"/>
        <v>10.200000000000003</v>
      </c>
      <c r="J701" s="58">
        <f t="shared" si="144"/>
        <v>10.200000000000003</v>
      </c>
      <c r="K701" s="58">
        <f t="shared" si="145"/>
        <v>10.200000000000003</v>
      </c>
      <c r="L701" s="58">
        <f t="shared" si="146"/>
        <v>10.200000000000003</v>
      </c>
      <c r="M701" s="58">
        <f t="shared" si="147"/>
        <v>10.200000000000003</v>
      </c>
      <c r="N701" s="58">
        <f t="shared" si="148"/>
        <v>10.200000000000003</v>
      </c>
      <c r="O701" s="58">
        <f t="shared" si="149"/>
        <v>10.200000000000003</v>
      </c>
      <c r="P701" s="58">
        <f t="shared" si="150"/>
        <v>10.200000000000003</v>
      </c>
      <c r="Q701" s="58">
        <f t="shared" si="151"/>
        <v>10.200000000000003</v>
      </c>
      <c r="R701" s="58">
        <f>SUM(Table1[[#This Row],[Oct]:[September]])</f>
        <v>122.40000000000003</v>
      </c>
      <c r="S701" s="68">
        <f>Table1[[#This Row],[DEMAND for the whole year]]/365</f>
        <v>0.33534246575342475</v>
      </c>
      <c r="T701" s="68">
        <f>Table1[[#This Row],[Lead Time (days)]]*S701</f>
        <v>9.0542465753424679</v>
      </c>
      <c r="U701" s="68">
        <f>SQRT(2*Table1[[#This Row],[DEMAND for the whole year]]*$H$1/(Table1[[#This Row],[Std. Price ($)]]*$K$1))</f>
        <v>50.899392216516262</v>
      </c>
      <c r="V701" s="68">
        <f>Table1[[#This Row],[DEMAND for the whole year]]/U701</f>
        <v>2.4047438421137501</v>
      </c>
      <c r="W701" s="68">
        <f>Table1[[#This Row],[Demand variability (COV)]]*S701</f>
        <v>0.28839452054794529</v>
      </c>
      <c r="X701" s="68">
        <f t="shared" si="152"/>
        <v>1.4985418866405236</v>
      </c>
      <c r="Y701" s="68">
        <f t="shared" si="153"/>
        <v>3.0776287672241307</v>
      </c>
      <c r="Z701" s="58">
        <f>(Table1[[#This Row],[Eoq]]/2)*(Table1[[#This Row],[Std. Price ($)]]*$K$1)</f>
        <v>721.42315263412502</v>
      </c>
      <c r="AA701" s="58">
        <f>Table1[[#This Row],[number of times I order]]*$H$1</f>
        <v>721.42315263412502</v>
      </c>
      <c r="AB701" s="58">
        <f>Table1[[#This Row],[Holding cost]]+AA701</f>
        <v>1442.84630526825</v>
      </c>
      <c r="AC701" s="34">
        <v>-0.7</v>
      </c>
      <c r="AD701" s="29">
        <v>0.82</v>
      </c>
      <c r="AE701" s="29">
        <v>0.86</v>
      </c>
      <c r="AF701" s="29">
        <v>27</v>
      </c>
    </row>
    <row r="702" spans="1:32" x14ac:dyDescent="0.15">
      <c r="A702" s="32">
        <v>5065.1882829861661</v>
      </c>
      <c r="B702" s="33">
        <v>10.018822409999999</v>
      </c>
      <c r="C702" s="33">
        <v>473.67860230447474</v>
      </c>
      <c r="D702" s="33">
        <f>C702/Table1[[#This Row],[Std. Price ($)]]</f>
        <v>47.278870002894365</v>
      </c>
      <c r="E702" s="29">
        <v>34</v>
      </c>
      <c r="F702" s="29">
        <f t="shared" si="140"/>
        <v>85</v>
      </c>
      <c r="G702" s="29">
        <f t="shared" si="141"/>
        <v>85</v>
      </c>
      <c r="H702" s="29">
        <f t="shared" si="142"/>
        <v>85</v>
      </c>
      <c r="I702" s="58">
        <f t="shared" si="143"/>
        <v>85</v>
      </c>
      <c r="J702" s="58">
        <f t="shared" si="144"/>
        <v>85</v>
      </c>
      <c r="K702" s="58">
        <f t="shared" si="145"/>
        <v>85</v>
      </c>
      <c r="L702" s="58">
        <f t="shared" si="146"/>
        <v>85</v>
      </c>
      <c r="M702" s="58">
        <f t="shared" si="147"/>
        <v>85</v>
      </c>
      <c r="N702" s="58">
        <f t="shared" si="148"/>
        <v>85</v>
      </c>
      <c r="O702" s="58">
        <f t="shared" si="149"/>
        <v>85</v>
      </c>
      <c r="P702" s="58">
        <f t="shared" si="150"/>
        <v>85</v>
      </c>
      <c r="Q702" s="58">
        <f t="shared" si="151"/>
        <v>85</v>
      </c>
      <c r="R702" s="58">
        <f>SUM(Table1[[#This Row],[Oct]:[September]])</f>
        <v>1020</v>
      </c>
      <c r="S702" s="68">
        <f>Table1[[#This Row],[DEMAND for the whole year]]/365</f>
        <v>2.7945205479452055</v>
      </c>
      <c r="T702" s="68">
        <f>Table1[[#This Row],[Lead Time (days)]]*S702</f>
        <v>58.684931506849317</v>
      </c>
      <c r="U702" s="68">
        <f>SQRT(2*Table1[[#This Row],[DEMAND for the whole year]]*$H$1/(Table1[[#This Row],[Std. Price ($)]]*$K$1))</f>
        <v>552.65279907336571</v>
      </c>
      <c r="V702" s="68">
        <f>Table1[[#This Row],[DEMAND for the whole year]]/U702</f>
        <v>1.8456434161018209</v>
      </c>
      <c r="W702" s="68">
        <f>Table1[[#This Row],[Demand variability (COV)]]*S702</f>
        <v>4.5271232876712331</v>
      </c>
      <c r="X702" s="68">
        <f t="shared" si="152"/>
        <v>20.745885146150766</v>
      </c>
      <c r="Y702" s="68">
        <f t="shared" si="153"/>
        <v>42.606839019000034</v>
      </c>
      <c r="Z702" s="58">
        <f>(Table1[[#This Row],[Eoq]]/2)*(Table1[[#This Row],[Std. Price ($)]]*$K$1)</f>
        <v>553.69302483054628</v>
      </c>
      <c r="AA702" s="58">
        <f>Table1[[#This Row],[number of times I order]]*$H$1</f>
        <v>553.69302483054628</v>
      </c>
      <c r="AB702" s="58">
        <f>Table1[[#This Row],[Holding cost]]+AA702</f>
        <v>1107.3860496610926</v>
      </c>
      <c r="AC702" s="34">
        <v>1.5</v>
      </c>
      <c r="AD702" s="29">
        <v>0.9</v>
      </c>
      <c r="AE702" s="29">
        <v>1.62</v>
      </c>
      <c r="AF702" s="29">
        <v>21</v>
      </c>
    </row>
    <row r="703" spans="1:32" x14ac:dyDescent="0.15">
      <c r="A703" s="32">
        <v>80733.806772294352</v>
      </c>
      <c r="B703" s="33">
        <v>5.2697875999999999</v>
      </c>
      <c r="C703" s="33">
        <v>71.66914526970001</v>
      </c>
      <c r="D703" s="33">
        <f>C703/Table1[[#This Row],[Std. Price ($)]]</f>
        <v>13.600006434737523</v>
      </c>
      <c r="E703" s="29">
        <v>10</v>
      </c>
      <c r="F703" s="29">
        <f t="shared" si="140"/>
        <v>8</v>
      </c>
      <c r="G703" s="29">
        <f t="shared" si="141"/>
        <v>8</v>
      </c>
      <c r="H703" s="29">
        <f t="shared" si="142"/>
        <v>8</v>
      </c>
      <c r="I703" s="58">
        <f t="shared" si="143"/>
        <v>8</v>
      </c>
      <c r="J703" s="58">
        <f t="shared" si="144"/>
        <v>8</v>
      </c>
      <c r="K703" s="58">
        <f t="shared" si="145"/>
        <v>8</v>
      </c>
      <c r="L703" s="58">
        <f t="shared" si="146"/>
        <v>8</v>
      </c>
      <c r="M703" s="58">
        <f t="shared" si="147"/>
        <v>8</v>
      </c>
      <c r="N703" s="58">
        <f t="shared" si="148"/>
        <v>8</v>
      </c>
      <c r="O703" s="58">
        <f t="shared" si="149"/>
        <v>8</v>
      </c>
      <c r="P703" s="58">
        <f t="shared" si="150"/>
        <v>8</v>
      </c>
      <c r="Q703" s="58">
        <f t="shared" si="151"/>
        <v>8</v>
      </c>
      <c r="R703" s="58">
        <f>SUM(Table1[[#This Row],[Oct]:[September]])</f>
        <v>96</v>
      </c>
      <c r="S703" s="68">
        <f>Table1[[#This Row],[DEMAND for the whole year]]/365</f>
        <v>0.26301369863013696</v>
      </c>
      <c r="T703" s="68">
        <f>Table1[[#This Row],[Lead Time (days)]]*S703</f>
        <v>6.5753424657534243</v>
      </c>
      <c r="U703" s="68">
        <f>SQRT(2*Table1[[#This Row],[DEMAND for the whole year]]*$H$1/(Table1[[#This Row],[Std. Price ($)]]*$K$1))</f>
        <v>233.77587342469346</v>
      </c>
      <c r="V703" s="68">
        <f>Table1[[#This Row],[DEMAND for the whole year]]/U703</f>
        <v>0.41064973298420637</v>
      </c>
      <c r="W703" s="68">
        <f>Table1[[#This Row],[Demand variability (COV)]]*S703</f>
        <v>0.32087671232876708</v>
      </c>
      <c r="X703" s="68">
        <f t="shared" si="152"/>
        <v>1.6043835616438353</v>
      </c>
      <c r="Y703" s="68">
        <f t="shared" si="153"/>
        <v>3.2950009919616297</v>
      </c>
      <c r="Z703" s="58">
        <f>(Table1[[#This Row],[Eoq]]/2)*(Table1[[#This Row],[Std. Price ($)]]*$K$1)</f>
        <v>123.1949198952619</v>
      </c>
      <c r="AA703" s="58">
        <f>Table1[[#This Row],[number of times I order]]*$H$1</f>
        <v>123.19491989526192</v>
      </c>
      <c r="AB703" s="58">
        <f>Table1[[#This Row],[Holding cost]]+AA703</f>
        <v>246.38983979052381</v>
      </c>
      <c r="AC703" s="34">
        <v>-0.2</v>
      </c>
      <c r="AD703" s="29">
        <v>1</v>
      </c>
      <c r="AE703" s="29">
        <v>1.22</v>
      </c>
      <c r="AF703" s="29">
        <v>25</v>
      </c>
    </row>
    <row r="704" spans="1:32" x14ac:dyDescent="0.15">
      <c r="A704" s="32">
        <v>61146.718441079276</v>
      </c>
      <c r="B704" s="33">
        <v>7.7399999999999993</v>
      </c>
      <c r="C704" s="33">
        <v>36.205361866666664</v>
      </c>
      <c r="D704" s="33">
        <f>C704/Table1[[#This Row],[Std. Price ($)]]</f>
        <v>4.6776953316106802</v>
      </c>
      <c r="E704" s="29">
        <v>10</v>
      </c>
      <c r="F704" s="29">
        <f t="shared" si="140"/>
        <v>12</v>
      </c>
      <c r="G704" s="29">
        <f t="shared" si="141"/>
        <v>12</v>
      </c>
      <c r="H704" s="29">
        <f t="shared" si="142"/>
        <v>12</v>
      </c>
      <c r="I704" s="58">
        <f t="shared" si="143"/>
        <v>12</v>
      </c>
      <c r="J704" s="58">
        <f t="shared" si="144"/>
        <v>12</v>
      </c>
      <c r="K704" s="58">
        <f t="shared" si="145"/>
        <v>12</v>
      </c>
      <c r="L704" s="58">
        <f t="shared" si="146"/>
        <v>12</v>
      </c>
      <c r="M704" s="58">
        <f t="shared" si="147"/>
        <v>12</v>
      </c>
      <c r="N704" s="58">
        <f t="shared" si="148"/>
        <v>12</v>
      </c>
      <c r="O704" s="58">
        <f t="shared" si="149"/>
        <v>12</v>
      </c>
      <c r="P704" s="58">
        <f t="shared" si="150"/>
        <v>12</v>
      </c>
      <c r="Q704" s="58">
        <f t="shared" si="151"/>
        <v>12</v>
      </c>
      <c r="R704" s="58">
        <f>SUM(Table1[[#This Row],[Oct]:[September]])</f>
        <v>144</v>
      </c>
      <c r="S704" s="68">
        <f>Table1[[#This Row],[DEMAND for the whole year]]/365</f>
        <v>0.39452054794520547</v>
      </c>
      <c r="T704" s="68">
        <f>Table1[[#This Row],[Lead Time (days)]]*S704</f>
        <v>3.1561643835616437</v>
      </c>
      <c r="U704" s="68">
        <f>SQRT(2*Table1[[#This Row],[DEMAND for the whole year]]*$H$1/(Table1[[#This Row],[Std. Price ($)]]*$K$1))</f>
        <v>236.24976928744732</v>
      </c>
      <c r="V704" s="68">
        <f>Table1[[#This Row],[DEMAND for the whole year]]/U704</f>
        <v>0.60952440476161418</v>
      </c>
      <c r="W704" s="68">
        <f>Table1[[#This Row],[Demand variability (COV)]]*S704</f>
        <v>0.54838356164383562</v>
      </c>
      <c r="X704" s="68">
        <f t="shared" si="152"/>
        <v>1.5510629405183491</v>
      </c>
      <c r="Y704" s="68">
        <f t="shared" si="153"/>
        <v>3.1854938244109503</v>
      </c>
      <c r="Z704" s="58">
        <f>(Table1[[#This Row],[Eoq]]/2)*(Table1[[#This Row],[Std. Price ($)]]*$K$1)</f>
        <v>182.85732142848423</v>
      </c>
      <c r="AA704" s="58">
        <f>Table1[[#This Row],[number of times I order]]*$H$1</f>
        <v>182.85732142848425</v>
      </c>
      <c r="AB704" s="58">
        <f>Table1[[#This Row],[Holding cost]]+AA704</f>
        <v>365.71464285696845</v>
      </c>
      <c r="AC704" s="34">
        <v>0.2</v>
      </c>
      <c r="AD704" s="29">
        <v>1</v>
      </c>
      <c r="AE704" s="29">
        <v>1.39</v>
      </c>
      <c r="AF704" s="29">
        <v>8</v>
      </c>
    </row>
    <row r="705" spans="1:32" x14ac:dyDescent="0.15">
      <c r="A705" s="32">
        <v>90478.798927109034</v>
      </c>
      <c r="B705" s="33">
        <v>25.412999999999997</v>
      </c>
      <c r="C705" s="33">
        <v>858.54688309866663</v>
      </c>
      <c r="D705" s="33">
        <f>C705/Table1[[#This Row],[Std. Price ($)]]</f>
        <v>33.783767485092937</v>
      </c>
      <c r="E705" s="29">
        <v>34</v>
      </c>
      <c r="F705" s="29">
        <f t="shared" si="140"/>
        <v>51</v>
      </c>
      <c r="G705" s="29">
        <f t="shared" si="141"/>
        <v>51</v>
      </c>
      <c r="H705" s="29">
        <f t="shared" si="142"/>
        <v>51</v>
      </c>
      <c r="I705" s="58">
        <f t="shared" si="143"/>
        <v>51</v>
      </c>
      <c r="J705" s="58">
        <f t="shared" si="144"/>
        <v>51</v>
      </c>
      <c r="K705" s="58">
        <f t="shared" si="145"/>
        <v>51</v>
      </c>
      <c r="L705" s="58">
        <f t="shared" si="146"/>
        <v>51</v>
      </c>
      <c r="M705" s="58">
        <f t="shared" si="147"/>
        <v>51</v>
      </c>
      <c r="N705" s="58">
        <f t="shared" si="148"/>
        <v>51</v>
      </c>
      <c r="O705" s="58">
        <f t="shared" si="149"/>
        <v>51</v>
      </c>
      <c r="P705" s="58">
        <f t="shared" si="150"/>
        <v>51</v>
      </c>
      <c r="Q705" s="58">
        <f t="shared" si="151"/>
        <v>51</v>
      </c>
      <c r="R705" s="58">
        <f>SUM(Table1[[#This Row],[Oct]:[September]])</f>
        <v>612</v>
      </c>
      <c r="S705" s="68">
        <f>Table1[[#This Row],[DEMAND for the whole year]]/365</f>
        <v>1.6767123287671233</v>
      </c>
      <c r="T705" s="68">
        <f>Table1[[#This Row],[Lead Time (days)]]*S705</f>
        <v>26.827397260273973</v>
      </c>
      <c r="U705" s="68">
        <f>SQRT(2*Table1[[#This Row],[DEMAND for the whole year]]*$H$1/(Table1[[#This Row],[Std. Price ($)]]*$K$1))</f>
        <v>268.78706817468651</v>
      </c>
      <c r="V705" s="68">
        <f>Table1[[#This Row],[DEMAND for the whole year]]/U705</f>
        <v>2.2768952545077692</v>
      </c>
      <c r="W705" s="68">
        <f>Table1[[#This Row],[Demand variability (COV)]]*S705</f>
        <v>2.2300273972602742</v>
      </c>
      <c r="X705" s="68">
        <f t="shared" si="152"/>
        <v>8.9201095890410969</v>
      </c>
      <c r="Y705" s="68">
        <f t="shared" si="153"/>
        <v>18.319665351209622</v>
      </c>
      <c r="Z705" s="58">
        <f>(Table1[[#This Row],[Eoq]]/2)*(Table1[[#This Row],[Std. Price ($)]]*$K$1)</f>
        <v>683.06857635233075</v>
      </c>
      <c r="AA705" s="58">
        <f>Table1[[#This Row],[number of times I order]]*$H$1</f>
        <v>683.06857635233075</v>
      </c>
      <c r="AB705" s="58">
        <f>Table1[[#This Row],[Holding cost]]+AA705</f>
        <v>1366.1371527046615</v>
      </c>
      <c r="AC705" s="34">
        <v>0.5</v>
      </c>
      <c r="AD705" s="29">
        <v>1</v>
      </c>
      <c r="AE705" s="29">
        <v>1.33</v>
      </c>
      <c r="AF705" s="29">
        <v>16</v>
      </c>
    </row>
    <row r="706" spans="1:32" x14ac:dyDescent="0.15">
      <c r="A706" s="32">
        <v>95932.291966986522</v>
      </c>
      <c r="B706" s="33">
        <v>6.5886491999999999</v>
      </c>
      <c r="C706" s="33">
        <v>31.034130638500006</v>
      </c>
      <c r="D706" s="33">
        <f>C706/Table1[[#This Row],[Std. Price ($)]]</f>
        <v>4.7102417652619915</v>
      </c>
      <c r="E706" s="29">
        <v>50</v>
      </c>
      <c r="F706" s="29">
        <f t="shared" si="140"/>
        <v>125</v>
      </c>
      <c r="G706" s="29">
        <f t="shared" si="141"/>
        <v>125</v>
      </c>
      <c r="H706" s="29">
        <f t="shared" si="142"/>
        <v>125</v>
      </c>
      <c r="I706" s="58">
        <f t="shared" si="143"/>
        <v>125</v>
      </c>
      <c r="J706" s="58">
        <f t="shared" si="144"/>
        <v>125</v>
      </c>
      <c r="K706" s="58">
        <f t="shared" si="145"/>
        <v>125</v>
      </c>
      <c r="L706" s="58">
        <f t="shared" si="146"/>
        <v>125</v>
      </c>
      <c r="M706" s="58">
        <f t="shared" si="147"/>
        <v>125</v>
      </c>
      <c r="N706" s="58">
        <f t="shared" si="148"/>
        <v>125</v>
      </c>
      <c r="O706" s="58">
        <f t="shared" si="149"/>
        <v>125</v>
      </c>
      <c r="P706" s="58">
        <f t="shared" si="150"/>
        <v>125</v>
      </c>
      <c r="Q706" s="58">
        <f t="shared" si="151"/>
        <v>125</v>
      </c>
      <c r="R706" s="58">
        <f>SUM(Table1[[#This Row],[Oct]:[September]])</f>
        <v>1500</v>
      </c>
      <c r="S706" s="68">
        <f>Table1[[#This Row],[DEMAND for the whole year]]/365</f>
        <v>4.1095890410958908</v>
      </c>
      <c r="T706" s="68">
        <f>Table1[[#This Row],[Lead Time (days)]]*S706</f>
        <v>24.657534246575345</v>
      </c>
      <c r="U706" s="68">
        <f>SQRT(2*Table1[[#This Row],[DEMAND for the whole year]]*$H$1/(Table1[[#This Row],[Std. Price ($)]]*$K$1))</f>
        <v>826.43378758538404</v>
      </c>
      <c r="V706" s="68">
        <f>Table1[[#This Row],[DEMAND for the whole year]]/U706</f>
        <v>1.8150274378091369</v>
      </c>
      <c r="W706" s="68">
        <f>Table1[[#This Row],[Demand variability (COV)]]*S706</f>
        <v>1.0273972602739727</v>
      </c>
      <c r="X706" s="68">
        <f t="shared" si="152"/>
        <v>2.516599050804635</v>
      </c>
      <c r="Y706" s="68">
        <f t="shared" si="153"/>
        <v>5.1684625590870965</v>
      </c>
      <c r="Z706" s="58">
        <f>(Table1[[#This Row],[Eoq]]/2)*(Table1[[#This Row],[Std. Price ($)]]*$K$1)</f>
        <v>544.50823134274106</v>
      </c>
      <c r="AA706" s="58">
        <f>Table1[[#This Row],[number of times I order]]*$H$1</f>
        <v>544.50823134274106</v>
      </c>
      <c r="AB706" s="58">
        <f>Table1[[#This Row],[Holding cost]]+AA706</f>
        <v>1089.0164626854821</v>
      </c>
      <c r="AC706" s="34">
        <v>1.5</v>
      </c>
      <c r="AD706" s="29">
        <v>1</v>
      </c>
      <c r="AE706" s="29">
        <v>0.25</v>
      </c>
      <c r="AF706" s="29">
        <v>6</v>
      </c>
    </row>
    <row r="707" spans="1:32" x14ac:dyDescent="0.15">
      <c r="A707" s="32">
        <v>88791.261651235254</v>
      </c>
      <c r="B707" s="33">
        <v>18.489999999999998</v>
      </c>
      <c r="C707" s="33">
        <v>400.06604909246084</v>
      </c>
      <c r="D707" s="33">
        <f>C707/Table1[[#This Row],[Std. Price ($)]]</f>
        <v>21.636887457677712</v>
      </c>
      <c r="E707" s="29">
        <v>18</v>
      </c>
      <c r="F707" s="29">
        <f t="shared" ref="F707:F770" si="154">E707+$AC707*E707</f>
        <v>16.2</v>
      </c>
      <c r="G707" s="29">
        <f t="shared" ref="G707:G770" si="155">$F707</f>
        <v>16.2</v>
      </c>
      <c r="H707" s="29">
        <f t="shared" ref="H707:H770" si="156">$F707</f>
        <v>16.2</v>
      </c>
      <c r="I707" s="58">
        <f t="shared" ref="I707:I770" si="157">$F707</f>
        <v>16.2</v>
      </c>
      <c r="J707" s="58">
        <f t="shared" ref="J707:J770" si="158">$F707</f>
        <v>16.2</v>
      </c>
      <c r="K707" s="58">
        <f t="shared" ref="K707:K770" si="159">$F707</f>
        <v>16.2</v>
      </c>
      <c r="L707" s="58">
        <f t="shared" ref="L707:L770" si="160">$F707</f>
        <v>16.2</v>
      </c>
      <c r="M707" s="58">
        <f t="shared" ref="M707:M770" si="161">$F707</f>
        <v>16.2</v>
      </c>
      <c r="N707" s="58">
        <f t="shared" ref="N707:N770" si="162">$F707</f>
        <v>16.2</v>
      </c>
      <c r="O707" s="58">
        <f t="shared" ref="O707:O770" si="163">$F707</f>
        <v>16.2</v>
      </c>
      <c r="P707" s="58">
        <f t="shared" ref="P707:P770" si="164">$F707</f>
        <v>16.2</v>
      </c>
      <c r="Q707" s="58">
        <f t="shared" ref="Q707:Q770" si="165">$F707</f>
        <v>16.2</v>
      </c>
      <c r="R707" s="58">
        <f>SUM(Table1[[#This Row],[Oct]:[September]])</f>
        <v>194.39999999999995</v>
      </c>
      <c r="S707" s="68">
        <f>Table1[[#This Row],[DEMAND for the whole year]]/365</f>
        <v>0.53260273972602723</v>
      </c>
      <c r="T707" s="68">
        <f>Table1[[#This Row],[Lead Time (days)]]*S707</f>
        <v>8.5216438356164357</v>
      </c>
      <c r="U707" s="68">
        <f>SQRT(2*Table1[[#This Row],[DEMAND for the whole year]]*$H$1/(Table1[[#This Row],[Std. Price ($)]]*$K$1))</f>
        <v>177.59891248406308</v>
      </c>
      <c r="V707" s="68">
        <f>Table1[[#This Row],[DEMAND for the whole year]]/U707</f>
        <v>1.0946012972767754</v>
      </c>
      <c r="W707" s="68">
        <f>Table1[[#This Row],[Demand variability (COV)]]*S707</f>
        <v>1.0119452054794518</v>
      </c>
      <c r="X707" s="68">
        <f t="shared" si="152"/>
        <v>4.0477808219178071</v>
      </c>
      <c r="Y707" s="68">
        <f t="shared" si="153"/>
        <v>8.3131254534900769</v>
      </c>
      <c r="Z707" s="58">
        <f>(Table1[[#This Row],[Eoq]]/2)*(Table1[[#This Row],[Std. Price ($)]]*$K$1)</f>
        <v>328.38038918303261</v>
      </c>
      <c r="AA707" s="58">
        <f>Table1[[#This Row],[number of times I order]]*$H$1</f>
        <v>328.38038918303261</v>
      </c>
      <c r="AB707" s="58">
        <f>Table1[[#This Row],[Holding cost]]+AA707</f>
        <v>656.76077836606521</v>
      </c>
      <c r="AC707" s="34">
        <v>-0.1</v>
      </c>
      <c r="AD707" s="29">
        <v>0.88</v>
      </c>
      <c r="AE707" s="29">
        <v>1.9</v>
      </c>
      <c r="AF707" s="29">
        <v>16</v>
      </c>
    </row>
    <row r="708" spans="1:32" x14ac:dyDescent="0.15">
      <c r="A708" s="32">
        <v>97384.759690429506</v>
      </c>
      <c r="B708" s="33">
        <v>8.5569999999999986</v>
      </c>
      <c r="C708" s="33">
        <v>106.00366036271984</v>
      </c>
      <c r="D708" s="33">
        <f>C708/Table1[[#This Row],[Std. Price ($)]]</f>
        <v>12.387946752684336</v>
      </c>
      <c r="E708" s="29">
        <v>50</v>
      </c>
      <c r="F708" s="29">
        <f t="shared" si="154"/>
        <v>70</v>
      </c>
      <c r="G708" s="29">
        <f t="shared" si="155"/>
        <v>70</v>
      </c>
      <c r="H708" s="29">
        <f t="shared" si="156"/>
        <v>70</v>
      </c>
      <c r="I708" s="58">
        <f t="shared" si="157"/>
        <v>70</v>
      </c>
      <c r="J708" s="58">
        <f t="shared" si="158"/>
        <v>70</v>
      </c>
      <c r="K708" s="58">
        <f t="shared" si="159"/>
        <v>70</v>
      </c>
      <c r="L708" s="58">
        <f t="shared" si="160"/>
        <v>70</v>
      </c>
      <c r="M708" s="58">
        <f t="shared" si="161"/>
        <v>70</v>
      </c>
      <c r="N708" s="58">
        <f t="shared" si="162"/>
        <v>70</v>
      </c>
      <c r="O708" s="58">
        <f t="shared" si="163"/>
        <v>70</v>
      </c>
      <c r="P708" s="58">
        <f t="shared" si="164"/>
        <v>70</v>
      </c>
      <c r="Q708" s="58">
        <f t="shared" si="165"/>
        <v>70</v>
      </c>
      <c r="R708" s="58">
        <f>SUM(Table1[[#This Row],[Oct]:[September]])</f>
        <v>840</v>
      </c>
      <c r="S708" s="68">
        <f>Table1[[#This Row],[DEMAND for the whole year]]/365</f>
        <v>2.3013698630136985</v>
      </c>
      <c r="T708" s="68">
        <f>Table1[[#This Row],[Lead Time (days)]]*S708</f>
        <v>34.520547945205479</v>
      </c>
      <c r="U708" s="68">
        <f>SQRT(2*Table1[[#This Row],[DEMAND for the whole year]]*$H$1/(Table1[[#This Row],[Std. Price ($)]]*$K$1))</f>
        <v>542.67461197884074</v>
      </c>
      <c r="V708" s="68">
        <f>Table1[[#This Row],[DEMAND for the whole year]]/U708</f>
        <v>1.5478888849009804</v>
      </c>
      <c r="W708" s="68">
        <f>Table1[[#This Row],[Demand variability (COV)]]*S708</f>
        <v>0.57534246575342463</v>
      </c>
      <c r="X708" s="68">
        <f t="shared" ref="X708:X771" si="166">SQRT(AF708)*W708</f>
        <v>2.2282917882289248</v>
      </c>
      <c r="Y708" s="68">
        <f t="shared" ref="Y708:Y771" si="167">NORMSINV($Y$1)*X708</f>
        <v>4.5763518326449892</v>
      </c>
      <c r="Z708" s="58">
        <f>(Table1[[#This Row],[Eoq]]/2)*(Table1[[#This Row],[Std. Price ($)]]*$K$1)</f>
        <v>464.36666547029398</v>
      </c>
      <c r="AA708" s="58">
        <f>Table1[[#This Row],[number of times I order]]*$H$1</f>
        <v>464.36666547029415</v>
      </c>
      <c r="AB708" s="58">
        <f>Table1[[#This Row],[Holding cost]]+AA708</f>
        <v>928.73333094058808</v>
      </c>
      <c r="AC708" s="34">
        <v>0.4</v>
      </c>
      <c r="AD708" s="29">
        <v>0.82</v>
      </c>
      <c r="AE708" s="29">
        <v>0.25</v>
      </c>
      <c r="AF708" s="29">
        <v>15</v>
      </c>
    </row>
    <row r="709" spans="1:32" x14ac:dyDescent="0.15">
      <c r="A709" s="32">
        <v>44081.155706244477</v>
      </c>
      <c r="B709" s="33">
        <v>20.811999999999998</v>
      </c>
      <c r="C709" s="33">
        <v>179.77121250000005</v>
      </c>
      <c r="D709" s="33">
        <f>C709/Table1[[#This Row],[Std. Price ($)]]</f>
        <v>8.637863372093026</v>
      </c>
      <c r="E709" s="29">
        <v>50</v>
      </c>
      <c r="F709" s="29">
        <f t="shared" si="154"/>
        <v>110</v>
      </c>
      <c r="G709" s="29">
        <f t="shared" si="155"/>
        <v>110</v>
      </c>
      <c r="H709" s="29">
        <f t="shared" si="156"/>
        <v>110</v>
      </c>
      <c r="I709" s="58">
        <f t="shared" si="157"/>
        <v>110</v>
      </c>
      <c r="J709" s="58">
        <f t="shared" si="158"/>
        <v>110</v>
      </c>
      <c r="K709" s="58">
        <f t="shared" si="159"/>
        <v>110</v>
      </c>
      <c r="L709" s="58">
        <f t="shared" si="160"/>
        <v>110</v>
      </c>
      <c r="M709" s="58">
        <f t="shared" si="161"/>
        <v>110</v>
      </c>
      <c r="N709" s="58">
        <f t="shared" si="162"/>
        <v>110</v>
      </c>
      <c r="O709" s="58">
        <f t="shared" si="163"/>
        <v>110</v>
      </c>
      <c r="P709" s="58">
        <f t="shared" si="164"/>
        <v>110</v>
      </c>
      <c r="Q709" s="58">
        <f t="shared" si="165"/>
        <v>110</v>
      </c>
      <c r="R709" s="58">
        <f>SUM(Table1[[#This Row],[Oct]:[September]])</f>
        <v>1320</v>
      </c>
      <c r="S709" s="68">
        <f>Table1[[#This Row],[DEMAND for the whole year]]/365</f>
        <v>3.6164383561643834</v>
      </c>
      <c r="T709" s="68">
        <f>Table1[[#This Row],[Lead Time (days)]]*S709</f>
        <v>54.246575342465754</v>
      </c>
      <c r="U709" s="68">
        <f>SQRT(2*Table1[[#This Row],[DEMAND for the whole year]]*$H$1/(Table1[[#This Row],[Std. Price ($)]]*$K$1))</f>
        <v>436.20504517672896</v>
      </c>
      <c r="V709" s="68">
        <f>Table1[[#This Row],[DEMAND for the whole year]]/U709</f>
        <v>3.0260998000726942</v>
      </c>
      <c r="W709" s="68">
        <f>Table1[[#This Row],[Demand variability (COV)]]*S709</f>
        <v>0.90410958904109584</v>
      </c>
      <c r="X709" s="68">
        <f t="shared" si="166"/>
        <v>3.5016013815025961</v>
      </c>
      <c r="Y709" s="68">
        <f t="shared" si="167"/>
        <v>7.1914100227278404</v>
      </c>
      <c r="Z709" s="58">
        <f>(Table1[[#This Row],[Eoq]]/2)*(Table1[[#This Row],[Std. Price ($)]]*$K$1)</f>
        <v>907.82994002180828</v>
      </c>
      <c r="AA709" s="58">
        <f>Table1[[#This Row],[number of times I order]]*$H$1</f>
        <v>907.82994002180828</v>
      </c>
      <c r="AB709" s="58">
        <f>Table1[[#This Row],[Holding cost]]+AA709</f>
        <v>1815.6598800436166</v>
      </c>
      <c r="AC709" s="34">
        <v>1.2</v>
      </c>
      <c r="AD709" s="29">
        <v>1</v>
      </c>
      <c r="AE709" s="29">
        <v>0.25</v>
      </c>
      <c r="AF709" s="29">
        <v>15</v>
      </c>
    </row>
    <row r="710" spans="1:32" x14ac:dyDescent="0.15">
      <c r="A710" s="32">
        <v>48256.787679290355</v>
      </c>
      <c r="B710" s="33">
        <v>6.418838759999999</v>
      </c>
      <c r="C710" s="33">
        <v>138.14962378661252</v>
      </c>
      <c r="D710" s="33">
        <f>C710/Table1[[#This Row],[Std. Price ($)]]</f>
        <v>21.522525950879711</v>
      </c>
      <c r="E710" s="29">
        <v>26</v>
      </c>
      <c r="F710" s="29">
        <f t="shared" si="154"/>
        <v>65</v>
      </c>
      <c r="G710" s="29">
        <f t="shared" si="155"/>
        <v>65</v>
      </c>
      <c r="H710" s="29">
        <f t="shared" si="156"/>
        <v>65</v>
      </c>
      <c r="I710" s="58">
        <f t="shared" si="157"/>
        <v>65</v>
      </c>
      <c r="J710" s="58">
        <f t="shared" si="158"/>
        <v>65</v>
      </c>
      <c r="K710" s="58">
        <f t="shared" si="159"/>
        <v>65</v>
      </c>
      <c r="L710" s="58">
        <f t="shared" si="160"/>
        <v>65</v>
      </c>
      <c r="M710" s="58">
        <f t="shared" si="161"/>
        <v>65</v>
      </c>
      <c r="N710" s="58">
        <f t="shared" si="162"/>
        <v>65</v>
      </c>
      <c r="O710" s="58">
        <f t="shared" si="163"/>
        <v>65</v>
      </c>
      <c r="P710" s="58">
        <f t="shared" si="164"/>
        <v>65</v>
      </c>
      <c r="Q710" s="58">
        <f t="shared" si="165"/>
        <v>65</v>
      </c>
      <c r="R710" s="58">
        <f>SUM(Table1[[#This Row],[Oct]:[September]])</f>
        <v>780</v>
      </c>
      <c r="S710" s="68">
        <f>Table1[[#This Row],[DEMAND for the whole year]]/365</f>
        <v>2.1369863013698631</v>
      </c>
      <c r="T710" s="68">
        <f>Table1[[#This Row],[Lead Time (days)]]*S710</f>
        <v>23.506849315068493</v>
      </c>
      <c r="U710" s="68">
        <f>SQRT(2*Table1[[#This Row],[DEMAND for the whole year]]*$H$1/(Table1[[#This Row],[Std. Price ($)]]*$K$1))</f>
        <v>603.78135191039303</v>
      </c>
      <c r="V710" s="68">
        <f>Table1[[#This Row],[DEMAND for the whole year]]/U710</f>
        <v>1.2918583814025437</v>
      </c>
      <c r="W710" s="68">
        <f>Table1[[#This Row],[Demand variability (COV)]]*S710</f>
        <v>3.8465753424657536</v>
      </c>
      <c r="X710" s="68">
        <f t="shared" si="166"/>
        <v>12.757647138791731</v>
      </c>
      <c r="Y710" s="68">
        <f t="shared" si="167"/>
        <v>26.201003913518697</v>
      </c>
      <c r="Z710" s="58">
        <f>(Table1[[#This Row],[Eoq]]/2)*(Table1[[#This Row],[Std. Price ($)]]*$K$1)</f>
        <v>387.55751442076308</v>
      </c>
      <c r="AA710" s="58">
        <f>Table1[[#This Row],[number of times I order]]*$H$1</f>
        <v>387.55751442076314</v>
      </c>
      <c r="AB710" s="58">
        <f>Table1[[#This Row],[Holding cost]]+AA710</f>
        <v>775.11502884152628</v>
      </c>
      <c r="AC710" s="34">
        <v>1.5</v>
      </c>
      <c r="AD710" s="29">
        <v>1</v>
      </c>
      <c r="AE710" s="29">
        <v>1.8</v>
      </c>
      <c r="AF710" s="29">
        <v>11</v>
      </c>
    </row>
    <row r="711" spans="1:32" x14ac:dyDescent="0.15">
      <c r="A711" s="32">
        <v>36569.782607859823</v>
      </c>
      <c r="B711" s="33">
        <v>6.6571395999999998</v>
      </c>
      <c r="C711" s="33">
        <v>6.246190985100001</v>
      </c>
      <c r="D711" s="33">
        <f>C711/Table1[[#This Row],[Std. Price ($)]]</f>
        <v>0.93826949116404301</v>
      </c>
      <c r="E711" s="29">
        <v>10</v>
      </c>
      <c r="F711" s="29">
        <f t="shared" si="154"/>
        <v>18</v>
      </c>
      <c r="G711" s="29">
        <f t="shared" si="155"/>
        <v>18</v>
      </c>
      <c r="H711" s="29">
        <f t="shared" si="156"/>
        <v>18</v>
      </c>
      <c r="I711" s="58">
        <f t="shared" si="157"/>
        <v>18</v>
      </c>
      <c r="J711" s="58">
        <f t="shared" si="158"/>
        <v>18</v>
      </c>
      <c r="K711" s="58">
        <f t="shared" si="159"/>
        <v>18</v>
      </c>
      <c r="L711" s="58">
        <f t="shared" si="160"/>
        <v>18</v>
      </c>
      <c r="M711" s="58">
        <f t="shared" si="161"/>
        <v>18</v>
      </c>
      <c r="N711" s="58">
        <f t="shared" si="162"/>
        <v>18</v>
      </c>
      <c r="O711" s="58">
        <f t="shared" si="163"/>
        <v>18</v>
      </c>
      <c r="P711" s="58">
        <f t="shared" si="164"/>
        <v>18</v>
      </c>
      <c r="Q711" s="58">
        <f t="shared" si="165"/>
        <v>18</v>
      </c>
      <c r="R711" s="58">
        <f>SUM(Table1[[#This Row],[Oct]:[September]])</f>
        <v>216</v>
      </c>
      <c r="S711" s="68">
        <f>Table1[[#This Row],[DEMAND for the whole year]]/365</f>
        <v>0.59178082191780823</v>
      </c>
      <c r="T711" s="68">
        <f>Table1[[#This Row],[Lead Time (days)]]*S711</f>
        <v>3.5506849315068494</v>
      </c>
      <c r="U711" s="68">
        <f>SQRT(2*Table1[[#This Row],[DEMAND for the whole year]]*$H$1/(Table1[[#This Row],[Std. Price ($)]]*$K$1))</f>
        <v>311.99215281659269</v>
      </c>
      <c r="V711" s="68">
        <f>Table1[[#This Row],[DEMAND for the whole year]]/U711</f>
        <v>0.69232510513486367</v>
      </c>
      <c r="W711" s="68">
        <f>Table1[[#This Row],[Demand variability (COV)]]*S711</f>
        <v>0.14794520547945206</v>
      </c>
      <c r="X711" s="68">
        <f t="shared" si="166"/>
        <v>0.36239026331586743</v>
      </c>
      <c r="Y711" s="68">
        <f t="shared" si="167"/>
        <v>0.74425860850854186</v>
      </c>
      <c r="Z711" s="58">
        <f>(Table1[[#This Row],[Eoq]]/2)*(Table1[[#This Row],[Std. Price ($)]]*$K$1)</f>
        <v>207.6975315404591</v>
      </c>
      <c r="AA711" s="58">
        <f>Table1[[#This Row],[number of times I order]]*$H$1</f>
        <v>207.6975315404591</v>
      </c>
      <c r="AB711" s="58">
        <f>Table1[[#This Row],[Holding cost]]+AA711</f>
        <v>415.39506308091819</v>
      </c>
      <c r="AC711" s="34">
        <v>0.8</v>
      </c>
      <c r="AD711" s="29">
        <v>1</v>
      </c>
      <c r="AE711" s="29">
        <v>0.25</v>
      </c>
      <c r="AF711" s="29">
        <v>6</v>
      </c>
    </row>
    <row r="712" spans="1:32" x14ac:dyDescent="0.15">
      <c r="A712" s="32">
        <v>84269.572768459402</v>
      </c>
      <c r="B712" s="33">
        <v>9.0368799999999982</v>
      </c>
      <c r="C712" s="33">
        <v>56.803058034370608</v>
      </c>
      <c r="D712" s="33">
        <f>C712/Table1[[#This Row],[Std. Price ($)]]</f>
        <v>6.2856935174939377</v>
      </c>
      <c r="E712" s="29">
        <v>18</v>
      </c>
      <c r="F712" s="29">
        <f t="shared" si="154"/>
        <v>32.4</v>
      </c>
      <c r="G712" s="29">
        <f t="shared" si="155"/>
        <v>32.4</v>
      </c>
      <c r="H712" s="29">
        <f t="shared" si="156"/>
        <v>32.4</v>
      </c>
      <c r="I712" s="58">
        <f t="shared" si="157"/>
        <v>32.4</v>
      </c>
      <c r="J712" s="58">
        <f t="shared" si="158"/>
        <v>32.4</v>
      </c>
      <c r="K712" s="58">
        <f t="shared" si="159"/>
        <v>32.4</v>
      </c>
      <c r="L712" s="58">
        <f t="shared" si="160"/>
        <v>32.4</v>
      </c>
      <c r="M712" s="58">
        <f t="shared" si="161"/>
        <v>32.4</v>
      </c>
      <c r="N712" s="58">
        <f t="shared" si="162"/>
        <v>32.4</v>
      </c>
      <c r="O712" s="58">
        <f t="shared" si="163"/>
        <v>32.4</v>
      </c>
      <c r="P712" s="58">
        <f t="shared" si="164"/>
        <v>32.4</v>
      </c>
      <c r="Q712" s="58">
        <f t="shared" si="165"/>
        <v>32.4</v>
      </c>
      <c r="R712" s="58">
        <f>SUM(Table1[[#This Row],[Oct]:[September]])</f>
        <v>388.7999999999999</v>
      </c>
      <c r="S712" s="68">
        <f>Table1[[#This Row],[DEMAND for the whole year]]/365</f>
        <v>1.0652054794520545</v>
      </c>
      <c r="T712" s="68">
        <f>Table1[[#This Row],[Lead Time (days)]]*S712</f>
        <v>6.3912328767123263</v>
      </c>
      <c r="U712" s="68">
        <f>SQRT(2*Table1[[#This Row],[DEMAND for the whole year]]*$H$1/(Table1[[#This Row],[Std. Price ($)]]*$K$1))</f>
        <v>359.26465917730866</v>
      </c>
      <c r="V712" s="68">
        <f>Table1[[#This Row],[DEMAND for the whole year]]/U712</f>
        <v>1.082210537742079</v>
      </c>
      <c r="W712" s="68">
        <f>Table1[[#This Row],[Demand variability (COV)]]*S712</f>
        <v>1.469983561643835</v>
      </c>
      <c r="X712" s="68">
        <f t="shared" si="166"/>
        <v>3.6007096563064573</v>
      </c>
      <c r="Y712" s="68">
        <f t="shared" si="167"/>
        <v>7.3949535341408694</v>
      </c>
      <c r="Z712" s="58">
        <f>(Table1[[#This Row],[Eoq]]/2)*(Table1[[#This Row],[Std. Price ($)]]*$K$1)</f>
        <v>324.66316132262364</v>
      </c>
      <c r="AA712" s="58">
        <f>Table1[[#This Row],[number of times I order]]*$H$1</f>
        <v>324.66316132262369</v>
      </c>
      <c r="AB712" s="58">
        <f>Table1[[#This Row],[Holding cost]]+AA712</f>
        <v>649.32632264524727</v>
      </c>
      <c r="AC712" s="34">
        <v>0.8</v>
      </c>
      <c r="AD712" s="29">
        <v>0.75</v>
      </c>
      <c r="AE712" s="29">
        <v>1.38</v>
      </c>
      <c r="AF712" s="29">
        <v>6</v>
      </c>
    </row>
    <row r="713" spans="1:32" x14ac:dyDescent="0.15">
      <c r="A713" s="32">
        <v>5146.4113266916356</v>
      </c>
      <c r="B713" s="33">
        <v>8.427999999999999</v>
      </c>
      <c r="C713" s="33">
        <v>160.42346495999999</v>
      </c>
      <c r="D713" s="33">
        <f>C713/Table1[[#This Row],[Std. Price ($)]]</f>
        <v>19.034582933080209</v>
      </c>
      <c r="E713" s="29">
        <v>18</v>
      </c>
      <c r="F713" s="29">
        <f t="shared" si="154"/>
        <v>5.4</v>
      </c>
      <c r="G713" s="29">
        <f t="shared" si="155"/>
        <v>5.4</v>
      </c>
      <c r="H713" s="29">
        <f t="shared" si="156"/>
        <v>5.4</v>
      </c>
      <c r="I713" s="58">
        <f t="shared" si="157"/>
        <v>5.4</v>
      </c>
      <c r="J713" s="58">
        <f t="shared" si="158"/>
        <v>5.4</v>
      </c>
      <c r="K713" s="58">
        <f t="shared" si="159"/>
        <v>5.4</v>
      </c>
      <c r="L713" s="58">
        <f t="shared" si="160"/>
        <v>5.4</v>
      </c>
      <c r="M713" s="58">
        <f t="shared" si="161"/>
        <v>5.4</v>
      </c>
      <c r="N713" s="58">
        <f t="shared" si="162"/>
        <v>5.4</v>
      </c>
      <c r="O713" s="58">
        <f t="shared" si="163"/>
        <v>5.4</v>
      </c>
      <c r="P713" s="58">
        <f t="shared" si="164"/>
        <v>5.4</v>
      </c>
      <c r="Q713" s="58">
        <f t="shared" si="165"/>
        <v>5.4</v>
      </c>
      <c r="R713" s="58">
        <f>SUM(Table1[[#This Row],[Oct]:[September]])</f>
        <v>64.8</v>
      </c>
      <c r="S713" s="68">
        <f>Table1[[#This Row],[DEMAND for the whole year]]/365</f>
        <v>0.17753424657534245</v>
      </c>
      <c r="T713" s="68">
        <f>Table1[[#This Row],[Lead Time (days)]]*S713</f>
        <v>2.8405479452054792</v>
      </c>
      <c r="U713" s="68">
        <f>SQRT(2*Table1[[#This Row],[DEMAND for the whole year]]*$H$1/(Table1[[#This Row],[Std. Price ($)]]*$K$1))</f>
        <v>151.87485168478759</v>
      </c>
      <c r="V713" s="68">
        <f>Table1[[#This Row],[DEMAND for the whole year]]/U713</f>
        <v>0.4266670833331298</v>
      </c>
      <c r="W713" s="68">
        <f>Table1[[#This Row],[Demand variability (COV)]]*S713</f>
        <v>0.28405479452054794</v>
      </c>
      <c r="X713" s="68">
        <f t="shared" si="166"/>
        <v>1.1362191780821917</v>
      </c>
      <c r="Y713" s="68">
        <f t="shared" si="167"/>
        <v>2.3335088992252855</v>
      </c>
      <c r="Z713" s="58">
        <f>(Table1[[#This Row],[Eoq]]/2)*(Table1[[#This Row],[Std. Price ($)]]*$K$1)</f>
        <v>128.00012499993898</v>
      </c>
      <c r="AA713" s="58">
        <f>Table1[[#This Row],[number of times I order]]*$H$1</f>
        <v>128.00012499993895</v>
      </c>
      <c r="AB713" s="58">
        <f>Table1[[#This Row],[Holding cost]]+AA713</f>
        <v>256.00024999987795</v>
      </c>
      <c r="AC713" s="34">
        <v>-0.7</v>
      </c>
      <c r="AD713" s="29">
        <v>1</v>
      </c>
      <c r="AE713" s="29">
        <v>1.6</v>
      </c>
      <c r="AF713" s="29">
        <v>16</v>
      </c>
    </row>
    <row r="714" spans="1:32" x14ac:dyDescent="0.15">
      <c r="A714" s="32">
        <v>31118.553383577007</v>
      </c>
      <c r="B714" s="33">
        <v>5.4112962999999992</v>
      </c>
      <c r="C714" s="33">
        <v>32.074826780865003</v>
      </c>
      <c r="D714" s="33">
        <f>C714/Table1[[#This Row],[Std. Price ($)]]</f>
        <v>5.9273832003738196</v>
      </c>
      <c r="E714" s="29">
        <v>58</v>
      </c>
      <c r="F714" s="29">
        <f t="shared" si="154"/>
        <v>34.799999999999997</v>
      </c>
      <c r="G714" s="29">
        <f t="shared" si="155"/>
        <v>34.799999999999997</v>
      </c>
      <c r="H714" s="29">
        <f t="shared" si="156"/>
        <v>34.799999999999997</v>
      </c>
      <c r="I714" s="58">
        <f t="shared" si="157"/>
        <v>34.799999999999997</v>
      </c>
      <c r="J714" s="58">
        <f t="shared" si="158"/>
        <v>34.799999999999997</v>
      </c>
      <c r="K714" s="58">
        <f t="shared" si="159"/>
        <v>34.799999999999997</v>
      </c>
      <c r="L714" s="58">
        <f t="shared" si="160"/>
        <v>34.799999999999997</v>
      </c>
      <c r="M714" s="58">
        <f t="shared" si="161"/>
        <v>34.799999999999997</v>
      </c>
      <c r="N714" s="58">
        <f t="shared" si="162"/>
        <v>34.799999999999997</v>
      </c>
      <c r="O714" s="58">
        <f t="shared" si="163"/>
        <v>34.799999999999997</v>
      </c>
      <c r="P714" s="58">
        <f t="shared" si="164"/>
        <v>34.799999999999997</v>
      </c>
      <c r="Q714" s="58">
        <f t="shared" si="165"/>
        <v>34.799999999999997</v>
      </c>
      <c r="R714" s="58">
        <f>SUM(Table1[[#This Row],[Oct]:[September]])</f>
        <v>417.60000000000008</v>
      </c>
      <c r="S714" s="68">
        <f>Table1[[#This Row],[DEMAND for the whole year]]/365</f>
        <v>1.1441095890410962</v>
      </c>
      <c r="T714" s="68">
        <f>Table1[[#This Row],[Lead Time (days)]]*S714</f>
        <v>6.864657534246577</v>
      </c>
      <c r="U714" s="68">
        <f>SQRT(2*Table1[[#This Row],[DEMAND for the whole year]]*$H$1/(Table1[[#This Row],[Std. Price ($)]]*$K$1))</f>
        <v>481.16077418247431</v>
      </c>
      <c r="V714" s="68">
        <f>Table1[[#This Row],[DEMAND for the whole year]]/U714</f>
        <v>0.86790117234625286</v>
      </c>
      <c r="W714" s="68">
        <f>Table1[[#This Row],[Demand variability (COV)]]*S714</f>
        <v>0.28602739726027404</v>
      </c>
      <c r="X714" s="68">
        <f t="shared" si="166"/>
        <v>0.7006211757440105</v>
      </c>
      <c r="Y714" s="68">
        <f t="shared" si="167"/>
        <v>1.438899976449848</v>
      </c>
      <c r="Z714" s="58">
        <f>(Table1[[#This Row],[Eoq]]/2)*(Table1[[#This Row],[Std. Price ($)]]*$K$1)</f>
        <v>260.37035170387583</v>
      </c>
      <c r="AA714" s="58">
        <f>Table1[[#This Row],[number of times I order]]*$H$1</f>
        <v>260.37035170387588</v>
      </c>
      <c r="AB714" s="58">
        <f>Table1[[#This Row],[Holding cost]]+AA714</f>
        <v>520.74070340775165</v>
      </c>
      <c r="AC714" s="34">
        <v>-0.4</v>
      </c>
      <c r="AD714" s="29">
        <v>1</v>
      </c>
      <c r="AE714" s="29">
        <v>0.25</v>
      </c>
      <c r="AF714" s="29">
        <v>6</v>
      </c>
    </row>
    <row r="715" spans="1:32" x14ac:dyDescent="0.15">
      <c r="A715" s="32">
        <v>37528.558240653118</v>
      </c>
      <c r="B715" s="33">
        <v>14.920018739999998</v>
      </c>
      <c r="C715" s="33">
        <v>524.62514915816337</v>
      </c>
      <c r="D715" s="33">
        <f>C715/Table1[[#This Row],[Std. Price ($)]]</f>
        <v>35.162499344029875</v>
      </c>
      <c r="E715" s="29">
        <v>26</v>
      </c>
      <c r="F715" s="29">
        <f t="shared" si="154"/>
        <v>31.2</v>
      </c>
      <c r="G715" s="29">
        <f t="shared" si="155"/>
        <v>31.2</v>
      </c>
      <c r="H715" s="29">
        <f t="shared" si="156"/>
        <v>31.2</v>
      </c>
      <c r="I715" s="58">
        <f t="shared" si="157"/>
        <v>31.2</v>
      </c>
      <c r="J715" s="58">
        <f t="shared" si="158"/>
        <v>31.2</v>
      </c>
      <c r="K715" s="58">
        <f t="shared" si="159"/>
        <v>31.2</v>
      </c>
      <c r="L715" s="58">
        <f t="shared" si="160"/>
        <v>31.2</v>
      </c>
      <c r="M715" s="58">
        <f t="shared" si="161"/>
        <v>31.2</v>
      </c>
      <c r="N715" s="58">
        <f t="shared" si="162"/>
        <v>31.2</v>
      </c>
      <c r="O715" s="58">
        <f t="shared" si="163"/>
        <v>31.2</v>
      </c>
      <c r="P715" s="58">
        <f t="shared" si="164"/>
        <v>31.2</v>
      </c>
      <c r="Q715" s="58">
        <f t="shared" si="165"/>
        <v>31.2</v>
      </c>
      <c r="R715" s="58">
        <f>SUM(Table1[[#This Row],[Oct]:[September]])</f>
        <v>374.39999999999992</v>
      </c>
      <c r="S715" s="68">
        <f>Table1[[#This Row],[DEMAND for the whole year]]/365</f>
        <v>1.0257534246575339</v>
      </c>
      <c r="T715" s="68">
        <f>Table1[[#This Row],[Lead Time (days)]]*S715</f>
        <v>28.72109589041095</v>
      </c>
      <c r="U715" s="68">
        <f>SQRT(2*Table1[[#This Row],[DEMAND for the whole year]]*$H$1/(Table1[[#This Row],[Std. Price ($)]]*$K$1))</f>
        <v>274.37457386684673</v>
      </c>
      <c r="V715" s="68">
        <f>Table1[[#This Row],[DEMAND for the whole year]]/U715</f>
        <v>1.3645579279576221</v>
      </c>
      <c r="W715" s="68">
        <f>Table1[[#This Row],[Demand variability (COV)]]*S715</f>
        <v>1.2206465753424653</v>
      </c>
      <c r="X715" s="68">
        <f t="shared" si="166"/>
        <v>6.4590545541176612</v>
      </c>
      <c r="Y715" s="68">
        <f t="shared" si="167"/>
        <v>13.265276254230656</v>
      </c>
      <c r="Z715" s="58">
        <f>(Table1[[#This Row],[Eoq]]/2)*(Table1[[#This Row],[Std. Price ($)]]*$K$1)</f>
        <v>409.36737838728669</v>
      </c>
      <c r="AA715" s="58">
        <f>Table1[[#This Row],[number of times I order]]*$H$1</f>
        <v>409.36737838728664</v>
      </c>
      <c r="AB715" s="58">
        <f>Table1[[#This Row],[Holding cost]]+AA715</f>
        <v>818.73475677457327</v>
      </c>
      <c r="AC715" s="34">
        <v>0.2</v>
      </c>
      <c r="AD715" s="29">
        <v>1</v>
      </c>
      <c r="AE715" s="29">
        <v>1.19</v>
      </c>
      <c r="AF715" s="29">
        <v>28</v>
      </c>
    </row>
    <row r="716" spans="1:32" x14ac:dyDescent="0.15">
      <c r="A716" s="32">
        <v>47743.741848112644</v>
      </c>
      <c r="B716" s="33">
        <v>26.272999999999996</v>
      </c>
      <c r="C716" s="33">
        <v>1003.2216701173332</v>
      </c>
      <c r="D716" s="33">
        <f>C716/Table1[[#This Row],[Std. Price ($)]]</f>
        <v>38.184511480125352</v>
      </c>
      <c r="E716" s="29">
        <v>34</v>
      </c>
      <c r="F716" s="29">
        <f t="shared" si="154"/>
        <v>27.2</v>
      </c>
      <c r="G716" s="29">
        <f t="shared" si="155"/>
        <v>27.2</v>
      </c>
      <c r="H716" s="29">
        <f t="shared" si="156"/>
        <v>27.2</v>
      </c>
      <c r="I716" s="58">
        <f t="shared" si="157"/>
        <v>27.2</v>
      </c>
      <c r="J716" s="58">
        <f t="shared" si="158"/>
        <v>27.2</v>
      </c>
      <c r="K716" s="58">
        <f t="shared" si="159"/>
        <v>27.2</v>
      </c>
      <c r="L716" s="58">
        <f t="shared" si="160"/>
        <v>27.2</v>
      </c>
      <c r="M716" s="58">
        <f t="shared" si="161"/>
        <v>27.2</v>
      </c>
      <c r="N716" s="58">
        <f t="shared" si="162"/>
        <v>27.2</v>
      </c>
      <c r="O716" s="58">
        <f t="shared" si="163"/>
        <v>27.2</v>
      </c>
      <c r="P716" s="58">
        <f t="shared" si="164"/>
        <v>27.2</v>
      </c>
      <c r="Q716" s="58">
        <f t="shared" si="165"/>
        <v>27.2</v>
      </c>
      <c r="R716" s="58">
        <f>SUM(Table1[[#This Row],[Oct]:[September]])</f>
        <v>326.39999999999992</v>
      </c>
      <c r="S716" s="68">
        <f>Table1[[#This Row],[DEMAND for the whole year]]/365</f>
        <v>0.89424657534246554</v>
      </c>
      <c r="T716" s="68">
        <f>Table1[[#This Row],[Lead Time (days)]]*S716</f>
        <v>14.307945205479449</v>
      </c>
      <c r="U716" s="68">
        <f>SQRT(2*Table1[[#This Row],[DEMAND for the whole year]]*$H$1/(Table1[[#This Row],[Std. Price ($)]]*$K$1))</f>
        <v>193.05491795701772</v>
      </c>
      <c r="V716" s="68">
        <f>Table1[[#This Row],[DEMAND for the whole year]]/U716</f>
        <v>1.6907106198282424</v>
      </c>
      <c r="W716" s="68">
        <f>Table1[[#This Row],[Demand variability (COV)]]*S716</f>
        <v>1.350312328767123</v>
      </c>
      <c r="X716" s="68">
        <f t="shared" si="166"/>
        <v>5.4012493150684922</v>
      </c>
      <c r="Y716" s="68">
        <f t="shared" si="167"/>
        <v>11.09280989687279</v>
      </c>
      <c r="Z716" s="58">
        <f>(Table1[[#This Row],[Eoq]]/2)*(Table1[[#This Row],[Std. Price ($)]]*$K$1)</f>
        <v>507.21318594847264</v>
      </c>
      <c r="AA716" s="58">
        <f>Table1[[#This Row],[number of times I order]]*$H$1</f>
        <v>507.21318594847276</v>
      </c>
      <c r="AB716" s="58">
        <f>Table1[[#This Row],[Holding cost]]+AA716</f>
        <v>1014.4263718969454</v>
      </c>
      <c r="AC716" s="34">
        <v>-0.2</v>
      </c>
      <c r="AD716" s="29">
        <v>1</v>
      </c>
      <c r="AE716" s="29">
        <v>1.51</v>
      </c>
      <c r="AF716" s="29">
        <v>16</v>
      </c>
    </row>
    <row r="717" spans="1:32" x14ac:dyDescent="0.15">
      <c r="A717" s="32">
        <v>64810.322980241472</v>
      </c>
      <c r="B717" s="33">
        <v>79.711676129999987</v>
      </c>
      <c r="C717" s="33">
        <v>3644.8899664993664</v>
      </c>
      <c r="D717" s="33">
        <f>C717/Table1[[#This Row],[Std. Price ($)]]</f>
        <v>45.725923019796966</v>
      </c>
      <c r="E717" s="29">
        <v>34</v>
      </c>
      <c r="F717" s="29">
        <f t="shared" si="154"/>
        <v>74.8</v>
      </c>
      <c r="G717" s="29">
        <f t="shared" si="155"/>
        <v>74.8</v>
      </c>
      <c r="H717" s="29">
        <f t="shared" si="156"/>
        <v>74.8</v>
      </c>
      <c r="I717" s="58">
        <f t="shared" si="157"/>
        <v>74.8</v>
      </c>
      <c r="J717" s="58">
        <f t="shared" si="158"/>
        <v>74.8</v>
      </c>
      <c r="K717" s="58">
        <f t="shared" si="159"/>
        <v>74.8</v>
      </c>
      <c r="L717" s="58">
        <f t="shared" si="160"/>
        <v>74.8</v>
      </c>
      <c r="M717" s="58">
        <f t="shared" si="161"/>
        <v>74.8</v>
      </c>
      <c r="N717" s="58">
        <f t="shared" si="162"/>
        <v>74.8</v>
      </c>
      <c r="O717" s="58">
        <f t="shared" si="163"/>
        <v>74.8</v>
      </c>
      <c r="P717" s="58">
        <f t="shared" si="164"/>
        <v>74.8</v>
      </c>
      <c r="Q717" s="58">
        <f t="shared" si="165"/>
        <v>74.8</v>
      </c>
      <c r="R717" s="58">
        <f>SUM(Table1[[#This Row],[Oct]:[September]])</f>
        <v>897.5999999999998</v>
      </c>
      <c r="S717" s="68">
        <f>Table1[[#This Row],[DEMAND for the whole year]]/365</f>
        <v>2.4591780821917801</v>
      </c>
      <c r="T717" s="68">
        <f>Table1[[#This Row],[Lead Time (days)]]*S717</f>
        <v>88.530410958904085</v>
      </c>
      <c r="U717" s="68">
        <f>SQRT(2*Table1[[#This Row],[DEMAND for the whole year]]*$H$1/(Table1[[#This Row],[Std. Price ($)]]*$K$1))</f>
        <v>183.79812584743777</v>
      </c>
      <c r="V717" s="68">
        <f>Table1[[#This Row],[DEMAND for the whole year]]/U717</f>
        <v>4.8836188936173137</v>
      </c>
      <c r="W717" s="68">
        <f>Table1[[#This Row],[Demand variability (COV)]]*S717</f>
        <v>2.336219178082191</v>
      </c>
      <c r="X717" s="68">
        <f t="shared" si="166"/>
        <v>14.017315068493147</v>
      </c>
      <c r="Y717" s="68">
        <f t="shared" si="167"/>
        <v>28.788045551900826</v>
      </c>
      <c r="Z717" s="58">
        <f>(Table1[[#This Row],[Eoq]]/2)*(Table1[[#This Row],[Std. Price ($)]]*$K$1)</f>
        <v>1465.0856680851939</v>
      </c>
      <c r="AA717" s="58">
        <f>Table1[[#This Row],[number of times I order]]*$H$1</f>
        <v>1465.0856680851941</v>
      </c>
      <c r="AB717" s="58">
        <f>Table1[[#This Row],[Holding cost]]+AA717</f>
        <v>2930.1713361703878</v>
      </c>
      <c r="AC717" s="34">
        <v>1.2</v>
      </c>
      <c r="AD717" s="29">
        <v>0.85</v>
      </c>
      <c r="AE717" s="29">
        <v>0.95</v>
      </c>
      <c r="AF717" s="29">
        <v>36</v>
      </c>
    </row>
    <row r="718" spans="1:32" x14ac:dyDescent="0.15">
      <c r="A718" s="32">
        <v>2080.1253685462484</v>
      </c>
      <c r="B718" s="33">
        <v>9.7244843999999997</v>
      </c>
      <c r="C718" s="33">
        <v>144.45080925143046</v>
      </c>
      <c r="D718" s="33">
        <f>C718/Table1[[#This Row],[Std. Price ($)]]</f>
        <v>14.854341197917954</v>
      </c>
      <c r="E718" s="29">
        <v>42</v>
      </c>
      <c r="F718" s="29">
        <f t="shared" si="154"/>
        <v>92.4</v>
      </c>
      <c r="G718" s="29">
        <f t="shared" si="155"/>
        <v>92.4</v>
      </c>
      <c r="H718" s="29">
        <f t="shared" si="156"/>
        <v>92.4</v>
      </c>
      <c r="I718" s="58">
        <f t="shared" si="157"/>
        <v>92.4</v>
      </c>
      <c r="J718" s="58">
        <f t="shared" si="158"/>
        <v>92.4</v>
      </c>
      <c r="K718" s="58">
        <f t="shared" si="159"/>
        <v>92.4</v>
      </c>
      <c r="L718" s="58">
        <f t="shared" si="160"/>
        <v>92.4</v>
      </c>
      <c r="M718" s="58">
        <f t="shared" si="161"/>
        <v>92.4</v>
      </c>
      <c r="N718" s="58">
        <f t="shared" si="162"/>
        <v>92.4</v>
      </c>
      <c r="O718" s="58">
        <f t="shared" si="163"/>
        <v>92.4</v>
      </c>
      <c r="P718" s="58">
        <f t="shared" si="164"/>
        <v>92.4</v>
      </c>
      <c r="Q718" s="58">
        <f t="shared" si="165"/>
        <v>92.4</v>
      </c>
      <c r="R718" s="58">
        <f>SUM(Table1[[#This Row],[Oct]:[September]])</f>
        <v>1108.8</v>
      </c>
      <c r="S718" s="68">
        <f>Table1[[#This Row],[DEMAND for the whole year]]/365</f>
        <v>3.037808219178082</v>
      </c>
      <c r="T718" s="68">
        <f>Table1[[#This Row],[Lead Time (days)]]*S718</f>
        <v>18.226849315068492</v>
      </c>
      <c r="U718" s="68">
        <f>SQRT(2*Table1[[#This Row],[DEMAND for the whole year]]*$H$1/(Table1[[#This Row],[Std. Price ($)]]*$K$1))</f>
        <v>584.8627258276947</v>
      </c>
      <c r="V718" s="68">
        <f>Table1[[#This Row],[DEMAND for the whole year]]/U718</f>
        <v>1.8958294844842982</v>
      </c>
      <c r="W718" s="68">
        <f>Table1[[#This Row],[Demand variability (COV)]]*S718</f>
        <v>4.3136876712328762</v>
      </c>
      <c r="X718" s="68">
        <f t="shared" si="166"/>
        <v>10.566333704255184</v>
      </c>
      <c r="Y718" s="68">
        <f t="shared" si="167"/>
        <v>21.700596334486391</v>
      </c>
      <c r="Z718" s="58">
        <f>(Table1[[#This Row],[Eoq]]/2)*(Table1[[#This Row],[Std. Price ($)]]*$K$1)</f>
        <v>568.7488453452894</v>
      </c>
      <c r="AA718" s="58">
        <f>Table1[[#This Row],[number of times I order]]*$H$1</f>
        <v>568.74884534528951</v>
      </c>
      <c r="AB718" s="58">
        <f>Table1[[#This Row],[Holding cost]]+AA718</f>
        <v>1137.497690690579</v>
      </c>
      <c r="AC718" s="34">
        <v>1.2</v>
      </c>
      <c r="AD718" s="29">
        <v>0.83</v>
      </c>
      <c r="AE718" s="29">
        <v>1.42</v>
      </c>
      <c r="AF718" s="29">
        <v>6</v>
      </c>
    </row>
    <row r="719" spans="1:32" x14ac:dyDescent="0.15">
      <c r="A719" s="32">
        <v>91056.893560097524</v>
      </c>
      <c r="B719" s="33">
        <v>10.913157909999999</v>
      </c>
      <c r="C719" s="33">
        <v>448.82021052878724</v>
      </c>
      <c r="D719" s="33">
        <f>C719/Table1[[#This Row],[Std. Price ($)]]</f>
        <v>41.126520318882406</v>
      </c>
      <c r="E719" s="29">
        <v>26</v>
      </c>
      <c r="F719" s="29">
        <f t="shared" si="154"/>
        <v>46.8</v>
      </c>
      <c r="G719" s="29">
        <f t="shared" si="155"/>
        <v>46.8</v>
      </c>
      <c r="H719" s="29">
        <f t="shared" si="156"/>
        <v>46.8</v>
      </c>
      <c r="I719" s="58">
        <f t="shared" si="157"/>
        <v>46.8</v>
      </c>
      <c r="J719" s="58">
        <f t="shared" si="158"/>
        <v>46.8</v>
      </c>
      <c r="K719" s="58">
        <f t="shared" si="159"/>
        <v>46.8</v>
      </c>
      <c r="L719" s="58">
        <f t="shared" si="160"/>
        <v>46.8</v>
      </c>
      <c r="M719" s="58">
        <f t="shared" si="161"/>
        <v>46.8</v>
      </c>
      <c r="N719" s="58">
        <f t="shared" si="162"/>
        <v>46.8</v>
      </c>
      <c r="O719" s="58">
        <f t="shared" si="163"/>
        <v>46.8</v>
      </c>
      <c r="P719" s="58">
        <f t="shared" si="164"/>
        <v>46.8</v>
      </c>
      <c r="Q719" s="58">
        <f t="shared" si="165"/>
        <v>46.8</v>
      </c>
      <c r="R719" s="58">
        <f>SUM(Table1[[#This Row],[Oct]:[September]])</f>
        <v>561.6</v>
      </c>
      <c r="S719" s="68">
        <f>Table1[[#This Row],[DEMAND for the whole year]]/365</f>
        <v>1.5386301369863014</v>
      </c>
      <c r="T719" s="68">
        <f>Table1[[#This Row],[Lead Time (days)]]*S719</f>
        <v>33.849863013698631</v>
      </c>
      <c r="U719" s="68">
        <f>SQRT(2*Table1[[#This Row],[DEMAND for the whole year]]*$H$1/(Table1[[#This Row],[Std. Price ($)]]*$K$1))</f>
        <v>392.91531520818364</v>
      </c>
      <c r="V719" s="68">
        <f>Table1[[#This Row],[DEMAND for the whole year]]/U719</f>
        <v>1.4293156267081111</v>
      </c>
      <c r="W719" s="68">
        <f>Table1[[#This Row],[Demand variability (COV)]]*S719</f>
        <v>2.7387616438356166</v>
      </c>
      <c r="X719" s="68">
        <f t="shared" si="166"/>
        <v>12.845930776646499</v>
      </c>
      <c r="Y719" s="68">
        <f t="shared" si="167"/>
        <v>26.382316338589543</v>
      </c>
      <c r="Z719" s="58">
        <f>(Table1[[#This Row],[Eoq]]/2)*(Table1[[#This Row],[Std. Price ($)]]*$K$1)</f>
        <v>428.79468801243326</v>
      </c>
      <c r="AA719" s="58">
        <f>Table1[[#This Row],[number of times I order]]*$H$1</f>
        <v>428.79468801243331</v>
      </c>
      <c r="AB719" s="58">
        <f>Table1[[#This Row],[Holding cost]]+AA719</f>
        <v>857.58937602486662</v>
      </c>
      <c r="AC719" s="34">
        <v>0.8</v>
      </c>
      <c r="AD719" s="29">
        <v>1</v>
      </c>
      <c r="AE719" s="29">
        <v>1.78</v>
      </c>
      <c r="AF719" s="29">
        <v>22</v>
      </c>
    </row>
    <row r="720" spans="1:32" x14ac:dyDescent="0.15">
      <c r="A720" s="32">
        <v>24189.224832076183</v>
      </c>
      <c r="B720" s="33">
        <v>32.79786644</v>
      </c>
      <c r="C720" s="33">
        <v>132.85112079545112</v>
      </c>
      <c r="D720" s="33">
        <f>C720/Table1[[#This Row],[Std. Price ($)]]</f>
        <v>4.0506025304568904</v>
      </c>
      <c r="E720" s="29">
        <v>26</v>
      </c>
      <c r="F720" s="29">
        <f t="shared" si="154"/>
        <v>65</v>
      </c>
      <c r="G720" s="29">
        <f t="shared" si="155"/>
        <v>65</v>
      </c>
      <c r="H720" s="29">
        <f t="shared" si="156"/>
        <v>65</v>
      </c>
      <c r="I720" s="58">
        <f t="shared" si="157"/>
        <v>65</v>
      </c>
      <c r="J720" s="58">
        <f t="shared" si="158"/>
        <v>65</v>
      </c>
      <c r="K720" s="58">
        <f t="shared" si="159"/>
        <v>65</v>
      </c>
      <c r="L720" s="58">
        <f t="shared" si="160"/>
        <v>65</v>
      </c>
      <c r="M720" s="58">
        <f t="shared" si="161"/>
        <v>65</v>
      </c>
      <c r="N720" s="58">
        <f t="shared" si="162"/>
        <v>65</v>
      </c>
      <c r="O720" s="58">
        <f t="shared" si="163"/>
        <v>65</v>
      </c>
      <c r="P720" s="58">
        <f t="shared" si="164"/>
        <v>65</v>
      </c>
      <c r="Q720" s="58">
        <f t="shared" si="165"/>
        <v>65</v>
      </c>
      <c r="R720" s="58">
        <f>SUM(Table1[[#This Row],[Oct]:[September]])</f>
        <v>780</v>
      </c>
      <c r="S720" s="68">
        <f>Table1[[#This Row],[DEMAND for the whole year]]/365</f>
        <v>2.1369863013698631</v>
      </c>
      <c r="T720" s="68">
        <f>Table1[[#This Row],[Lead Time (days)]]*S720</f>
        <v>10.684931506849315</v>
      </c>
      <c r="U720" s="68">
        <f>SQRT(2*Table1[[#This Row],[DEMAND for the whole year]]*$H$1/(Table1[[#This Row],[Std. Price ($)]]*$K$1))</f>
        <v>267.10691549397268</v>
      </c>
      <c r="V720" s="68">
        <f>Table1[[#This Row],[DEMAND for the whole year]]/U720</f>
        <v>2.9201789798572282</v>
      </c>
      <c r="W720" s="68">
        <f>Table1[[#This Row],[Demand variability (COV)]]*S720</f>
        <v>1.5813698630136988</v>
      </c>
      <c r="X720" s="68">
        <f t="shared" si="166"/>
        <v>3.5360505112681611</v>
      </c>
      <c r="Y720" s="68">
        <f t="shared" si="167"/>
        <v>7.2621598854560832</v>
      </c>
      <c r="Z720" s="58">
        <f>(Table1[[#This Row],[Eoq]]/2)*(Table1[[#This Row],[Std. Price ($)]]*$K$1)</f>
        <v>876.05369395716832</v>
      </c>
      <c r="AA720" s="58">
        <f>Table1[[#This Row],[number of times I order]]*$H$1</f>
        <v>876.05369395716843</v>
      </c>
      <c r="AB720" s="58">
        <f>Table1[[#This Row],[Holding cost]]+AA720</f>
        <v>1752.1073879143369</v>
      </c>
      <c r="AC720" s="34">
        <v>1.5</v>
      </c>
      <c r="AD720" s="29">
        <v>0.75</v>
      </c>
      <c r="AE720" s="29">
        <v>0.74</v>
      </c>
      <c r="AF720" s="29">
        <v>5</v>
      </c>
    </row>
    <row r="721" spans="1:32" x14ac:dyDescent="0.15">
      <c r="A721" s="32">
        <v>93217.399090982857</v>
      </c>
      <c r="B721" s="33">
        <v>104.39967075999999</v>
      </c>
      <c r="C721" s="33">
        <v>7635.4210659382443</v>
      </c>
      <c r="D721" s="33">
        <f>C721/Table1[[#This Row],[Std. Price ($)]]</f>
        <v>73.136447752704058</v>
      </c>
      <c r="E721" s="29">
        <v>58</v>
      </c>
      <c r="F721" s="29">
        <f t="shared" si="154"/>
        <v>69.599999999999994</v>
      </c>
      <c r="G721" s="29">
        <f t="shared" si="155"/>
        <v>69.599999999999994</v>
      </c>
      <c r="H721" s="29">
        <f t="shared" si="156"/>
        <v>69.599999999999994</v>
      </c>
      <c r="I721" s="58">
        <f t="shared" si="157"/>
        <v>69.599999999999994</v>
      </c>
      <c r="J721" s="58">
        <f t="shared" si="158"/>
        <v>69.599999999999994</v>
      </c>
      <c r="K721" s="58">
        <f t="shared" si="159"/>
        <v>69.599999999999994</v>
      </c>
      <c r="L721" s="58">
        <f t="shared" si="160"/>
        <v>69.599999999999994</v>
      </c>
      <c r="M721" s="58">
        <f t="shared" si="161"/>
        <v>69.599999999999994</v>
      </c>
      <c r="N721" s="58">
        <f t="shared" si="162"/>
        <v>69.599999999999994</v>
      </c>
      <c r="O721" s="58">
        <f t="shared" si="163"/>
        <v>69.599999999999994</v>
      </c>
      <c r="P721" s="58">
        <f t="shared" si="164"/>
        <v>69.599999999999994</v>
      </c>
      <c r="Q721" s="58">
        <f t="shared" si="165"/>
        <v>69.599999999999994</v>
      </c>
      <c r="R721" s="58">
        <f>SUM(Table1[[#This Row],[Oct]:[September]])</f>
        <v>835.20000000000016</v>
      </c>
      <c r="S721" s="68">
        <f>Table1[[#This Row],[DEMAND for the whole year]]/365</f>
        <v>2.2882191780821923</v>
      </c>
      <c r="T721" s="68">
        <f>Table1[[#This Row],[Lead Time (days)]]*S721</f>
        <v>75.511232876712342</v>
      </c>
      <c r="U721" s="68">
        <f>SQRT(2*Table1[[#This Row],[DEMAND for the whole year]]*$H$1/(Table1[[#This Row],[Std. Price ($)]]*$K$1))</f>
        <v>154.9195781287666</v>
      </c>
      <c r="V721" s="68">
        <f>Table1[[#This Row],[DEMAND for the whole year]]/U721</f>
        <v>5.3911843169737761</v>
      </c>
      <c r="W721" s="68">
        <f>Table1[[#This Row],[Demand variability (COV)]]*S721</f>
        <v>2.1966904109589045</v>
      </c>
      <c r="X721" s="68">
        <f t="shared" si="166"/>
        <v>12.619025680802794</v>
      </c>
      <c r="Y721" s="68">
        <f t="shared" si="167"/>
        <v>25.916310245183727</v>
      </c>
      <c r="Z721" s="58">
        <f>(Table1[[#This Row],[Eoq]]/2)*(Table1[[#This Row],[Std. Price ($)]]*$K$1)</f>
        <v>1617.355295092133</v>
      </c>
      <c r="AA721" s="58">
        <f>Table1[[#This Row],[number of times I order]]*$H$1</f>
        <v>1617.3552950921328</v>
      </c>
      <c r="AB721" s="58">
        <f>Table1[[#This Row],[Holding cost]]+AA721</f>
        <v>3234.710590184266</v>
      </c>
      <c r="AC721" s="34">
        <v>0.2</v>
      </c>
      <c r="AD721" s="29">
        <v>0.77</v>
      </c>
      <c r="AE721" s="29">
        <v>0.96</v>
      </c>
      <c r="AF721" s="29">
        <v>33</v>
      </c>
    </row>
    <row r="722" spans="1:32" x14ac:dyDescent="0.15">
      <c r="A722" s="32">
        <v>415.61404035994622</v>
      </c>
      <c r="B722" s="33">
        <v>102.99364858999999</v>
      </c>
      <c r="C722" s="33">
        <v>2896.3017456804037</v>
      </c>
      <c r="D722" s="33">
        <f>C722/Table1[[#This Row],[Std. Price ($)]]</f>
        <v>28.121168492729904</v>
      </c>
      <c r="E722" s="29">
        <v>34</v>
      </c>
      <c r="F722" s="29">
        <f t="shared" si="154"/>
        <v>51</v>
      </c>
      <c r="G722" s="29">
        <f t="shared" si="155"/>
        <v>51</v>
      </c>
      <c r="H722" s="29">
        <f t="shared" si="156"/>
        <v>51</v>
      </c>
      <c r="I722" s="58">
        <f t="shared" si="157"/>
        <v>51</v>
      </c>
      <c r="J722" s="58">
        <f t="shared" si="158"/>
        <v>51</v>
      </c>
      <c r="K722" s="58">
        <f t="shared" si="159"/>
        <v>51</v>
      </c>
      <c r="L722" s="58">
        <f t="shared" si="160"/>
        <v>51</v>
      </c>
      <c r="M722" s="58">
        <f t="shared" si="161"/>
        <v>51</v>
      </c>
      <c r="N722" s="58">
        <f t="shared" si="162"/>
        <v>51</v>
      </c>
      <c r="O722" s="58">
        <f t="shared" si="163"/>
        <v>51</v>
      </c>
      <c r="P722" s="58">
        <f t="shared" si="164"/>
        <v>51</v>
      </c>
      <c r="Q722" s="58">
        <f t="shared" si="165"/>
        <v>51</v>
      </c>
      <c r="R722" s="58">
        <f>SUM(Table1[[#This Row],[Oct]:[September]])</f>
        <v>612</v>
      </c>
      <c r="S722" s="68">
        <f>Table1[[#This Row],[DEMAND for the whole year]]/365</f>
        <v>1.6767123287671233</v>
      </c>
      <c r="T722" s="68">
        <f>Table1[[#This Row],[Lead Time (days)]]*S722</f>
        <v>43.594520547945208</v>
      </c>
      <c r="U722" s="68">
        <f>SQRT(2*Table1[[#This Row],[DEMAND for the whole year]]*$H$1/(Table1[[#This Row],[Std. Price ($)]]*$K$1))</f>
        <v>133.51532483244318</v>
      </c>
      <c r="V722" s="68">
        <f>Table1[[#This Row],[DEMAND for the whole year]]/U722</f>
        <v>4.5837434823907852</v>
      </c>
      <c r="W722" s="68">
        <f>Table1[[#This Row],[Demand variability (COV)]]*S722</f>
        <v>1.3749041095890411</v>
      </c>
      <c r="X722" s="68">
        <f t="shared" si="166"/>
        <v>7.0106628841134331</v>
      </c>
      <c r="Y722" s="68">
        <f t="shared" si="167"/>
        <v>14.398141261054912</v>
      </c>
      <c r="Z722" s="58">
        <f>(Table1[[#This Row],[Eoq]]/2)*(Table1[[#This Row],[Std. Price ($)]]*$K$1)</f>
        <v>1375.1230447172354</v>
      </c>
      <c r="AA722" s="58">
        <f>Table1[[#This Row],[number of times I order]]*$H$1</f>
        <v>1375.1230447172356</v>
      </c>
      <c r="AB722" s="58">
        <f>Table1[[#This Row],[Holding cost]]+AA722</f>
        <v>2750.2460894344713</v>
      </c>
      <c r="AC722" s="34">
        <v>0.5</v>
      </c>
      <c r="AD722" s="29">
        <v>1</v>
      </c>
      <c r="AE722" s="29">
        <v>0.82</v>
      </c>
      <c r="AF722" s="29">
        <v>26</v>
      </c>
    </row>
    <row r="723" spans="1:32" x14ac:dyDescent="0.15">
      <c r="A723" s="32">
        <v>39377.98910582532</v>
      </c>
      <c r="B723" s="33">
        <v>13.76687828</v>
      </c>
      <c r="C723" s="33">
        <v>504.86877409288314</v>
      </c>
      <c r="D723" s="33">
        <f>C723/Table1[[#This Row],[Std. Price ($)]]</f>
        <v>36.672712856504106</v>
      </c>
      <c r="E723" s="29">
        <v>42</v>
      </c>
      <c r="F723" s="29">
        <f t="shared" si="154"/>
        <v>92.4</v>
      </c>
      <c r="G723" s="29">
        <f t="shared" si="155"/>
        <v>92.4</v>
      </c>
      <c r="H723" s="29">
        <f t="shared" si="156"/>
        <v>92.4</v>
      </c>
      <c r="I723" s="58">
        <f t="shared" si="157"/>
        <v>92.4</v>
      </c>
      <c r="J723" s="58">
        <f t="shared" si="158"/>
        <v>92.4</v>
      </c>
      <c r="K723" s="58">
        <f t="shared" si="159"/>
        <v>92.4</v>
      </c>
      <c r="L723" s="58">
        <f t="shared" si="160"/>
        <v>92.4</v>
      </c>
      <c r="M723" s="58">
        <f t="shared" si="161"/>
        <v>92.4</v>
      </c>
      <c r="N723" s="58">
        <f t="shared" si="162"/>
        <v>92.4</v>
      </c>
      <c r="O723" s="58">
        <f t="shared" si="163"/>
        <v>92.4</v>
      </c>
      <c r="P723" s="58">
        <f t="shared" si="164"/>
        <v>92.4</v>
      </c>
      <c r="Q723" s="58">
        <f t="shared" si="165"/>
        <v>92.4</v>
      </c>
      <c r="R723" s="58">
        <f>SUM(Table1[[#This Row],[Oct]:[September]])</f>
        <v>1108.8</v>
      </c>
      <c r="S723" s="68">
        <f>Table1[[#This Row],[DEMAND for the whole year]]/365</f>
        <v>3.037808219178082</v>
      </c>
      <c r="T723" s="68">
        <f>Table1[[#This Row],[Lead Time (days)]]*S723</f>
        <v>78.983013698630131</v>
      </c>
      <c r="U723" s="68">
        <f>SQRT(2*Table1[[#This Row],[DEMAND for the whole year]]*$H$1/(Table1[[#This Row],[Std. Price ($)]]*$K$1))</f>
        <v>491.55203645917652</v>
      </c>
      <c r="V723" s="68">
        <f>Table1[[#This Row],[DEMAND for the whole year]]/U723</f>
        <v>2.2557123514065349</v>
      </c>
      <c r="W723" s="68">
        <f>Table1[[#This Row],[Demand variability (COV)]]*S723</f>
        <v>2.4302465753424656</v>
      </c>
      <c r="X723" s="68">
        <f t="shared" si="166"/>
        <v>12.391874710513269</v>
      </c>
      <c r="Y723" s="68">
        <f t="shared" si="167"/>
        <v>25.44979918740265</v>
      </c>
      <c r="Z723" s="58">
        <f>(Table1[[#This Row],[Eoq]]/2)*(Table1[[#This Row],[Std. Price ($)]]*$K$1)</f>
        <v>676.71370542196064</v>
      </c>
      <c r="AA723" s="58">
        <f>Table1[[#This Row],[number of times I order]]*$H$1</f>
        <v>676.71370542196053</v>
      </c>
      <c r="AB723" s="58">
        <f>Table1[[#This Row],[Holding cost]]+AA723</f>
        <v>1353.4274108439213</v>
      </c>
      <c r="AC723" s="34">
        <v>1.2</v>
      </c>
      <c r="AD723" s="29">
        <v>1</v>
      </c>
      <c r="AE723" s="29">
        <v>0.8</v>
      </c>
      <c r="AF723" s="29">
        <v>26</v>
      </c>
    </row>
    <row r="724" spans="1:32" x14ac:dyDescent="0.15">
      <c r="A724" s="32">
        <v>34249.813678266037</v>
      </c>
      <c r="B724" s="33">
        <v>210.56847890999995</v>
      </c>
      <c r="C724" s="33">
        <v>168.70695722479059</v>
      </c>
      <c r="D724" s="33">
        <f>C724/Table1[[#This Row],[Std. Price ($)]]</f>
        <v>0.80119758711320899</v>
      </c>
      <c r="E724" s="29">
        <v>34</v>
      </c>
      <c r="F724" s="29">
        <f t="shared" si="154"/>
        <v>20.399999999999999</v>
      </c>
      <c r="G724" s="29">
        <f t="shared" si="155"/>
        <v>20.399999999999999</v>
      </c>
      <c r="H724" s="29">
        <f t="shared" si="156"/>
        <v>20.399999999999999</v>
      </c>
      <c r="I724" s="58">
        <f t="shared" si="157"/>
        <v>20.399999999999999</v>
      </c>
      <c r="J724" s="58">
        <f t="shared" si="158"/>
        <v>20.399999999999999</v>
      </c>
      <c r="K724" s="58">
        <f t="shared" si="159"/>
        <v>20.399999999999999</v>
      </c>
      <c r="L724" s="58">
        <f t="shared" si="160"/>
        <v>20.399999999999999</v>
      </c>
      <c r="M724" s="58">
        <f t="shared" si="161"/>
        <v>20.399999999999999</v>
      </c>
      <c r="N724" s="58">
        <f t="shared" si="162"/>
        <v>20.399999999999999</v>
      </c>
      <c r="O724" s="58">
        <f t="shared" si="163"/>
        <v>20.399999999999999</v>
      </c>
      <c r="P724" s="58">
        <f t="shared" si="164"/>
        <v>20.399999999999999</v>
      </c>
      <c r="Q724" s="58">
        <f t="shared" si="165"/>
        <v>20.399999999999999</v>
      </c>
      <c r="R724" s="58">
        <f>SUM(Table1[[#This Row],[Oct]:[September]])</f>
        <v>244.80000000000004</v>
      </c>
      <c r="S724" s="68">
        <f>Table1[[#This Row],[DEMAND for the whole year]]/365</f>
        <v>0.67068493150684938</v>
      </c>
      <c r="T724" s="68">
        <f>Table1[[#This Row],[Lead Time (days)]]*S724</f>
        <v>2.012054794520548</v>
      </c>
      <c r="U724" s="68">
        <f>SQRT(2*Table1[[#This Row],[DEMAND for the whole year]]*$H$1/(Table1[[#This Row],[Std. Price ($)]]*$K$1))</f>
        <v>59.056765075653402</v>
      </c>
      <c r="V724" s="68">
        <f>Table1[[#This Row],[DEMAND for the whole year]]/U724</f>
        <v>4.1451643971085153</v>
      </c>
      <c r="W724" s="68">
        <f>Table1[[#This Row],[Demand variability (COV)]]*S724</f>
        <v>0.13413698630136989</v>
      </c>
      <c r="X724" s="68">
        <f t="shared" si="166"/>
        <v>0.23233207544814313</v>
      </c>
      <c r="Y724" s="68">
        <f t="shared" si="167"/>
        <v>0.47715174685645423</v>
      </c>
      <c r="Z724" s="58">
        <f>(Table1[[#This Row],[Eoq]]/2)*(Table1[[#This Row],[Std. Price ($)]]*$K$1)</f>
        <v>1243.5493191325545</v>
      </c>
      <c r="AA724" s="58">
        <f>Table1[[#This Row],[number of times I order]]*$H$1</f>
        <v>1243.5493191325545</v>
      </c>
      <c r="AB724" s="58">
        <f>Table1[[#This Row],[Holding cost]]+AA724</f>
        <v>2487.098638265109</v>
      </c>
      <c r="AC724" s="34">
        <v>-0.4</v>
      </c>
      <c r="AD724" s="29">
        <v>1</v>
      </c>
      <c r="AE724" s="29">
        <v>0.2</v>
      </c>
      <c r="AF724" s="29">
        <v>3</v>
      </c>
    </row>
    <row r="725" spans="1:32" x14ac:dyDescent="0.15">
      <c r="A725" s="32">
        <v>62442.853358002671</v>
      </c>
      <c r="B725" s="33">
        <v>99.635379979999996</v>
      </c>
      <c r="C725" s="33">
        <v>11772.215581791535</v>
      </c>
      <c r="D725" s="33">
        <f>C725/Table1[[#This Row],[Std. Price ($)]]</f>
        <v>118.15296518319693</v>
      </c>
      <c r="E725" s="29">
        <v>50</v>
      </c>
      <c r="F725" s="29">
        <f t="shared" si="154"/>
        <v>45</v>
      </c>
      <c r="G725" s="29">
        <f t="shared" si="155"/>
        <v>45</v>
      </c>
      <c r="H725" s="29">
        <f t="shared" si="156"/>
        <v>45</v>
      </c>
      <c r="I725" s="58">
        <f t="shared" si="157"/>
        <v>45</v>
      </c>
      <c r="J725" s="58">
        <f t="shared" si="158"/>
        <v>45</v>
      </c>
      <c r="K725" s="58">
        <f t="shared" si="159"/>
        <v>45</v>
      </c>
      <c r="L725" s="58">
        <f t="shared" si="160"/>
        <v>45</v>
      </c>
      <c r="M725" s="58">
        <f t="shared" si="161"/>
        <v>45</v>
      </c>
      <c r="N725" s="58">
        <f t="shared" si="162"/>
        <v>45</v>
      </c>
      <c r="O725" s="58">
        <f t="shared" si="163"/>
        <v>45</v>
      </c>
      <c r="P725" s="58">
        <f t="shared" si="164"/>
        <v>45</v>
      </c>
      <c r="Q725" s="58">
        <f t="shared" si="165"/>
        <v>45</v>
      </c>
      <c r="R725" s="58">
        <f>SUM(Table1[[#This Row],[Oct]:[September]])</f>
        <v>540</v>
      </c>
      <c r="S725" s="68">
        <f>Table1[[#This Row],[DEMAND for the whole year]]/365</f>
        <v>1.4794520547945205</v>
      </c>
      <c r="T725" s="68">
        <f>Table1[[#This Row],[Lead Time (days)]]*S725</f>
        <v>48.821917808219176</v>
      </c>
      <c r="U725" s="68">
        <f>SQRT(2*Table1[[#This Row],[DEMAND for the whole year]]*$H$1/(Table1[[#This Row],[Std. Price ($)]]*$K$1))</f>
        <v>127.51189986344458</v>
      </c>
      <c r="V725" s="68">
        <f>Table1[[#This Row],[DEMAND for the whole year]]/U725</f>
        <v>4.234898864955337</v>
      </c>
      <c r="W725" s="68">
        <f>Table1[[#This Row],[Demand variability (COV)]]*S725</f>
        <v>2.7221917808219178</v>
      </c>
      <c r="X725" s="68">
        <f t="shared" si="166"/>
        <v>15.637801220822425</v>
      </c>
      <c r="Y725" s="68">
        <f t="shared" si="167"/>
        <v>32.116117221941032</v>
      </c>
      <c r="Z725" s="58">
        <f>(Table1[[#This Row],[Eoq]]/2)*(Table1[[#This Row],[Std. Price ($)]]*$K$1)</f>
        <v>1270.4696594866011</v>
      </c>
      <c r="AA725" s="58">
        <f>Table1[[#This Row],[number of times I order]]*$H$1</f>
        <v>1270.4696594866011</v>
      </c>
      <c r="AB725" s="58">
        <f>Table1[[#This Row],[Holding cost]]+AA725</f>
        <v>2540.9393189732023</v>
      </c>
      <c r="AC725" s="34">
        <v>-0.1</v>
      </c>
      <c r="AD725" s="29">
        <v>0.74</v>
      </c>
      <c r="AE725" s="29">
        <v>1.84</v>
      </c>
      <c r="AF725" s="29">
        <v>33</v>
      </c>
    </row>
    <row r="726" spans="1:32" x14ac:dyDescent="0.15">
      <c r="A726" s="32">
        <v>4614.8385364298665</v>
      </c>
      <c r="B726" s="33">
        <v>10.148429999999999</v>
      </c>
      <c r="C726" s="33">
        <v>95.58529913386667</v>
      </c>
      <c r="D726" s="33">
        <f>C726/Table1[[#This Row],[Std. Price ($)]]</f>
        <v>9.4187277375778002</v>
      </c>
      <c r="E726" s="29">
        <v>34</v>
      </c>
      <c r="F726" s="29">
        <f t="shared" si="154"/>
        <v>30.6</v>
      </c>
      <c r="G726" s="29">
        <f t="shared" si="155"/>
        <v>30.6</v>
      </c>
      <c r="H726" s="29">
        <f t="shared" si="156"/>
        <v>30.6</v>
      </c>
      <c r="I726" s="58">
        <f t="shared" si="157"/>
        <v>30.6</v>
      </c>
      <c r="J726" s="58">
        <f t="shared" si="158"/>
        <v>30.6</v>
      </c>
      <c r="K726" s="58">
        <f t="shared" si="159"/>
        <v>30.6</v>
      </c>
      <c r="L726" s="58">
        <f t="shared" si="160"/>
        <v>30.6</v>
      </c>
      <c r="M726" s="58">
        <f t="shared" si="161"/>
        <v>30.6</v>
      </c>
      <c r="N726" s="58">
        <f t="shared" si="162"/>
        <v>30.6</v>
      </c>
      <c r="O726" s="58">
        <f t="shared" si="163"/>
        <v>30.6</v>
      </c>
      <c r="P726" s="58">
        <f t="shared" si="164"/>
        <v>30.6</v>
      </c>
      <c r="Q726" s="58">
        <f t="shared" si="165"/>
        <v>30.6</v>
      </c>
      <c r="R726" s="58">
        <f>SUM(Table1[[#This Row],[Oct]:[September]])</f>
        <v>367.20000000000005</v>
      </c>
      <c r="S726" s="68">
        <f>Table1[[#This Row],[DEMAND for the whole year]]/365</f>
        <v>1.006027397260274</v>
      </c>
      <c r="T726" s="68">
        <f>Table1[[#This Row],[Lead Time (days)]]*S726</f>
        <v>8.0482191780821921</v>
      </c>
      <c r="U726" s="68">
        <f>SQRT(2*Table1[[#This Row],[DEMAND for the whole year]]*$H$1/(Table1[[#This Row],[Std. Price ($)]]*$K$1))</f>
        <v>329.46746427071884</v>
      </c>
      <c r="V726" s="68">
        <f>Table1[[#This Row],[DEMAND for the whole year]]/U726</f>
        <v>1.1145258328096304</v>
      </c>
      <c r="W726" s="68">
        <f>Table1[[#This Row],[Demand variability (COV)]]*S726</f>
        <v>0.80482191780821921</v>
      </c>
      <c r="X726" s="68">
        <f t="shared" si="166"/>
        <v>2.2763801429190162</v>
      </c>
      <c r="Y726" s="68">
        <f t="shared" si="167"/>
        <v>4.6751132387038412</v>
      </c>
      <c r="Z726" s="58">
        <f>(Table1[[#This Row],[Eoq]]/2)*(Table1[[#This Row],[Std. Price ($)]]*$K$1)</f>
        <v>334.35774984288912</v>
      </c>
      <c r="AA726" s="58">
        <f>Table1[[#This Row],[number of times I order]]*$H$1</f>
        <v>334.35774984288912</v>
      </c>
      <c r="AB726" s="58">
        <f>Table1[[#This Row],[Holding cost]]+AA726</f>
        <v>668.71549968577824</v>
      </c>
      <c r="AC726" s="34">
        <v>-0.1</v>
      </c>
      <c r="AD726" s="29">
        <v>1</v>
      </c>
      <c r="AE726" s="29">
        <v>0.8</v>
      </c>
      <c r="AF726" s="29">
        <v>8</v>
      </c>
    </row>
    <row r="727" spans="1:32" x14ac:dyDescent="0.15">
      <c r="A727" s="32">
        <v>7222.3722895047194</v>
      </c>
      <c r="B727" s="33">
        <v>8.3432899999999997</v>
      </c>
      <c r="C727" s="33">
        <v>80.534571321599998</v>
      </c>
      <c r="D727" s="33">
        <f>C727/Table1[[#This Row],[Std. Price ($)]]</f>
        <v>9.6526156134570424</v>
      </c>
      <c r="E727" s="29">
        <v>34</v>
      </c>
      <c r="F727" s="29">
        <f t="shared" si="154"/>
        <v>85</v>
      </c>
      <c r="G727" s="29">
        <f t="shared" si="155"/>
        <v>85</v>
      </c>
      <c r="H727" s="29">
        <f t="shared" si="156"/>
        <v>85</v>
      </c>
      <c r="I727" s="58">
        <f t="shared" si="157"/>
        <v>85</v>
      </c>
      <c r="J727" s="58">
        <f t="shared" si="158"/>
        <v>85</v>
      </c>
      <c r="K727" s="58">
        <f t="shared" si="159"/>
        <v>85</v>
      </c>
      <c r="L727" s="58">
        <f t="shared" si="160"/>
        <v>85</v>
      </c>
      <c r="M727" s="58">
        <f t="shared" si="161"/>
        <v>85</v>
      </c>
      <c r="N727" s="58">
        <f t="shared" si="162"/>
        <v>85</v>
      </c>
      <c r="O727" s="58">
        <f t="shared" si="163"/>
        <v>85</v>
      </c>
      <c r="P727" s="58">
        <f t="shared" si="164"/>
        <v>85</v>
      </c>
      <c r="Q727" s="58">
        <f t="shared" si="165"/>
        <v>85</v>
      </c>
      <c r="R727" s="58">
        <f>SUM(Table1[[#This Row],[Oct]:[September]])</f>
        <v>1020</v>
      </c>
      <c r="S727" s="68">
        <f>Table1[[#This Row],[DEMAND for the whole year]]/365</f>
        <v>2.7945205479452055</v>
      </c>
      <c r="T727" s="68">
        <f>Table1[[#This Row],[Lead Time (days)]]*S727</f>
        <v>22.356164383561644</v>
      </c>
      <c r="U727" s="68">
        <f>SQRT(2*Table1[[#This Row],[DEMAND for the whole year]]*$H$1/(Table1[[#This Row],[Std. Price ($)]]*$K$1))</f>
        <v>605.60861371822648</v>
      </c>
      <c r="V727" s="68">
        <f>Table1[[#This Row],[DEMAND for the whole year]]/U727</f>
        <v>1.6842560969163802</v>
      </c>
      <c r="W727" s="68">
        <f>Table1[[#This Row],[Demand variability (COV)]]*S727</f>
        <v>2.2356164383561645</v>
      </c>
      <c r="X727" s="68">
        <f t="shared" si="166"/>
        <v>6.3232781747750453</v>
      </c>
      <c r="Y727" s="68">
        <f t="shared" si="167"/>
        <v>12.986425663066225</v>
      </c>
      <c r="Z727" s="58">
        <f>(Table1[[#This Row],[Eoq]]/2)*(Table1[[#This Row],[Std. Price ($)]]*$K$1)</f>
        <v>505.27682907491419</v>
      </c>
      <c r="AA727" s="58">
        <f>Table1[[#This Row],[number of times I order]]*$H$1</f>
        <v>505.27682907491408</v>
      </c>
      <c r="AB727" s="58">
        <f>Table1[[#This Row],[Holding cost]]+AA727</f>
        <v>1010.5536581498283</v>
      </c>
      <c r="AC727" s="34">
        <v>1.5</v>
      </c>
      <c r="AD727" s="29">
        <v>1</v>
      </c>
      <c r="AE727" s="29">
        <v>0.8</v>
      </c>
      <c r="AF727" s="29">
        <v>8</v>
      </c>
    </row>
    <row r="728" spans="1:32" x14ac:dyDescent="0.15">
      <c r="A728" s="32">
        <v>14387.294665886318</v>
      </c>
      <c r="B728" s="33">
        <v>9.20458</v>
      </c>
      <c r="C728" s="33">
        <v>88.19988021960107</v>
      </c>
      <c r="D728" s="33">
        <f>C728/Table1[[#This Row],[Std. Price ($)]]</f>
        <v>9.5821732463187974</v>
      </c>
      <c r="E728" s="29">
        <v>34</v>
      </c>
      <c r="F728" s="29">
        <f t="shared" si="154"/>
        <v>40.799999999999997</v>
      </c>
      <c r="G728" s="29">
        <f t="shared" si="155"/>
        <v>40.799999999999997</v>
      </c>
      <c r="H728" s="29">
        <f t="shared" si="156"/>
        <v>40.799999999999997</v>
      </c>
      <c r="I728" s="58">
        <f t="shared" si="157"/>
        <v>40.799999999999997</v>
      </c>
      <c r="J728" s="58">
        <f t="shared" si="158"/>
        <v>40.799999999999997</v>
      </c>
      <c r="K728" s="58">
        <f t="shared" si="159"/>
        <v>40.799999999999997</v>
      </c>
      <c r="L728" s="58">
        <f t="shared" si="160"/>
        <v>40.799999999999997</v>
      </c>
      <c r="M728" s="58">
        <f t="shared" si="161"/>
        <v>40.799999999999997</v>
      </c>
      <c r="N728" s="58">
        <f t="shared" si="162"/>
        <v>40.799999999999997</v>
      </c>
      <c r="O728" s="58">
        <f t="shared" si="163"/>
        <v>40.799999999999997</v>
      </c>
      <c r="P728" s="58">
        <f t="shared" si="164"/>
        <v>40.799999999999997</v>
      </c>
      <c r="Q728" s="58">
        <f t="shared" si="165"/>
        <v>40.799999999999997</v>
      </c>
      <c r="R728" s="58">
        <f>SUM(Table1[[#This Row],[Oct]:[September]])</f>
        <v>489.60000000000008</v>
      </c>
      <c r="S728" s="68">
        <f>Table1[[#This Row],[DEMAND for the whole year]]/365</f>
        <v>1.3413698630136988</v>
      </c>
      <c r="T728" s="68">
        <f>Table1[[#This Row],[Lead Time (days)]]*S728</f>
        <v>10.73095890410959</v>
      </c>
      <c r="U728" s="68">
        <f>SQRT(2*Table1[[#This Row],[DEMAND for the whole year]]*$H$1/(Table1[[#This Row],[Std. Price ($)]]*$K$1))</f>
        <v>399.46556102256272</v>
      </c>
      <c r="V728" s="68">
        <f>Table1[[#This Row],[DEMAND for the whole year]]/U728</f>
        <v>1.2256375712256866</v>
      </c>
      <c r="W728" s="68">
        <f>Table1[[#This Row],[Demand variability (COV)]]*S728</f>
        <v>1.0730958904109591</v>
      </c>
      <c r="X728" s="68">
        <f t="shared" si="166"/>
        <v>3.0351735238920221</v>
      </c>
      <c r="Y728" s="68">
        <f t="shared" si="167"/>
        <v>6.2334843182717892</v>
      </c>
      <c r="Z728" s="58">
        <f>(Table1[[#This Row],[Eoq]]/2)*(Table1[[#This Row],[Std. Price ($)]]*$K$1)</f>
        <v>367.69127136770607</v>
      </c>
      <c r="AA728" s="58">
        <f>Table1[[#This Row],[number of times I order]]*$H$1</f>
        <v>367.69127136770601</v>
      </c>
      <c r="AB728" s="58">
        <f>Table1[[#This Row],[Holding cost]]+AA728</f>
        <v>735.38254273541202</v>
      </c>
      <c r="AC728" s="34">
        <v>0.2</v>
      </c>
      <c r="AD728" s="29">
        <v>0.91</v>
      </c>
      <c r="AE728" s="29">
        <v>0.8</v>
      </c>
      <c r="AF728" s="29">
        <v>8</v>
      </c>
    </row>
    <row r="729" spans="1:32" x14ac:dyDescent="0.15">
      <c r="A729" s="32">
        <v>472.50364153650361</v>
      </c>
      <c r="B729" s="33">
        <v>6.7260599999999986</v>
      </c>
      <c r="C729" s="33">
        <v>67.05058196906667</v>
      </c>
      <c r="D729" s="33">
        <f>C729/Table1[[#This Row],[Std. Price ($)]]</f>
        <v>9.9687754746562902</v>
      </c>
      <c r="E729" s="29">
        <v>34</v>
      </c>
      <c r="F729" s="29">
        <f t="shared" si="154"/>
        <v>40.799999999999997</v>
      </c>
      <c r="G729" s="29">
        <f t="shared" si="155"/>
        <v>40.799999999999997</v>
      </c>
      <c r="H729" s="29">
        <f t="shared" si="156"/>
        <v>40.799999999999997</v>
      </c>
      <c r="I729" s="58">
        <f t="shared" si="157"/>
        <v>40.799999999999997</v>
      </c>
      <c r="J729" s="58">
        <f t="shared" si="158"/>
        <v>40.799999999999997</v>
      </c>
      <c r="K729" s="58">
        <f t="shared" si="159"/>
        <v>40.799999999999997</v>
      </c>
      <c r="L729" s="58">
        <f t="shared" si="160"/>
        <v>40.799999999999997</v>
      </c>
      <c r="M729" s="58">
        <f t="shared" si="161"/>
        <v>40.799999999999997</v>
      </c>
      <c r="N729" s="58">
        <f t="shared" si="162"/>
        <v>40.799999999999997</v>
      </c>
      <c r="O729" s="58">
        <f t="shared" si="163"/>
        <v>40.799999999999997</v>
      </c>
      <c r="P729" s="58">
        <f t="shared" si="164"/>
        <v>40.799999999999997</v>
      </c>
      <c r="Q729" s="58">
        <f t="shared" si="165"/>
        <v>40.799999999999997</v>
      </c>
      <c r="R729" s="58">
        <f>SUM(Table1[[#This Row],[Oct]:[September]])</f>
        <v>489.60000000000008</v>
      </c>
      <c r="S729" s="68">
        <f>Table1[[#This Row],[DEMAND for the whole year]]/365</f>
        <v>1.3413698630136988</v>
      </c>
      <c r="T729" s="68">
        <f>Table1[[#This Row],[Lead Time (days)]]*S729</f>
        <v>10.73095890410959</v>
      </c>
      <c r="U729" s="68">
        <f>SQRT(2*Table1[[#This Row],[DEMAND for the whole year]]*$H$1/(Table1[[#This Row],[Std. Price ($)]]*$K$1))</f>
        <v>467.3055762191936</v>
      </c>
      <c r="V729" s="68">
        <f>Table1[[#This Row],[DEMAND for the whole year]]/U729</f>
        <v>1.0477084479949563</v>
      </c>
      <c r="W729" s="68">
        <f>Table1[[#This Row],[Demand variability (COV)]]*S729</f>
        <v>1.0730958904109591</v>
      </c>
      <c r="X729" s="68">
        <f t="shared" si="166"/>
        <v>3.0351735238920221</v>
      </c>
      <c r="Y729" s="68">
        <f t="shared" si="167"/>
        <v>6.2334843182717892</v>
      </c>
      <c r="Z729" s="58">
        <f>(Table1[[#This Row],[Eoq]]/2)*(Table1[[#This Row],[Std. Price ($)]]*$K$1)</f>
        <v>314.31253439848689</v>
      </c>
      <c r="AA729" s="58">
        <f>Table1[[#This Row],[number of times I order]]*$H$1</f>
        <v>314.31253439848689</v>
      </c>
      <c r="AB729" s="58">
        <f>Table1[[#This Row],[Holding cost]]+AA729</f>
        <v>628.62506879697378</v>
      </c>
      <c r="AC729" s="34">
        <v>0.2</v>
      </c>
      <c r="AD729" s="29">
        <v>1</v>
      </c>
      <c r="AE729" s="29">
        <v>0.8</v>
      </c>
      <c r="AF729" s="29">
        <v>8</v>
      </c>
    </row>
    <row r="730" spans="1:32" x14ac:dyDescent="0.15">
      <c r="A730" s="32">
        <v>99727.354741878415</v>
      </c>
      <c r="B730" s="33">
        <v>8.2155799999999992</v>
      </c>
      <c r="C730" s="33">
        <v>79.469762803199998</v>
      </c>
      <c r="D730" s="33">
        <f>C730/Table1[[#This Row],[Std. Price ($)]]</f>
        <v>9.6730556823985658</v>
      </c>
      <c r="E730" s="29">
        <v>34</v>
      </c>
      <c r="F730" s="29">
        <f t="shared" si="154"/>
        <v>74.8</v>
      </c>
      <c r="G730" s="29">
        <f t="shared" si="155"/>
        <v>74.8</v>
      </c>
      <c r="H730" s="29">
        <f t="shared" si="156"/>
        <v>74.8</v>
      </c>
      <c r="I730" s="58">
        <f t="shared" si="157"/>
        <v>74.8</v>
      </c>
      <c r="J730" s="58">
        <f t="shared" si="158"/>
        <v>74.8</v>
      </c>
      <c r="K730" s="58">
        <f t="shared" si="159"/>
        <v>74.8</v>
      </c>
      <c r="L730" s="58">
        <f t="shared" si="160"/>
        <v>74.8</v>
      </c>
      <c r="M730" s="58">
        <f t="shared" si="161"/>
        <v>74.8</v>
      </c>
      <c r="N730" s="58">
        <f t="shared" si="162"/>
        <v>74.8</v>
      </c>
      <c r="O730" s="58">
        <f t="shared" si="163"/>
        <v>74.8</v>
      </c>
      <c r="P730" s="58">
        <f t="shared" si="164"/>
        <v>74.8</v>
      </c>
      <c r="Q730" s="58">
        <f t="shared" si="165"/>
        <v>74.8</v>
      </c>
      <c r="R730" s="58">
        <f>SUM(Table1[[#This Row],[Oct]:[September]])</f>
        <v>897.5999999999998</v>
      </c>
      <c r="S730" s="68">
        <f>Table1[[#This Row],[DEMAND for the whole year]]/365</f>
        <v>2.4591780821917801</v>
      </c>
      <c r="T730" s="68">
        <f>Table1[[#This Row],[Lead Time (days)]]*S730</f>
        <v>19.673424657534241</v>
      </c>
      <c r="U730" s="68">
        <f>SQRT(2*Table1[[#This Row],[DEMAND for the whole year]]*$H$1/(Table1[[#This Row],[Std. Price ($)]]*$K$1))</f>
        <v>572.50981273655702</v>
      </c>
      <c r="V730" s="68">
        <f>Table1[[#This Row],[DEMAND for the whole year]]/U730</f>
        <v>1.5678333891074012</v>
      </c>
      <c r="W730" s="68">
        <f>Table1[[#This Row],[Demand variability (COV)]]*S730</f>
        <v>1.9673424657534242</v>
      </c>
      <c r="X730" s="68">
        <f t="shared" si="166"/>
        <v>5.5644847938020376</v>
      </c>
      <c r="Y730" s="68">
        <f t="shared" si="167"/>
        <v>11.428054583498273</v>
      </c>
      <c r="Z730" s="58">
        <f>(Table1[[#This Row],[Eoq]]/2)*(Table1[[#This Row],[Std. Price ($)]]*$K$1)</f>
        <v>470.3500167322203</v>
      </c>
      <c r="AA730" s="58">
        <f>Table1[[#This Row],[number of times I order]]*$H$1</f>
        <v>470.35001673222035</v>
      </c>
      <c r="AB730" s="58">
        <f>Table1[[#This Row],[Holding cost]]+AA730</f>
        <v>940.70003346444059</v>
      </c>
      <c r="AC730" s="34">
        <v>1.2</v>
      </c>
      <c r="AD730" s="29">
        <v>1</v>
      </c>
      <c r="AE730" s="29">
        <v>0.8</v>
      </c>
      <c r="AF730" s="29">
        <v>8</v>
      </c>
    </row>
    <row r="731" spans="1:32" x14ac:dyDescent="0.15">
      <c r="A731" s="32">
        <v>24970.734880240543</v>
      </c>
      <c r="B731" s="33">
        <v>5.7783399999999991</v>
      </c>
      <c r="C731" s="33">
        <v>59.14877060693334</v>
      </c>
      <c r="D731" s="33">
        <f>C731/Table1[[#This Row],[Std. Price ($)]]</f>
        <v>10.23629115056112</v>
      </c>
      <c r="E731" s="29">
        <v>34</v>
      </c>
      <c r="F731" s="29">
        <f t="shared" si="154"/>
        <v>20.399999999999999</v>
      </c>
      <c r="G731" s="29">
        <f t="shared" si="155"/>
        <v>20.399999999999999</v>
      </c>
      <c r="H731" s="29">
        <f t="shared" si="156"/>
        <v>20.399999999999999</v>
      </c>
      <c r="I731" s="58">
        <f t="shared" si="157"/>
        <v>20.399999999999999</v>
      </c>
      <c r="J731" s="58">
        <f t="shared" si="158"/>
        <v>20.399999999999999</v>
      </c>
      <c r="K731" s="58">
        <f t="shared" si="159"/>
        <v>20.399999999999999</v>
      </c>
      <c r="L731" s="58">
        <f t="shared" si="160"/>
        <v>20.399999999999999</v>
      </c>
      <c r="M731" s="58">
        <f t="shared" si="161"/>
        <v>20.399999999999999</v>
      </c>
      <c r="N731" s="58">
        <f t="shared" si="162"/>
        <v>20.399999999999999</v>
      </c>
      <c r="O731" s="58">
        <f t="shared" si="163"/>
        <v>20.399999999999999</v>
      </c>
      <c r="P731" s="58">
        <f t="shared" si="164"/>
        <v>20.399999999999999</v>
      </c>
      <c r="Q731" s="58">
        <f t="shared" si="165"/>
        <v>20.399999999999999</v>
      </c>
      <c r="R731" s="58">
        <f>SUM(Table1[[#This Row],[Oct]:[September]])</f>
        <v>244.80000000000004</v>
      </c>
      <c r="S731" s="68">
        <f>Table1[[#This Row],[DEMAND for the whole year]]/365</f>
        <v>0.67068493150684938</v>
      </c>
      <c r="T731" s="68">
        <f>Table1[[#This Row],[Lead Time (days)]]*S731</f>
        <v>5.365479452054795</v>
      </c>
      <c r="U731" s="68">
        <f>SQRT(2*Table1[[#This Row],[DEMAND for the whole year]]*$H$1/(Table1[[#This Row],[Std. Price ($)]]*$K$1))</f>
        <v>356.50431267365883</v>
      </c>
      <c r="V731" s="68">
        <f>Table1[[#This Row],[DEMAND for the whole year]]/U731</f>
        <v>0.68666771003156979</v>
      </c>
      <c r="W731" s="68">
        <f>Table1[[#This Row],[Demand variability (COV)]]*S731</f>
        <v>0.53654794520547955</v>
      </c>
      <c r="X731" s="68">
        <f t="shared" si="166"/>
        <v>1.5175867619460111</v>
      </c>
      <c r="Y731" s="68">
        <f t="shared" si="167"/>
        <v>3.1167421591358946</v>
      </c>
      <c r="Z731" s="58">
        <f>(Table1[[#This Row],[Eoq]]/2)*(Table1[[#This Row],[Std. Price ($)]]*$K$1)</f>
        <v>206.00031300947097</v>
      </c>
      <c r="AA731" s="58">
        <f>Table1[[#This Row],[number of times I order]]*$H$1</f>
        <v>206.00031300947094</v>
      </c>
      <c r="AB731" s="58">
        <f>Table1[[#This Row],[Holding cost]]+AA731</f>
        <v>412.00062601894194</v>
      </c>
      <c r="AC731" s="34">
        <v>-0.4</v>
      </c>
      <c r="AD731" s="29">
        <v>1</v>
      </c>
      <c r="AE731" s="29">
        <v>0.8</v>
      </c>
      <c r="AF731" s="29">
        <v>8</v>
      </c>
    </row>
    <row r="732" spans="1:32" x14ac:dyDescent="0.15">
      <c r="A732" s="32">
        <v>34368.348187095973</v>
      </c>
      <c r="B732" s="33">
        <v>9.8233499999999996</v>
      </c>
      <c r="C732" s="33">
        <v>93.791174322640828</v>
      </c>
      <c r="D732" s="33">
        <f>C732/Table1[[#This Row],[Std. Price ($)]]</f>
        <v>9.5477789473693626</v>
      </c>
      <c r="E732" s="29">
        <v>34</v>
      </c>
      <c r="F732" s="29">
        <f t="shared" si="154"/>
        <v>74.8</v>
      </c>
      <c r="G732" s="29">
        <f t="shared" si="155"/>
        <v>74.8</v>
      </c>
      <c r="H732" s="29">
        <f t="shared" si="156"/>
        <v>74.8</v>
      </c>
      <c r="I732" s="58">
        <f t="shared" si="157"/>
        <v>74.8</v>
      </c>
      <c r="J732" s="58">
        <f t="shared" si="158"/>
        <v>74.8</v>
      </c>
      <c r="K732" s="58">
        <f t="shared" si="159"/>
        <v>74.8</v>
      </c>
      <c r="L732" s="58">
        <f t="shared" si="160"/>
        <v>74.8</v>
      </c>
      <c r="M732" s="58">
        <f t="shared" si="161"/>
        <v>74.8</v>
      </c>
      <c r="N732" s="58">
        <f t="shared" si="162"/>
        <v>74.8</v>
      </c>
      <c r="O732" s="58">
        <f t="shared" si="163"/>
        <v>74.8</v>
      </c>
      <c r="P732" s="58">
        <f t="shared" si="164"/>
        <v>74.8</v>
      </c>
      <c r="Q732" s="58">
        <f t="shared" si="165"/>
        <v>74.8</v>
      </c>
      <c r="R732" s="58">
        <f>SUM(Table1[[#This Row],[Oct]:[September]])</f>
        <v>897.5999999999998</v>
      </c>
      <c r="S732" s="68">
        <f>Table1[[#This Row],[DEMAND for the whole year]]/365</f>
        <v>2.4591780821917801</v>
      </c>
      <c r="T732" s="68">
        <f>Table1[[#This Row],[Lead Time (days)]]*S732</f>
        <v>19.673424657534241</v>
      </c>
      <c r="U732" s="68">
        <f>SQRT(2*Table1[[#This Row],[DEMAND for the whole year]]*$H$1/(Table1[[#This Row],[Std. Price ($)]]*$K$1))</f>
        <v>523.56696963808736</v>
      </c>
      <c r="V732" s="68">
        <f>Table1[[#This Row],[DEMAND for the whole year]]/U732</f>
        <v>1.7143938637314355</v>
      </c>
      <c r="W732" s="68">
        <f>Table1[[#This Row],[Demand variability (COV)]]*S732</f>
        <v>1.9673424657534242</v>
      </c>
      <c r="X732" s="68">
        <f t="shared" si="166"/>
        <v>5.5644847938020376</v>
      </c>
      <c r="Y732" s="68">
        <f t="shared" si="167"/>
        <v>11.428054583498273</v>
      </c>
      <c r="Z732" s="58">
        <f>(Table1[[#This Row],[Eoq]]/2)*(Table1[[#This Row],[Std. Price ($)]]*$K$1)</f>
        <v>514.31815911943056</v>
      </c>
      <c r="AA732" s="58">
        <f>Table1[[#This Row],[number of times I order]]*$H$1</f>
        <v>514.31815911943067</v>
      </c>
      <c r="AB732" s="58">
        <f>Table1[[#This Row],[Holding cost]]+AA732</f>
        <v>1028.6363182388613</v>
      </c>
      <c r="AC732" s="34">
        <v>1.2</v>
      </c>
      <c r="AD732" s="29">
        <v>0.88</v>
      </c>
      <c r="AE732" s="29">
        <v>0.8</v>
      </c>
      <c r="AF732" s="29">
        <v>8</v>
      </c>
    </row>
    <row r="733" spans="1:32" x14ac:dyDescent="0.15">
      <c r="A733" s="32">
        <v>73377.32314931677</v>
      </c>
      <c r="B733" s="33">
        <v>8.1343099999999993</v>
      </c>
      <c r="C733" s="33">
        <v>78.792157382400006</v>
      </c>
      <c r="D733" s="33">
        <f>C733/Table1[[#This Row],[Std. Price ($)]]</f>
        <v>9.6863971722739866</v>
      </c>
      <c r="E733" s="29">
        <v>34</v>
      </c>
      <c r="F733" s="29">
        <f t="shared" si="154"/>
        <v>20.399999999999999</v>
      </c>
      <c r="G733" s="29">
        <f t="shared" si="155"/>
        <v>20.399999999999999</v>
      </c>
      <c r="H733" s="29">
        <f t="shared" si="156"/>
        <v>20.399999999999999</v>
      </c>
      <c r="I733" s="58">
        <f t="shared" si="157"/>
        <v>20.399999999999999</v>
      </c>
      <c r="J733" s="58">
        <f t="shared" si="158"/>
        <v>20.399999999999999</v>
      </c>
      <c r="K733" s="58">
        <f t="shared" si="159"/>
        <v>20.399999999999999</v>
      </c>
      <c r="L733" s="58">
        <f t="shared" si="160"/>
        <v>20.399999999999999</v>
      </c>
      <c r="M733" s="58">
        <f t="shared" si="161"/>
        <v>20.399999999999999</v>
      </c>
      <c r="N733" s="58">
        <f t="shared" si="162"/>
        <v>20.399999999999999</v>
      </c>
      <c r="O733" s="58">
        <f t="shared" si="163"/>
        <v>20.399999999999999</v>
      </c>
      <c r="P733" s="58">
        <f t="shared" si="164"/>
        <v>20.399999999999999</v>
      </c>
      <c r="Q733" s="58">
        <f t="shared" si="165"/>
        <v>20.399999999999999</v>
      </c>
      <c r="R733" s="58">
        <f>SUM(Table1[[#This Row],[Oct]:[September]])</f>
        <v>244.80000000000004</v>
      </c>
      <c r="S733" s="68">
        <f>Table1[[#This Row],[DEMAND for the whole year]]/365</f>
        <v>0.67068493150684938</v>
      </c>
      <c r="T733" s="68">
        <f>Table1[[#This Row],[Lead Time (days)]]*S733</f>
        <v>5.365479452054795</v>
      </c>
      <c r="U733" s="68">
        <f>SQRT(2*Table1[[#This Row],[DEMAND for the whole year]]*$H$1/(Table1[[#This Row],[Std. Price ($)]]*$K$1))</f>
        <v>300.47336064618207</v>
      </c>
      <c r="V733" s="68">
        <f>Table1[[#This Row],[DEMAND for the whole year]]/U733</f>
        <v>0.81471448741261498</v>
      </c>
      <c r="W733" s="68">
        <f>Table1[[#This Row],[Demand variability (COV)]]*S733</f>
        <v>0.53654794520547955</v>
      </c>
      <c r="X733" s="68">
        <f t="shared" si="166"/>
        <v>1.5175867619460111</v>
      </c>
      <c r="Y733" s="68">
        <f t="shared" si="167"/>
        <v>3.1167421591358946</v>
      </c>
      <c r="Z733" s="58">
        <f>(Table1[[#This Row],[Eoq]]/2)*(Table1[[#This Row],[Std. Price ($)]]*$K$1)</f>
        <v>244.41434622378455</v>
      </c>
      <c r="AA733" s="58">
        <f>Table1[[#This Row],[number of times I order]]*$H$1</f>
        <v>244.41434622378449</v>
      </c>
      <c r="AB733" s="58">
        <f>Table1[[#This Row],[Holding cost]]+AA733</f>
        <v>488.82869244756904</v>
      </c>
      <c r="AC733" s="34">
        <v>-0.4</v>
      </c>
      <c r="AD733" s="29">
        <v>1</v>
      </c>
      <c r="AE733" s="29">
        <v>0.8</v>
      </c>
      <c r="AF733" s="29">
        <v>8</v>
      </c>
    </row>
    <row r="734" spans="1:32" x14ac:dyDescent="0.15">
      <c r="A734" s="32">
        <v>58745.501682822185</v>
      </c>
      <c r="B734" s="33">
        <v>26.350270569999999</v>
      </c>
      <c r="C734" s="33">
        <v>564.29720154342317</v>
      </c>
      <c r="D734" s="33">
        <f>C734/Table1[[#This Row],[Std. Price ($)]]</f>
        <v>21.415233670726714</v>
      </c>
      <c r="E734" s="29">
        <v>66</v>
      </c>
      <c r="F734" s="29">
        <f t="shared" si="154"/>
        <v>92.4</v>
      </c>
      <c r="G734" s="29">
        <f t="shared" si="155"/>
        <v>92.4</v>
      </c>
      <c r="H734" s="29">
        <f t="shared" si="156"/>
        <v>92.4</v>
      </c>
      <c r="I734" s="58">
        <f t="shared" si="157"/>
        <v>92.4</v>
      </c>
      <c r="J734" s="58">
        <f t="shared" si="158"/>
        <v>92.4</v>
      </c>
      <c r="K734" s="58">
        <f t="shared" si="159"/>
        <v>92.4</v>
      </c>
      <c r="L734" s="58">
        <f t="shared" si="160"/>
        <v>92.4</v>
      </c>
      <c r="M734" s="58">
        <f t="shared" si="161"/>
        <v>92.4</v>
      </c>
      <c r="N734" s="58">
        <f t="shared" si="162"/>
        <v>92.4</v>
      </c>
      <c r="O734" s="58">
        <f t="shared" si="163"/>
        <v>92.4</v>
      </c>
      <c r="P734" s="58">
        <f t="shared" si="164"/>
        <v>92.4</v>
      </c>
      <c r="Q734" s="58">
        <f t="shared" si="165"/>
        <v>92.4</v>
      </c>
      <c r="R734" s="58">
        <f>SUM(Table1[[#This Row],[Oct]:[September]])</f>
        <v>1108.8</v>
      </c>
      <c r="S734" s="68">
        <f>Table1[[#This Row],[DEMAND for the whole year]]/365</f>
        <v>3.037808219178082</v>
      </c>
      <c r="T734" s="68">
        <f>Table1[[#This Row],[Lead Time (days)]]*S734</f>
        <v>85.058630136986295</v>
      </c>
      <c r="U734" s="68">
        <f>SQRT(2*Table1[[#This Row],[DEMAND for the whole year]]*$H$1/(Table1[[#This Row],[Std. Price ($)]]*$K$1))</f>
        <v>355.29958195179211</v>
      </c>
      <c r="V734" s="68">
        <f>Table1[[#This Row],[DEMAND for the whole year]]/U734</f>
        <v>3.1207467059458702</v>
      </c>
      <c r="W734" s="68">
        <f>Table1[[#This Row],[Demand variability (COV)]]*S734</f>
        <v>0.75945205479452049</v>
      </c>
      <c r="X734" s="68">
        <f t="shared" si="166"/>
        <v>4.0186425393266001</v>
      </c>
      <c r="Y734" s="68">
        <f t="shared" si="167"/>
        <v>8.2532827373607045</v>
      </c>
      <c r="Z734" s="58">
        <f>(Table1[[#This Row],[Eoq]]/2)*(Table1[[#This Row],[Std. Price ($)]]*$K$1)</f>
        <v>936.22401178376117</v>
      </c>
      <c r="AA734" s="58">
        <f>Table1[[#This Row],[number of times I order]]*$H$1</f>
        <v>936.22401178376106</v>
      </c>
      <c r="AB734" s="58">
        <f>Table1[[#This Row],[Holding cost]]+AA734</f>
        <v>1872.4480235675223</v>
      </c>
      <c r="AC734" s="34">
        <v>0.4</v>
      </c>
      <c r="AD734" s="29">
        <v>0.92</v>
      </c>
      <c r="AE734" s="29">
        <v>0.25</v>
      </c>
      <c r="AF734" s="29">
        <v>28</v>
      </c>
    </row>
    <row r="735" spans="1:32" x14ac:dyDescent="0.15">
      <c r="A735" s="32">
        <v>82534.177756260469</v>
      </c>
      <c r="B735" s="33">
        <v>11.853110389999999</v>
      </c>
      <c r="C735" s="33">
        <v>287.93903558479519</v>
      </c>
      <c r="D735" s="33">
        <f>C735/Table1[[#This Row],[Std. Price ($)]]</f>
        <v>24.292276551116739</v>
      </c>
      <c r="E735" s="29">
        <v>42</v>
      </c>
      <c r="F735" s="29">
        <f t="shared" si="154"/>
        <v>50.4</v>
      </c>
      <c r="G735" s="29">
        <f t="shared" si="155"/>
        <v>50.4</v>
      </c>
      <c r="H735" s="29">
        <f t="shared" si="156"/>
        <v>50.4</v>
      </c>
      <c r="I735" s="58">
        <f t="shared" si="157"/>
        <v>50.4</v>
      </c>
      <c r="J735" s="58">
        <f t="shared" si="158"/>
        <v>50.4</v>
      </c>
      <c r="K735" s="58">
        <f t="shared" si="159"/>
        <v>50.4</v>
      </c>
      <c r="L735" s="58">
        <f t="shared" si="160"/>
        <v>50.4</v>
      </c>
      <c r="M735" s="58">
        <f t="shared" si="161"/>
        <v>50.4</v>
      </c>
      <c r="N735" s="58">
        <f t="shared" si="162"/>
        <v>50.4</v>
      </c>
      <c r="O735" s="58">
        <f t="shared" si="163"/>
        <v>50.4</v>
      </c>
      <c r="P735" s="58">
        <f t="shared" si="164"/>
        <v>50.4</v>
      </c>
      <c r="Q735" s="58">
        <f t="shared" si="165"/>
        <v>50.4</v>
      </c>
      <c r="R735" s="58">
        <f>SUM(Table1[[#This Row],[Oct]:[September]])</f>
        <v>604.79999999999984</v>
      </c>
      <c r="S735" s="68">
        <f>Table1[[#This Row],[DEMAND for the whole year]]/365</f>
        <v>1.6569863013698625</v>
      </c>
      <c r="T735" s="68">
        <f>Table1[[#This Row],[Lead Time (days)]]*S735</f>
        <v>34.796712328767114</v>
      </c>
      <c r="U735" s="68">
        <f>SQRT(2*Table1[[#This Row],[DEMAND for the whole year]]*$H$1/(Table1[[#This Row],[Std. Price ($)]]*$K$1))</f>
        <v>391.24639963602243</v>
      </c>
      <c r="V735" s="68">
        <f>Table1[[#This Row],[DEMAND for the whole year]]/U735</f>
        <v>1.5458289215252763</v>
      </c>
      <c r="W735" s="68">
        <f>Table1[[#This Row],[Demand variability (COV)]]*S735</f>
        <v>1.0439013698630133</v>
      </c>
      <c r="X735" s="68">
        <f t="shared" si="166"/>
        <v>4.7837570454653511</v>
      </c>
      <c r="Y735" s="68">
        <f t="shared" si="167"/>
        <v>9.8246358208517677</v>
      </c>
      <c r="Z735" s="58">
        <f>(Table1[[#This Row],[Eoq]]/2)*(Table1[[#This Row],[Std. Price ($)]]*$K$1)</f>
        <v>463.74867645758292</v>
      </c>
      <c r="AA735" s="58">
        <f>Table1[[#This Row],[number of times I order]]*$H$1</f>
        <v>463.74867645758286</v>
      </c>
      <c r="AB735" s="58">
        <f>Table1[[#This Row],[Holding cost]]+AA735</f>
        <v>927.49735291516572</v>
      </c>
      <c r="AC735" s="34">
        <v>0.2</v>
      </c>
      <c r="AD735" s="29">
        <v>1</v>
      </c>
      <c r="AE735" s="29">
        <v>0.63</v>
      </c>
      <c r="AF735" s="29">
        <v>21</v>
      </c>
    </row>
    <row r="736" spans="1:32" x14ac:dyDescent="0.15">
      <c r="A736" s="32">
        <v>27828.588784283169</v>
      </c>
      <c r="B736" s="33">
        <v>48.391437179999997</v>
      </c>
      <c r="C736" s="33">
        <v>1506.5259893164362</v>
      </c>
      <c r="D736" s="33">
        <f>C736/Table1[[#This Row],[Std. Price ($)]]</f>
        <v>31.132077844943151</v>
      </c>
      <c r="E736" s="29">
        <v>34</v>
      </c>
      <c r="F736" s="29">
        <f t="shared" si="154"/>
        <v>30.6</v>
      </c>
      <c r="G736" s="29">
        <f t="shared" si="155"/>
        <v>30.6</v>
      </c>
      <c r="H736" s="29">
        <f t="shared" si="156"/>
        <v>30.6</v>
      </c>
      <c r="I736" s="58">
        <f t="shared" si="157"/>
        <v>30.6</v>
      </c>
      <c r="J736" s="58">
        <f t="shared" si="158"/>
        <v>30.6</v>
      </c>
      <c r="K736" s="58">
        <f t="shared" si="159"/>
        <v>30.6</v>
      </c>
      <c r="L736" s="58">
        <f t="shared" si="160"/>
        <v>30.6</v>
      </c>
      <c r="M736" s="58">
        <f t="shared" si="161"/>
        <v>30.6</v>
      </c>
      <c r="N736" s="58">
        <f t="shared" si="162"/>
        <v>30.6</v>
      </c>
      <c r="O736" s="58">
        <f t="shared" si="163"/>
        <v>30.6</v>
      </c>
      <c r="P736" s="58">
        <f t="shared" si="164"/>
        <v>30.6</v>
      </c>
      <c r="Q736" s="58">
        <f t="shared" si="165"/>
        <v>30.6</v>
      </c>
      <c r="R736" s="58">
        <f>SUM(Table1[[#This Row],[Oct]:[September]])</f>
        <v>367.20000000000005</v>
      </c>
      <c r="S736" s="68">
        <f>Table1[[#This Row],[DEMAND for the whole year]]/365</f>
        <v>1.006027397260274</v>
      </c>
      <c r="T736" s="68">
        <f>Table1[[#This Row],[Lead Time (days)]]*S736</f>
        <v>27.162739726027397</v>
      </c>
      <c r="U736" s="68">
        <f>SQRT(2*Table1[[#This Row],[DEMAND for the whole year]]*$H$1/(Table1[[#This Row],[Std. Price ($)]]*$K$1))</f>
        <v>150.8786200822797</v>
      </c>
      <c r="V736" s="68">
        <f>Table1[[#This Row],[DEMAND for the whole year]]/U736</f>
        <v>2.4337444218389082</v>
      </c>
      <c r="W736" s="68">
        <f>Table1[[#This Row],[Demand variability (COV)]]*S736</f>
        <v>1.0663890410958905</v>
      </c>
      <c r="X736" s="68">
        <f t="shared" si="166"/>
        <v>5.5411199994382132</v>
      </c>
      <c r="Y736" s="68">
        <f t="shared" si="167"/>
        <v>11.380069162526432</v>
      </c>
      <c r="Z736" s="58">
        <f>(Table1[[#This Row],[Eoq]]/2)*(Table1[[#This Row],[Std. Price ($)]]*$K$1)</f>
        <v>730.12332655167245</v>
      </c>
      <c r="AA736" s="58">
        <f>Table1[[#This Row],[number of times I order]]*$H$1</f>
        <v>730.12332655167245</v>
      </c>
      <c r="AB736" s="58">
        <f>Table1[[#This Row],[Holding cost]]+AA736</f>
        <v>1460.2466531033449</v>
      </c>
      <c r="AC736" s="34">
        <v>-0.1</v>
      </c>
      <c r="AD736" s="29">
        <v>1</v>
      </c>
      <c r="AE736" s="29">
        <v>1.06</v>
      </c>
      <c r="AF736" s="29">
        <v>27</v>
      </c>
    </row>
    <row r="737" spans="1:32" x14ac:dyDescent="0.15">
      <c r="A737" s="32">
        <v>59196.260725675042</v>
      </c>
      <c r="B737" s="33">
        <v>14.940249379999997</v>
      </c>
      <c r="C737" s="33">
        <v>264.13287564485626</v>
      </c>
      <c r="D737" s="33">
        <f>C737/Table1[[#This Row],[Std. Price ($)]]</f>
        <v>17.679281578689171</v>
      </c>
      <c r="E737" s="29">
        <v>34</v>
      </c>
      <c r="F737" s="29">
        <f t="shared" si="154"/>
        <v>30.6</v>
      </c>
      <c r="G737" s="29">
        <f t="shared" si="155"/>
        <v>30.6</v>
      </c>
      <c r="H737" s="29">
        <f t="shared" si="156"/>
        <v>30.6</v>
      </c>
      <c r="I737" s="58">
        <f t="shared" si="157"/>
        <v>30.6</v>
      </c>
      <c r="J737" s="58">
        <f t="shared" si="158"/>
        <v>30.6</v>
      </c>
      <c r="K737" s="58">
        <f t="shared" si="159"/>
        <v>30.6</v>
      </c>
      <c r="L737" s="58">
        <f t="shared" si="160"/>
        <v>30.6</v>
      </c>
      <c r="M737" s="58">
        <f t="shared" si="161"/>
        <v>30.6</v>
      </c>
      <c r="N737" s="58">
        <f t="shared" si="162"/>
        <v>30.6</v>
      </c>
      <c r="O737" s="58">
        <f t="shared" si="163"/>
        <v>30.6</v>
      </c>
      <c r="P737" s="58">
        <f t="shared" si="164"/>
        <v>30.6</v>
      </c>
      <c r="Q737" s="58">
        <f t="shared" si="165"/>
        <v>30.6</v>
      </c>
      <c r="R737" s="58">
        <f>SUM(Table1[[#This Row],[Oct]:[September]])</f>
        <v>367.20000000000005</v>
      </c>
      <c r="S737" s="68">
        <f>Table1[[#This Row],[DEMAND for the whole year]]/365</f>
        <v>1.006027397260274</v>
      </c>
      <c r="T737" s="68">
        <f>Table1[[#This Row],[Lead Time (days)]]*S737</f>
        <v>12.072328767123288</v>
      </c>
      <c r="U737" s="68">
        <f>SQRT(2*Table1[[#This Row],[DEMAND for the whole year]]*$H$1/(Table1[[#This Row],[Std. Price ($)]]*$K$1))</f>
        <v>271.53951643999079</v>
      </c>
      <c r="V737" s="68">
        <f>Table1[[#This Row],[DEMAND for the whole year]]/U737</f>
        <v>1.3522893640460241</v>
      </c>
      <c r="W737" s="68">
        <f>Table1[[#This Row],[Demand variability (COV)]]*S737</f>
        <v>1.0663890410958905</v>
      </c>
      <c r="X737" s="68">
        <f t="shared" si="166"/>
        <v>3.6940799996254756</v>
      </c>
      <c r="Y737" s="68">
        <f t="shared" si="167"/>
        <v>7.586712775017622</v>
      </c>
      <c r="Z737" s="58">
        <f>(Table1[[#This Row],[Eoq]]/2)*(Table1[[#This Row],[Std. Price ($)]]*$K$1)</f>
        <v>405.68680921380718</v>
      </c>
      <c r="AA737" s="58">
        <f>Table1[[#This Row],[number of times I order]]*$H$1</f>
        <v>405.68680921380724</v>
      </c>
      <c r="AB737" s="58">
        <f>Table1[[#This Row],[Holding cost]]+AA737</f>
        <v>811.37361842761447</v>
      </c>
      <c r="AC737" s="34">
        <v>-0.1</v>
      </c>
      <c r="AD737" s="29">
        <v>0.97</v>
      </c>
      <c r="AE737" s="29">
        <v>1.06</v>
      </c>
      <c r="AF737" s="29">
        <v>12</v>
      </c>
    </row>
    <row r="738" spans="1:32" x14ac:dyDescent="0.15">
      <c r="A738" s="32">
        <v>43035.688416782148</v>
      </c>
      <c r="B738" s="33">
        <v>35.403434669999996</v>
      </c>
      <c r="C738" s="33">
        <v>2621.0086706952789</v>
      </c>
      <c r="D738" s="33">
        <f>C738/Table1[[#This Row],[Std. Price ($)]]</f>
        <v>74.0326099748807</v>
      </c>
      <c r="E738" s="29">
        <v>58</v>
      </c>
      <c r="F738" s="29">
        <f t="shared" si="154"/>
        <v>34.799999999999997</v>
      </c>
      <c r="G738" s="29">
        <f t="shared" si="155"/>
        <v>34.799999999999997</v>
      </c>
      <c r="H738" s="29">
        <f t="shared" si="156"/>
        <v>34.799999999999997</v>
      </c>
      <c r="I738" s="58">
        <f t="shared" si="157"/>
        <v>34.799999999999997</v>
      </c>
      <c r="J738" s="58">
        <f t="shared" si="158"/>
        <v>34.799999999999997</v>
      </c>
      <c r="K738" s="58">
        <f t="shared" si="159"/>
        <v>34.799999999999997</v>
      </c>
      <c r="L738" s="58">
        <f t="shared" si="160"/>
        <v>34.799999999999997</v>
      </c>
      <c r="M738" s="58">
        <f t="shared" si="161"/>
        <v>34.799999999999997</v>
      </c>
      <c r="N738" s="58">
        <f t="shared" si="162"/>
        <v>34.799999999999997</v>
      </c>
      <c r="O738" s="58">
        <f t="shared" si="163"/>
        <v>34.799999999999997</v>
      </c>
      <c r="P738" s="58">
        <f t="shared" si="164"/>
        <v>34.799999999999997</v>
      </c>
      <c r="Q738" s="58">
        <f t="shared" si="165"/>
        <v>34.799999999999997</v>
      </c>
      <c r="R738" s="58">
        <f>SUM(Table1[[#This Row],[Oct]:[September]])</f>
        <v>417.60000000000008</v>
      </c>
      <c r="S738" s="68">
        <f>Table1[[#This Row],[DEMAND for the whole year]]/365</f>
        <v>1.1441095890410962</v>
      </c>
      <c r="T738" s="68">
        <f>Table1[[#This Row],[Lead Time (days)]]*S738</f>
        <v>32.035068493150689</v>
      </c>
      <c r="U738" s="68">
        <f>SQRT(2*Table1[[#This Row],[DEMAND for the whole year]]*$H$1/(Table1[[#This Row],[Std. Price ($)]]*$K$1))</f>
        <v>188.11272460491486</v>
      </c>
      <c r="V738" s="68">
        <f>Table1[[#This Row],[DEMAND for the whole year]]/U738</f>
        <v>2.2199455187152681</v>
      </c>
      <c r="W738" s="68">
        <f>Table1[[#This Row],[Demand variability (COV)]]*S738</f>
        <v>1.3271671232876714</v>
      </c>
      <c r="X738" s="68">
        <f t="shared" si="166"/>
        <v>7.022708312880356</v>
      </c>
      <c r="Y738" s="68">
        <f t="shared" si="167"/>
        <v>14.422879547263072</v>
      </c>
      <c r="Z738" s="58">
        <f>(Table1[[#This Row],[Eoq]]/2)*(Table1[[#This Row],[Std. Price ($)]]*$K$1)</f>
        <v>665.98365561458036</v>
      </c>
      <c r="AA738" s="58">
        <f>Table1[[#This Row],[number of times I order]]*$H$1</f>
        <v>665.98365561458047</v>
      </c>
      <c r="AB738" s="58">
        <f>Table1[[#This Row],[Holding cost]]+AA738</f>
        <v>1331.9673112291607</v>
      </c>
      <c r="AC738" s="34">
        <v>-0.4</v>
      </c>
      <c r="AD738" s="29">
        <v>1</v>
      </c>
      <c r="AE738" s="29">
        <v>1.1599999999999999</v>
      </c>
      <c r="AF738" s="29">
        <v>28</v>
      </c>
    </row>
    <row r="739" spans="1:32" x14ac:dyDescent="0.15">
      <c r="A739" s="32">
        <v>83101.397680917609</v>
      </c>
      <c r="B739" s="33">
        <v>73.791581899999997</v>
      </c>
      <c r="C739" s="33">
        <v>136.32749509238246</v>
      </c>
      <c r="D739" s="33">
        <f>C739/Table1[[#This Row],[Std. Price ($)]]</f>
        <v>1.8474667649370784</v>
      </c>
      <c r="E739" s="29">
        <v>42</v>
      </c>
      <c r="F739" s="29">
        <f t="shared" si="154"/>
        <v>50.4</v>
      </c>
      <c r="G739" s="29">
        <f t="shared" si="155"/>
        <v>50.4</v>
      </c>
      <c r="H739" s="29">
        <f t="shared" si="156"/>
        <v>50.4</v>
      </c>
      <c r="I739" s="58">
        <f t="shared" si="157"/>
        <v>50.4</v>
      </c>
      <c r="J739" s="58">
        <f t="shared" si="158"/>
        <v>50.4</v>
      </c>
      <c r="K739" s="58">
        <f t="shared" si="159"/>
        <v>50.4</v>
      </c>
      <c r="L739" s="58">
        <f t="shared" si="160"/>
        <v>50.4</v>
      </c>
      <c r="M739" s="58">
        <f t="shared" si="161"/>
        <v>50.4</v>
      </c>
      <c r="N739" s="58">
        <f t="shared" si="162"/>
        <v>50.4</v>
      </c>
      <c r="O739" s="58">
        <f t="shared" si="163"/>
        <v>50.4</v>
      </c>
      <c r="P739" s="58">
        <f t="shared" si="164"/>
        <v>50.4</v>
      </c>
      <c r="Q739" s="58">
        <f t="shared" si="165"/>
        <v>50.4</v>
      </c>
      <c r="R739" s="58">
        <f>SUM(Table1[[#This Row],[Oct]:[September]])</f>
        <v>604.79999999999984</v>
      </c>
      <c r="S739" s="68">
        <f>Table1[[#This Row],[DEMAND for the whole year]]/365</f>
        <v>1.6569863013698625</v>
      </c>
      <c r="T739" s="68">
        <f>Table1[[#This Row],[Lead Time (days)]]*S739</f>
        <v>3.3139726027397249</v>
      </c>
      <c r="U739" s="68">
        <f>SQRT(2*Table1[[#This Row],[DEMAND for the whole year]]*$H$1/(Table1[[#This Row],[Std. Price ($)]]*$K$1))</f>
        <v>156.80615593033244</v>
      </c>
      <c r="V739" s="68">
        <f>Table1[[#This Row],[DEMAND for the whole year]]/U739</f>
        <v>3.8569914325857657</v>
      </c>
      <c r="W739" s="68">
        <f>Table1[[#This Row],[Demand variability (COV)]]*S739</f>
        <v>0.87820273972602714</v>
      </c>
      <c r="X739" s="68">
        <f t="shared" si="166"/>
        <v>1.2419662250337569</v>
      </c>
      <c r="Y739" s="68">
        <f t="shared" si="167"/>
        <v>2.5506867817045946</v>
      </c>
      <c r="Z739" s="58">
        <f>(Table1[[#This Row],[Eoq]]/2)*(Table1[[#This Row],[Std. Price ($)]]*$K$1)</f>
        <v>1157.0974297757298</v>
      </c>
      <c r="AA739" s="58">
        <f>Table1[[#This Row],[number of times I order]]*$H$1</f>
        <v>1157.0974297757298</v>
      </c>
      <c r="AB739" s="58">
        <f>Table1[[#This Row],[Holding cost]]+AA739</f>
        <v>2314.1948595514596</v>
      </c>
      <c r="AC739" s="34">
        <v>0.2</v>
      </c>
      <c r="AD739" s="29">
        <v>0.82</v>
      </c>
      <c r="AE739" s="29">
        <v>0.53</v>
      </c>
      <c r="AF739" s="29">
        <v>2</v>
      </c>
    </row>
    <row r="740" spans="1:32" x14ac:dyDescent="0.15">
      <c r="A740" s="32">
        <v>48407.04413376141</v>
      </c>
      <c r="B740" s="33">
        <v>5.4033825799999997</v>
      </c>
      <c r="C740" s="33">
        <v>54.596849309255006</v>
      </c>
      <c r="D740" s="33">
        <f>C740/Table1[[#This Row],[Std. Price ($)]]</f>
        <v>10.104198342597279</v>
      </c>
      <c r="E740" s="29">
        <v>50</v>
      </c>
      <c r="F740" s="29">
        <f t="shared" si="154"/>
        <v>30</v>
      </c>
      <c r="G740" s="29">
        <f t="shared" si="155"/>
        <v>30</v>
      </c>
      <c r="H740" s="29">
        <f t="shared" si="156"/>
        <v>30</v>
      </c>
      <c r="I740" s="58">
        <f t="shared" si="157"/>
        <v>30</v>
      </c>
      <c r="J740" s="58">
        <f t="shared" si="158"/>
        <v>30</v>
      </c>
      <c r="K740" s="58">
        <f t="shared" si="159"/>
        <v>30</v>
      </c>
      <c r="L740" s="58">
        <f t="shared" si="160"/>
        <v>30</v>
      </c>
      <c r="M740" s="58">
        <f t="shared" si="161"/>
        <v>30</v>
      </c>
      <c r="N740" s="58">
        <f t="shared" si="162"/>
        <v>30</v>
      </c>
      <c r="O740" s="58">
        <f t="shared" si="163"/>
        <v>30</v>
      </c>
      <c r="P740" s="58">
        <f t="shared" si="164"/>
        <v>30</v>
      </c>
      <c r="Q740" s="58">
        <f t="shared" si="165"/>
        <v>30</v>
      </c>
      <c r="R740" s="58">
        <f>SUM(Table1[[#This Row],[Oct]:[September]])</f>
        <v>360</v>
      </c>
      <c r="S740" s="68">
        <f>Table1[[#This Row],[DEMAND for the whole year]]/365</f>
        <v>0.98630136986301364</v>
      </c>
      <c r="T740" s="68">
        <f>Table1[[#This Row],[Lead Time (days)]]*S740</f>
        <v>4.9315068493150687</v>
      </c>
      <c r="U740" s="68">
        <f>SQRT(2*Table1[[#This Row],[DEMAND for the whole year]]*$H$1/(Table1[[#This Row],[Std. Price ($)]]*$K$1))</f>
        <v>447.07359314373753</v>
      </c>
      <c r="V740" s="68">
        <f>Table1[[#This Row],[DEMAND for the whole year]]/U740</f>
        <v>0.80523655505695968</v>
      </c>
      <c r="W740" s="68">
        <f>Table1[[#This Row],[Demand variability (COV)]]*S740</f>
        <v>0.84821917808219172</v>
      </c>
      <c r="X740" s="68">
        <f t="shared" si="166"/>
        <v>1.8966757420107805</v>
      </c>
      <c r="Y740" s="68">
        <f t="shared" si="167"/>
        <v>3.8952957389764431</v>
      </c>
      <c r="Z740" s="58">
        <f>(Table1[[#This Row],[Eoq]]/2)*(Table1[[#This Row],[Std. Price ($)]]*$K$1)</f>
        <v>241.5709665170879</v>
      </c>
      <c r="AA740" s="58">
        <f>Table1[[#This Row],[number of times I order]]*$H$1</f>
        <v>241.5709665170879</v>
      </c>
      <c r="AB740" s="58">
        <f>Table1[[#This Row],[Holding cost]]+AA740</f>
        <v>483.14193303417579</v>
      </c>
      <c r="AC740" s="34">
        <v>-0.4</v>
      </c>
      <c r="AD740" s="29">
        <v>1</v>
      </c>
      <c r="AE740" s="29">
        <v>0.86</v>
      </c>
      <c r="AF740" s="29">
        <v>5</v>
      </c>
    </row>
    <row r="741" spans="1:32" x14ac:dyDescent="0.15">
      <c r="A741" s="32">
        <v>29029.654812301585</v>
      </c>
      <c r="B741" s="33">
        <v>13.501999999999999</v>
      </c>
      <c r="C741" s="33">
        <v>564.37382490436664</v>
      </c>
      <c r="D741" s="33">
        <f>C741/Table1[[#This Row],[Std. Price ($)]]</f>
        <v>41.799276026097367</v>
      </c>
      <c r="E741" s="29">
        <v>50</v>
      </c>
      <c r="F741" s="29">
        <f t="shared" si="154"/>
        <v>90</v>
      </c>
      <c r="G741" s="29">
        <f t="shared" si="155"/>
        <v>90</v>
      </c>
      <c r="H741" s="29">
        <f t="shared" si="156"/>
        <v>90</v>
      </c>
      <c r="I741" s="58">
        <f t="shared" si="157"/>
        <v>90</v>
      </c>
      <c r="J741" s="58">
        <f t="shared" si="158"/>
        <v>90</v>
      </c>
      <c r="K741" s="58">
        <f t="shared" si="159"/>
        <v>90</v>
      </c>
      <c r="L741" s="58">
        <f t="shared" si="160"/>
        <v>90</v>
      </c>
      <c r="M741" s="58">
        <f t="shared" si="161"/>
        <v>90</v>
      </c>
      <c r="N741" s="58">
        <f t="shared" si="162"/>
        <v>90</v>
      </c>
      <c r="O741" s="58">
        <f t="shared" si="163"/>
        <v>90</v>
      </c>
      <c r="P741" s="58">
        <f t="shared" si="164"/>
        <v>90</v>
      </c>
      <c r="Q741" s="58">
        <f t="shared" si="165"/>
        <v>90</v>
      </c>
      <c r="R741" s="58">
        <f>SUM(Table1[[#This Row],[Oct]:[September]])</f>
        <v>1080</v>
      </c>
      <c r="S741" s="68">
        <f>Table1[[#This Row],[DEMAND for the whole year]]/365</f>
        <v>2.9589041095890409</v>
      </c>
      <c r="T741" s="68">
        <f>Table1[[#This Row],[Lead Time (days)]]*S741</f>
        <v>47.342465753424655</v>
      </c>
      <c r="U741" s="68">
        <f>SQRT(2*Table1[[#This Row],[DEMAND for the whole year]]*$H$1/(Table1[[#This Row],[Std. Price ($)]]*$K$1))</f>
        <v>489.86166385128962</v>
      </c>
      <c r="V741" s="68">
        <f>Table1[[#This Row],[DEMAND for the whole year]]/U741</f>
        <v>2.2047040617733713</v>
      </c>
      <c r="W741" s="68">
        <f>Table1[[#This Row],[Demand variability (COV)]]*S741</f>
        <v>3.7578082191780822</v>
      </c>
      <c r="X741" s="68">
        <f t="shared" si="166"/>
        <v>15.031232876712329</v>
      </c>
      <c r="Y741" s="68">
        <f t="shared" si="167"/>
        <v>30.870378146001173</v>
      </c>
      <c r="Z741" s="58">
        <f>(Table1[[#This Row],[Eoq]]/2)*(Table1[[#This Row],[Std. Price ($)]]*$K$1)</f>
        <v>661.41121853201128</v>
      </c>
      <c r="AA741" s="58">
        <f>Table1[[#This Row],[number of times I order]]*$H$1</f>
        <v>661.41121853201139</v>
      </c>
      <c r="AB741" s="58">
        <f>Table1[[#This Row],[Holding cost]]+AA741</f>
        <v>1322.8224370640228</v>
      </c>
      <c r="AC741" s="34">
        <v>0.8</v>
      </c>
      <c r="AD741" s="29">
        <v>0.8</v>
      </c>
      <c r="AE741" s="29">
        <v>1.27</v>
      </c>
      <c r="AF741" s="29">
        <v>16</v>
      </c>
    </row>
    <row r="742" spans="1:32" x14ac:dyDescent="0.15">
      <c r="A742" s="32">
        <v>51278.725708884187</v>
      </c>
      <c r="B742" s="33">
        <v>11.112919999999999</v>
      </c>
      <c r="C742" s="33">
        <v>45.744736989600014</v>
      </c>
      <c r="D742" s="33">
        <f>C742/Table1[[#This Row],[Std. Price ($)]]</f>
        <v>4.1163561862768754</v>
      </c>
      <c r="E742" s="29">
        <v>18</v>
      </c>
      <c r="F742" s="29">
        <f t="shared" si="154"/>
        <v>21.6</v>
      </c>
      <c r="G742" s="29">
        <f t="shared" si="155"/>
        <v>21.6</v>
      </c>
      <c r="H742" s="29">
        <f t="shared" si="156"/>
        <v>21.6</v>
      </c>
      <c r="I742" s="58">
        <f t="shared" si="157"/>
        <v>21.6</v>
      </c>
      <c r="J742" s="58">
        <f t="shared" si="158"/>
        <v>21.6</v>
      </c>
      <c r="K742" s="58">
        <f t="shared" si="159"/>
        <v>21.6</v>
      </c>
      <c r="L742" s="58">
        <f t="shared" si="160"/>
        <v>21.6</v>
      </c>
      <c r="M742" s="58">
        <f t="shared" si="161"/>
        <v>21.6</v>
      </c>
      <c r="N742" s="58">
        <f t="shared" si="162"/>
        <v>21.6</v>
      </c>
      <c r="O742" s="58">
        <f t="shared" si="163"/>
        <v>21.6</v>
      </c>
      <c r="P742" s="58">
        <f t="shared" si="164"/>
        <v>21.6</v>
      </c>
      <c r="Q742" s="58">
        <f t="shared" si="165"/>
        <v>21.6</v>
      </c>
      <c r="R742" s="58">
        <f>SUM(Table1[[#This Row],[Oct]:[September]])</f>
        <v>259.2</v>
      </c>
      <c r="S742" s="68">
        <f>Table1[[#This Row],[DEMAND for the whole year]]/365</f>
        <v>0.71013698630136979</v>
      </c>
      <c r="T742" s="68">
        <f>Table1[[#This Row],[Lead Time (days)]]*S742</f>
        <v>4.2608219178082187</v>
      </c>
      <c r="U742" s="68">
        <f>SQRT(2*Table1[[#This Row],[DEMAND for the whole year]]*$H$1/(Table1[[#This Row],[Std. Price ($)]]*$K$1))</f>
        <v>264.52336089529564</v>
      </c>
      <c r="V742" s="68">
        <f>Table1[[#This Row],[DEMAND for the whole year]]/U742</f>
        <v>0.97987564925351622</v>
      </c>
      <c r="W742" s="68">
        <f>Table1[[#This Row],[Demand variability (COV)]]*S742</f>
        <v>0.63912328767123283</v>
      </c>
      <c r="X742" s="68">
        <f t="shared" si="166"/>
        <v>1.5655259375245472</v>
      </c>
      <c r="Y742" s="68">
        <f t="shared" si="167"/>
        <v>3.2151971887569006</v>
      </c>
      <c r="Z742" s="58">
        <f>(Table1[[#This Row],[Eoq]]/2)*(Table1[[#This Row],[Std. Price ($)]]*$K$1)</f>
        <v>293.96269477605489</v>
      </c>
      <c r="AA742" s="58">
        <f>Table1[[#This Row],[number of times I order]]*$H$1</f>
        <v>293.96269477605489</v>
      </c>
      <c r="AB742" s="58">
        <f>Table1[[#This Row],[Holding cost]]+AA742</f>
        <v>587.92538955210978</v>
      </c>
      <c r="AC742" s="34">
        <v>0.2</v>
      </c>
      <c r="AD742" s="29">
        <v>1</v>
      </c>
      <c r="AE742" s="29">
        <v>0.9</v>
      </c>
      <c r="AF742" s="29">
        <v>6</v>
      </c>
    </row>
    <row r="743" spans="1:32" x14ac:dyDescent="0.15">
      <c r="A743" s="32">
        <v>78912.731207548379</v>
      </c>
      <c r="B743" s="33">
        <v>91.955582989999982</v>
      </c>
      <c r="C743" s="33">
        <v>437.37368839389649</v>
      </c>
      <c r="D743" s="33">
        <f>C743/Table1[[#This Row],[Std. Price ($)]]</f>
        <v>4.756358169589987</v>
      </c>
      <c r="E743" s="29">
        <v>26</v>
      </c>
      <c r="F743" s="29">
        <f t="shared" si="154"/>
        <v>15.6</v>
      </c>
      <c r="G743" s="29">
        <f t="shared" si="155"/>
        <v>15.6</v>
      </c>
      <c r="H743" s="29">
        <f t="shared" si="156"/>
        <v>15.6</v>
      </c>
      <c r="I743" s="58">
        <f t="shared" si="157"/>
        <v>15.6</v>
      </c>
      <c r="J743" s="58">
        <f t="shared" si="158"/>
        <v>15.6</v>
      </c>
      <c r="K743" s="58">
        <f t="shared" si="159"/>
        <v>15.6</v>
      </c>
      <c r="L743" s="58">
        <f t="shared" si="160"/>
        <v>15.6</v>
      </c>
      <c r="M743" s="58">
        <f t="shared" si="161"/>
        <v>15.6</v>
      </c>
      <c r="N743" s="58">
        <f t="shared" si="162"/>
        <v>15.6</v>
      </c>
      <c r="O743" s="58">
        <f t="shared" si="163"/>
        <v>15.6</v>
      </c>
      <c r="P743" s="58">
        <f t="shared" si="164"/>
        <v>15.6</v>
      </c>
      <c r="Q743" s="58">
        <f t="shared" si="165"/>
        <v>15.6</v>
      </c>
      <c r="R743" s="58">
        <f>SUM(Table1[[#This Row],[Oct]:[September]])</f>
        <v>187.19999999999996</v>
      </c>
      <c r="S743" s="68">
        <f>Table1[[#This Row],[DEMAND for the whole year]]/365</f>
        <v>0.51287671232876697</v>
      </c>
      <c r="T743" s="68">
        <f>Table1[[#This Row],[Lead Time (days)]]*S743</f>
        <v>1.5386301369863009</v>
      </c>
      <c r="U743" s="68">
        <f>SQRT(2*Table1[[#This Row],[DEMAND for the whole year]]*$H$1/(Table1[[#This Row],[Std. Price ($)]]*$K$1))</f>
        <v>78.149193147578345</v>
      </c>
      <c r="V743" s="68">
        <f>Table1[[#This Row],[DEMAND for the whole year]]/U743</f>
        <v>2.3954182053612261</v>
      </c>
      <c r="W743" s="68">
        <f>Table1[[#This Row],[Demand variability (COV)]]*S743</f>
        <v>0.81034520547945188</v>
      </c>
      <c r="X743" s="68">
        <f t="shared" si="166"/>
        <v>1.4035590675602523</v>
      </c>
      <c r="Y743" s="68">
        <f t="shared" si="167"/>
        <v>2.8825579060092843</v>
      </c>
      <c r="Z743" s="58">
        <f>(Table1[[#This Row],[Eoq]]/2)*(Table1[[#This Row],[Std. Price ($)]]*$K$1)</f>
        <v>718.6254616083678</v>
      </c>
      <c r="AA743" s="58">
        <f>Table1[[#This Row],[number of times I order]]*$H$1</f>
        <v>718.6254616083678</v>
      </c>
      <c r="AB743" s="58">
        <f>Table1[[#This Row],[Holding cost]]+AA743</f>
        <v>1437.2509232167356</v>
      </c>
      <c r="AC743" s="34">
        <v>-0.4</v>
      </c>
      <c r="AD743" s="29">
        <v>1</v>
      </c>
      <c r="AE743" s="29">
        <v>1.58</v>
      </c>
      <c r="AF743" s="29">
        <v>3</v>
      </c>
    </row>
    <row r="744" spans="1:32" x14ac:dyDescent="0.15">
      <c r="A744" s="32">
        <v>37695.827876906915</v>
      </c>
      <c r="B744" s="33">
        <v>12.339566809999999</v>
      </c>
      <c r="C744" s="33">
        <v>348.66200294576709</v>
      </c>
      <c r="D744" s="33">
        <f>C744/Table1[[#This Row],[Std. Price ($)]]</f>
        <v>28.255611263696146</v>
      </c>
      <c r="E744" s="29">
        <v>26</v>
      </c>
      <c r="F744" s="29">
        <f t="shared" si="154"/>
        <v>31.2</v>
      </c>
      <c r="G744" s="29">
        <f t="shared" si="155"/>
        <v>31.2</v>
      </c>
      <c r="H744" s="29">
        <f t="shared" si="156"/>
        <v>31.2</v>
      </c>
      <c r="I744" s="58">
        <f t="shared" si="157"/>
        <v>31.2</v>
      </c>
      <c r="J744" s="58">
        <f t="shared" si="158"/>
        <v>31.2</v>
      </c>
      <c r="K744" s="58">
        <f t="shared" si="159"/>
        <v>31.2</v>
      </c>
      <c r="L744" s="58">
        <f t="shared" si="160"/>
        <v>31.2</v>
      </c>
      <c r="M744" s="58">
        <f t="shared" si="161"/>
        <v>31.2</v>
      </c>
      <c r="N744" s="58">
        <f t="shared" si="162"/>
        <v>31.2</v>
      </c>
      <c r="O744" s="58">
        <f t="shared" si="163"/>
        <v>31.2</v>
      </c>
      <c r="P744" s="58">
        <f t="shared" si="164"/>
        <v>31.2</v>
      </c>
      <c r="Q744" s="58">
        <f t="shared" si="165"/>
        <v>31.2</v>
      </c>
      <c r="R744" s="58">
        <f>SUM(Table1[[#This Row],[Oct]:[September]])</f>
        <v>374.39999999999992</v>
      </c>
      <c r="S744" s="68">
        <f>Table1[[#This Row],[DEMAND for the whole year]]/365</f>
        <v>1.0257534246575339</v>
      </c>
      <c r="T744" s="68">
        <f>Table1[[#This Row],[Lead Time (days)]]*S744</f>
        <v>8.2060273972602715</v>
      </c>
      <c r="U744" s="68">
        <f>SQRT(2*Table1[[#This Row],[DEMAND for the whole year]]*$H$1/(Table1[[#This Row],[Std. Price ($)]]*$K$1))</f>
        <v>301.70227883931852</v>
      </c>
      <c r="V744" s="68">
        <f>Table1[[#This Row],[DEMAND for the whole year]]/U744</f>
        <v>1.2409584754890066</v>
      </c>
      <c r="W744" s="68">
        <f>Table1[[#This Row],[Demand variability (COV)]]*S744</f>
        <v>3.5491068493150673</v>
      </c>
      <c r="X744" s="68">
        <f t="shared" si="166"/>
        <v>10.038390081225225</v>
      </c>
      <c r="Y744" s="68">
        <f t="shared" si="167"/>
        <v>20.616332693813593</v>
      </c>
      <c r="Z744" s="58">
        <f>(Table1[[#This Row],[Eoq]]/2)*(Table1[[#This Row],[Std. Price ($)]]*$K$1)</f>
        <v>372.28754264670204</v>
      </c>
      <c r="AA744" s="58">
        <f>Table1[[#This Row],[number of times I order]]*$H$1</f>
        <v>372.28754264670198</v>
      </c>
      <c r="AB744" s="58">
        <f>Table1[[#This Row],[Holding cost]]+AA744</f>
        <v>744.57508529340407</v>
      </c>
      <c r="AC744" s="34">
        <v>0.2</v>
      </c>
      <c r="AD744" s="29">
        <v>1</v>
      </c>
      <c r="AE744" s="29">
        <v>3.46</v>
      </c>
      <c r="AF744" s="29">
        <v>8</v>
      </c>
    </row>
    <row r="745" spans="1:32" x14ac:dyDescent="0.15">
      <c r="A745" s="32">
        <v>85652.990796737853</v>
      </c>
      <c r="B745" s="33">
        <v>36.465422869999998</v>
      </c>
      <c r="C745" s="33">
        <v>269.61293235987495</v>
      </c>
      <c r="D745" s="33">
        <f>C745/Table1[[#This Row],[Std. Price ($)]]</f>
        <v>7.3936598327969687</v>
      </c>
      <c r="E745" s="29">
        <v>42</v>
      </c>
      <c r="F745" s="29">
        <f t="shared" si="154"/>
        <v>58.8</v>
      </c>
      <c r="G745" s="29">
        <f t="shared" si="155"/>
        <v>58.8</v>
      </c>
      <c r="H745" s="29">
        <f t="shared" si="156"/>
        <v>58.8</v>
      </c>
      <c r="I745" s="58">
        <f t="shared" si="157"/>
        <v>58.8</v>
      </c>
      <c r="J745" s="58">
        <f t="shared" si="158"/>
        <v>58.8</v>
      </c>
      <c r="K745" s="58">
        <f t="shared" si="159"/>
        <v>58.8</v>
      </c>
      <c r="L745" s="58">
        <f t="shared" si="160"/>
        <v>58.8</v>
      </c>
      <c r="M745" s="58">
        <f t="shared" si="161"/>
        <v>58.8</v>
      </c>
      <c r="N745" s="58">
        <f t="shared" si="162"/>
        <v>58.8</v>
      </c>
      <c r="O745" s="58">
        <f t="shared" si="163"/>
        <v>58.8</v>
      </c>
      <c r="P745" s="58">
        <f t="shared" si="164"/>
        <v>58.8</v>
      </c>
      <c r="Q745" s="58">
        <f t="shared" si="165"/>
        <v>58.8</v>
      </c>
      <c r="R745" s="58">
        <f>SUM(Table1[[#This Row],[Oct]:[September]])</f>
        <v>705.59999999999991</v>
      </c>
      <c r="S745" s="68">
        <f>Table1[[#This Row],[DEMAND for the whole year]]/365</f>
        <v>1.9331506849315065</v>
      </c>
      <c r="T745" s="68">
        <f>Table1[[#This Row],[Lead Time (days)]]*S745</f>
        <v>9.6657534246575327</v>
      </c>
      <c r="U745" s="68">
        <f>SQRT(2*Table1[[#This Row],[DEMAND for the whole year]]*$H$1/(Table1[[#This Row],[Std. Price ($)]]*$K$1))</f>
        <v>240.93466320160078</v>
      </c>
      <c r="V745" s="68">
        <f>Table1[[#This Row],[DEMAND for the whole year]]/U745</f>
        <v>2.9285947925624671</v>
      </c>
      <c r="W745" s="68">
        <f>Table1[[#This Row],[Demand variability (COV)]]*S745</f>
        <v>1.7205041095890408</v>
      </c>
      <c r="X745" s="68">
        <f t="shared" si="166"/>
        <v>3.8471641446088429</v>
      </c>
      <c r="Y745" s="68">
        <f t="shared" si="167"/>
        <v>7.9011091710122168</v>
      </c>
      <c r="Z745" s="58">
        <f>(Table1[[#This Row],[Eoq]]/2)*(Table1[[#This Row],[Std. Price ($)]]*$K$1)</f>
        <v>878.57843776874006</v>
      </c>
      <c r="AA745" s="58">
        <f>Table1[[#This Row],[number of times I order]]*$H$1</f>
        <v>878.57843776874017</v>
      </c>
      <c r="AB745" s="58">
        <f>Table1[[#This Row],[Holding cost]]+AA745</f>
        <v>1757.1568755374801</v>
      </c>
      <c r="AC745" s="34">
        <v>0.4</v>
      </c>
      <c r="AD745" s="29">
        <v>1</v>
      </c>
      <c r="AE745" s="29">
        <v>0.89</v>
      </c>
      <c r="AF745" s="29">
        <v>5</v>
      </c>
    </row>
    <row r="746" spans="1:32" x14ac:dyDescent="0.15">
      <c r="A746" s="32">
        <v>76699.428397644282</v>
      </c>
      <c r="B746" s="33">
        <v>11.357159999999999</v>
      </c>
      <c r="C746" s="33">
        <v>108.12143227599999</v>
      </c>
      <c r="D746" s="33">
        <f>C746/Table1[[#This Row],[Std. Price ($)]]</f>
        <v>9.5201117423722135</v>
      </c>
      <c r="E746" s="29">
        <v>26</v>
      </c>
      <c r="F746" s="29">
        <f t="shared" si="154"/>
        <v>36.4</v>
      </c>
      <c r="G746" s="29">
        <f t="shared" si="155"/>
        <v>36.4</v>
      </c>
      <c r="H746" s="29">
        <f t="shared" si="156"/>
        <v>36.4</v>
      </c>
      <c r="I746" s="58">
        <f t="shared" si="157"/>
        <v>36.4</v>
      </c>
      <c r="J746" s="58">
        <f t="shared" si="158"/>
        <v>36.4</v>
      </c>
      <c r="K746" s="58">
        <f t="shared" si="159"/>
        <v>36.4</v>
      </c>
      <c r="L746" s="58">
        <f t="shared" si="160"/>
        <v>36.4</v>
      </c>
      <c r="M746" s="58">
        <f t="shared" si="161"/>
        <v>36.4</v>
      </c>
      <c r="N746" s="58">
        <f t="shared" si="162"/>
        <v>36.4</v>
      </c>
      <c r="O746" s="58">
        <f t="shared" si="163"/>
        <v>36.4</v>
      </c>
      <c r="P746" s="58">
        <f t="shared" si="164"/>
        <v>36.4</v>
      </c>
      <c r="Q746" s="58">
        <f t="shared" si="165"/>
        <v>36.4</v>
      </c>
      <c r="R746" s="58">
        <f>SUM(Table1[[#This Row],[Oct]:[September]])</f>
        <v>436.7999999999999</v>
      </c>
      <c r="S746" s="68">
        <f>Table1[[#This Row],[DEMAND for the whole year]]/365</f>
        <v>1.1967123287671231</v>
      </c>
      <c r="T746" s="68">
        <f>Table1[[#This Row],[Lead Time (days)]]*S746</f>
        <v>7.1802739726027385</v>
      </c>
      <c r="U746" s="68">
        <f>SQRT(2*Table1[[#This Row],[DEMAND for the whole year]]*$H$1/(Table1[[#This Row],[Std. Price ($)]]*$K$1))</f>
        <v>339.67772655199985</v>
      </c>
      <c r="V746" s="68">
        <f>Table1[[#This Row],[DEMAND for the whole year]]/U746</f>
        <v>1.2859247629624371</v>
      </c>
      <c r="W746" s="68">
        <f>Table1[[#This Row],[Demand variability (COV)]]*S746</f>
        <v>1.7950684931506846</v>
      </c>
      <c r="X746" s="68">
        <f t="shared" si="166"/>
        <v>4.3970018615658573</v>
      </c>
      <c r="Y746" s="68">
        <f t="shared" si="167"/>
        <v>9.0303377832369733</v>
      </c>
      <c r="Z746" s="58">
        <f>(Table1[[#This Row],[Eoq]]/2)*(Table1[[#This Row],[Std. Price ($)]]*$K$1)</f>
        <v>385.77742888873104</v>
      </c>
      <c r="AA746" s="58">
        <f>Table1[[#This Row],[number of times I order]]*$H$1</f>
        <v>385.77742888873109</v>
      </c>
      <c r="AB746" s="58">
        <f>Table1[[#This Row],[Holding cost]]+AA746</f>
        <v>771.55485777746208</v>
      </c>
      <c r="AC746" s="34">
        <v>0.4</v>
      </c>
      <c r="AD746" s="29">
        <v>1</v>
      </c>
      <c r="AE746" s="29">
        <v>1.5</v>
      </c>
      <c r="AF746" s="29">
        <v>6</v>
      </c>
    </row>
    <row r="747" spans="1:32" x14ac:dyDescent="0.15">
      <c r="A747" s="32">
        <v>24373.995373001479</v>
      </c>
      <c r="B747" s="33">
        <v>11.136999999999999</v>
      </c>
      <c r="C747" s="33">
        <v>586.41218647428343</v>
      </c>
      <c r="D747" s="33">
        <f>C747/Table1[[#This Row],[Std. Price ($)]]</f>
        <v>52.654412002719177</v>
      </c>
      <c r="E747" s="29">
        <v>42</v>
      </c>
      <c r="F747" s="29">
        <f t="shared" si="154"/>
        <v>50.4</v>
      </c>
      <c r="G747" s="29">
        <f t="shared" si="155"/>
        <v>50.4</v>
      </c>
      <c r="H747" s="29">
        <f t="shared" si="156"/>
        <v>50.4</v>
      </c>
      <c r="I747" s="58">
        <f t="shared" si="157"/>
        <v>50.4</v>
      </c>
      <c r="J747" s="58">
        <f t="shared" si="158"/>
        <v>50.4</v>
      </c>
      <c r="K747" s="58">
        <f t="shared" si="159"/>
        <v>50.4</v>
      </c>
      <c r="L747" s="58">
        <f t="shared" si="160"/>
        <v>50.4</v>
      </c>
      <c r="M747" s="58">
        <f t="shared" si="161"/>
        <v>50.4</v>
      </c>
      <c r="N747" s="58">
        <f t="shared" si="162"/>
        <v>50.4</v>
      </c>
      <c r="O747" s="58">
        <f t="shared" si="163"/>
        <v>50.4</v>
      </c>
      <c r="P747" s="58">
        <f t="shared" si="164"/>
        <v>50.4</v>
      </c>
      <c r="Q747" s="58">
        <f t="shared" si="165"/>
        <v>50.4</v>
      </c>
      <c r="R747" s="58">
        <f>SUM(Table1[[#This Row],[Oct]:[September]])</f>
        <v>604.79999999999984</v>
      </c>
      <c r="S747" s="68">
        <f>Table1[[#This Row],[DEMAND for the whole year]]/365</f>
        <v>1.6569863013698625</v>
      </c>
      <c r="T747" s="68">
        <f>Table1[[#This Row],[Lead Time (days)]]*S747</f>
        <v>26.511780821917799</v>
      </c>
      <c r="U747" s="68">
        <f>SQRT(2*Table1[[#This Row],[DEMAND for the whole year]]*$H$1/(Table1[[#This Row],[Std. Price ($)]]*$K$1))</f>
        <v>403.6290435249548</v>
      </c>
      <c r="V747" s="68">
        <f>Table1[[#This Row],[DEMAND for the whole year]]/U747</f>
        <v>1.4984055525791404</v>
      </c>
      <c r="W747" s="68">
        <f>Table1[[#This Row],[Demand variability (COV)]]*S747</f>
        <v>3.2311232876712319</v>
      </c>
      <c r="X747" s="68">
        <f t="shared" si="166"/>
        <v>12.924493150684928</v>
      </c>
      <c r="Y747" s="68">
        <f t="shared" si="167"/>
        <v>26.543663728687616</v>
      </c>
      <c r="Z747" s="58">
        <f>(Table1[[#This Row],[Eoq]]/2)*(Table1[[#This Row],[Std. Price ($)]]*$K$1)</f>
        <v>449.52166577374214</v>
      </c>
      <c r="AA747" s="58">
        <f>Table1[[#This Row],[number of times I order]]*$H$1</f>
        <v>449.52166577374214</v>
      </c>
      <c r="AB747" s="58">
        <f>Table1[[#This Row],[Holding cost]]+AA747</f>
        <v>899.04333154748429</v>
      </c>
      <c r="AC747" s="34">
        <v>0.2</v>
      </c>
      <c r="AD747" s="29">
        <v>0.96</v>
      </c>
      <c r="AE747" s="29">
        <v>1.95</v>
      </c>
      <c r="AF747" s="29">
        <v>16</v>
      </c>
    </row>
    <row r="748" spans="1:32" x14ac:dyDescent="0.15">
      <c r="A748" s="32">
        <v>49076.645772929769</v>
      </c>
      <c r="B748" s="33">
        <v>7.137999999999999</v>
      </c>
      <c r="C748" s="33">
        <v>147.099123072</v>
      </c>
      <c r="D748" s="33">
        <f>C748/Table1[[#This Row],[Std. Price ($)]]</f>
        <v>20.607890595685067</v>
      </c>
      <c r="E748" s="29">
        <v>18</v>
      </c>
      <c r="F748" s="29">
        <f t="shared" si="154"/>
        <v>21.6</v>
      </c>
      <c r="G748" s="29">
        <f t="shared" si="155"/>
        <v>21.6</v>
      </c>
      <c r="H748" s="29">
        <f t="shared" si="156"/>
        <v>21.6</v>
      </c>
      <c r="I748" s="58">
        <f t="shared" si="157"/>
        <v>21.6</v>
      </c>
      <c r="J748" s="58">
        <f t="shared" si="158"/>
        <v>21.6</v>
      </c>
      <c r="K748" s="58">
        <f t="shared" si="159"/>
        <v>21.6</v>
      </c>
      <c r="L748" s="58">
        <f t="shared" si="160"/>
        <v>21.6</v>
      </c>
      <c r="M748" s="58">
        <f t="shared" si="161"/>
        <v>21.6</v>
      </c>
      <c r="N748" s="58">
        <f t="shared" si="162"/>
        <v>21.6</v>
      </c>
      <c r="O748" s="58">
        <f t="shared" si="163"/>
        <v>21.6</v>
      </c>
      <c r="P748" s="58">
        <f t="shared" si="164"/>
        <v>21.6</v>
      </c>
      <c r="Q748" s="58">
        <f t="shared" si="165"/>
        <v>21.6</v>
      </c>
      <c r="R748" s="58">
        <f>SUM(Table1[[#This Row],[Oct]:[September]])</f>
        <v>259.2</v>
      </c>
      <c r="S748" s="68">
        <f>Table1[[#This Row],[DEMAND for the whole year]]/365</f>
        <v>0.71013698630136979</v>
      </c>
      <c r="T748" s="68">
        <f>Table1[[#This Row],[Lead Time (days)]]*S748</f>
        <v>11.362191780821917</v>
      </c>
      <c r="U748" s="68">
        <f>SQRT(2*Table1[[#This Row],[DEMAND for the whole year]]*$H$1/(Table1[[#This Row],[Std. Price ($)]]*$K$1))</f>
        <v>330.05768873481378</v>
      </c>
      <c r="V748" s="68">
        <f>Table1[[#This Row],[DEMAND for the whole year]]/U748</f>
        <v>0.78531726072970021</v>
      </c>
      <c r="W748" s="68">
        <f>Table1[[#This Row],[Demand variability (COV)]]*S748</f>
        <v>1.221435616438356</v>
      </c>
      <c r="X748" s="68">
        <f t="shared" si="166"/>
        <v>4.8857424657534239</v>
      </c>
      <c r="Y748" s="68">
        <f t="shared" si="167"/>
        <v>10.034088266668727</v>
      </c>
      <c r="Z748" s="58">
        <f>(Table1[[#This Row],[Eoq]]/2)*(Table1[[#This Row],[Std. Price ($)]]*$K$1)</f>
        <v>235.59517821891006</v>
      </c>
      <c r="AA748" s="58">
        <f>Table1[[#This Row],[number of times I order]]*$H$1</f>
        <v>235.59517821891006</v>
      </c>
      <c r="AB748" s="58">
        <f>Table1[[#This Row],[Holding cost]]+AA748</f>
        <v>471.19035643782013</v>
      </c>
      <c r="AC748" s="34">
        <v>0.2</v>
      </c>
      <c r="AD748" s="29">
        <v>1</v>
      </c>
      <c r="AE748" s="29">
        <v>1.72</v>
      </c>
      <c r="AF748" s="29">
        <v>16</v>
      </c>
    </row>
    <row r="749" spans="1:32" x14ac:dyDescent="0.15">
      <c r="A749" s="32">
        <v>14103.039637035097</v>
      </c>
      <c r="B749" s="33">
        <v>38.357092629999997</v>
      </c>
      <c r="C749" s="33">
        <v>1293.2950051460707</v>
      </c>
      <c r="D749" s="33">
        <f>C749/Table1[[#This Row],[Std. Price ($)]]</f>
        <v>33.717232367464518</v>
      </c>
      <c r="E749" s="29">
        <v>26</v>
      </c>
      <c r="F749" s="29">
        <f t="shared" si="154"/>
        <v>57.2</v>
      </c>
      <c r="G749" s="29">
        <f t="shared" si="155"/>
        <v>57.2</v>
      </c>
      <c r="H749" s="29">
        <f t="shared" si="156"/>
        <v>57.2</v>
      </c>
      <c r="I749" s="58">
        <f t="shared" si="157"/>
        <v>57.2</v>
      </c>
      <c r="J749" s="58">
        <f t="shared" si="158"/>
        <v>57.2</v>
      </c>
      <c r="K749" s="58">
        <f t="shared" si="159"/>
        <v>57.2</v>
      </c>
      <c r="L749" s="58">
        <f t="shared" si="160"/>
        <v>57.2</v>
      </c>
      <c r="M749" s="58">
        <f t="shared" si="161"/>
        <v>57.2</v>
      </c>
      <c r="N749" s="58">
        <f t="shared" si="162"/>
        <v>57.2</v>
      </c>
      <c r="O749" s="58">
        <f t="shared" si="163"/>
        <v>57.2</v>
      </c>
      <c r="P749" s="58">
        <f t="shared" si="164"/>
        <v>57.2</v>
      </c>
      <c r="Q749" s="58">
        <f t="shared" si="165"/>
        <v>57.2</v>
      </c>
      <c r="R749" s="58">
        <f>SUM(Table1[[#This Row],[Oct]:[September]])</f>
        <v>686.40000000000009</v>
      </c>
      <c r="S749" s="68">
        <f>Table1[[#This Row],[DEMAND for the whole year]]/365</f>
        <v>1.8805479452054796</v>
      </c>
      <c r="T749" s="68">
        <f>Table1[[#This Row],[Lead Time (days)]]*S749</f>
        <v>67.699726027397261</v>
      </c>
      <c r="U749" s="68">
        <f>SQRT(2*Table1[[#This Row],[DEMAND for the whole year]]*$H$1/(Table1[[#This Row],[Std. Price ($)]]*$K$1))</f>
        <v>231.70020824215447</v>
      </c>
      <c r="V749" s="68">
        <f>Table1[[#This Row],[DEMAND for the whole year]]/U749</f>
        <v>2.9624487833115363</v>
      </c>
      <c r="W749" s="68">
        <f>Table1[[#This Row],[Demand variability (COV)]]*S749</f>
        <v>2.1062136986301372</v>
      </c>
      <c r="X749" s="68">
        <f t="shared" si="166"/>
        <v>12.637282191780823</v>
      </c>
      <c r="Y749" s="68">
        <f t="shared" si="167"/>
        <v>25.953804534716792</v>
      </c>
      <c r="Z749" s="58">
        <f>(Table1[[#This Row],[Eoq]]/2)*(Table1[[#This Row],[Std. Price ($)]]*$K$1)</f>
        <v>888.73463499346087</v>
      </c>
      <c r="AA749" s="58">
        <f>Table1[[#This Row],[number of times I order]]*$H$1</f>
        <v>888.73463499346087</v>
      </c>
      <c r="AB749" s="58">
        <f>Table1[[#This Row],[Holding cost]]+AA749</f>
        <v>1777.4692699869217</v>
      </c>
      <c r="AC749" s="34">
        <v>1.2</v>
      </c>
      <c r="AD749" s="29">
        <v>0.94</v>
      </c>
      <c r="AE749" s="29">
        <v>1.1200000000000001</v>
      </c>
      <c r="AF749" s="29">
        <v>36</v>
      </c>
    </row>
    <row r="750" spans="1:32" x14ac:dyDescent="0.15">
      <c r="A750" s="32">
        <v>50165.039276385629</v>
      </c>
      <c r="B750" s="33">
        <v>15.888499999999999</v>
      </c>
      <c r="C750" s="33">
        <v>295.52428321216388</v>
      </c>
      <c r="D750" s="33">
        <f>C750/Table1[[#This Row],[Std. Price ($)]]</f>
        <v>18.599885653910935</v>
      </c>
      <c r="E750" s="29">
        <v>34</v>
      </c>
      <c r="F750" s="29">
        <f t="shared" si="154"/>
        <v>61.2</v>
      </c>
      <c r="G750" s="29">
        <f t="shared" si="155"/>
        <v>61.2</v>
      </c>
      <c r="H750" s="29">
        <f t="shared" si="156"/>
        <v>61.2</v>
      </c>
      <c r="I750" s="58">
        <f t="shared" si="157"/>
        <v>61.2</v>
      </c>
      <c r="J750" s="58">
        <f t="shared" si="158"/>
        <v>61.2</v>
      </c>
      <c r="K750" s="58">
        <f t="shared" si="159"/>
        <v>61.2</v>
      </c>
      <c r="L750" s="58">
        <f t="shared" si="160"/>
        <v>61.2</v>
      </c>
      <c r="M750" s="58">
        <f t="shared" si="161"/>
        <v>61.2</v>
      </c>
      <c r="N750" s="58">
        <f t="shared" si="162"/>
        <v>61.2</v>
      </c>
      <c r="O750" s="58">
        <f t="shared" si="163"/>
        <v>61.2</v>
      </c>
      <c r="P750" s="58">
        <f t="shared" si="164"/>
        <v>61.2</v>
      </c>
      <c r="Q750" s="58">
        <f t="shared" si="165"/>
        <v>61.2</v>
      </c>
      <c r="R750" s="58">
        <f>SUM(Table1[[#This Row],[Oct]:[September]])</f>
        <v>734.40000000000009</v>
      </c>
      <c r="S750" s="68">
        <f>Table1[[#This Row],[DEMAND for the whole year]]/365</f>
        <v>2.012054794520548</v>
      </c>
      <c r="T750" s="68">
        <f>Table1[[#This Row],[Lead Time (days)]]*S750</f>
        <v>32.192876712328768</v>
      </c>
      <c r="U750" s="68">
        <f>SQRT(2*Table1[[#This Row],[DEMAND for the whole year]]*$H$1/(Table1[[#This Row],[Std. Price ($)]]*$K$1))</f>
        <v>372.37928378753196</v>
      </c>
      <c r="V750" s="68">
        <f>Table1[[#This Row],[DEMAND for the whole year]]/U750</f>
        <v>1.9721827501527338</v>
      </c>
      <c r="W750" s="68">
        <f>Table1[[#This Row],[Demand variability (COV)]]*S750</f>
        <v>1.6498849315068493</v>
      </c>
      <c r="X750" s="68">
        <f t="shared" si="166"/>
        <v>6.5995397260273974</v>
      </c>
      <c r="Y750" s="68">
        <f t="shared" si="167"/>
        <v>13.553797523000201</v>
      </c>
      <c r="Z750" s="58">
        <f>(Table1[[#This Row],[Eoq]]/2)*(Table1[[#This Row],[Std. Price ($)]]*$K$1)</f>
        <v>591.65482504582008</v>
      </c>
      <c r="AA750" s="58">
        <f>Table1[[#This Row],[number of times I order]]*$H$1</f>
        <v>591.65482504582019</v>
      </c>
      <c r="AB750" s="58">
        <f>Table1[[#This Row],[Holding cost]]+AA750</f>
        <v>1183.3096500916404</v>
      </c>
      <c r="AC750" s="34">
        <v>0.8</v>
      </c>
      <c r="AD750" s="29">
        <v>0.9</v>
      </c>
      <c r="AE750" s="29">
        <v>0.82</v>
      </c>
      <c r="AF750" s="29">
        <v>16</v>
      </c>
    </row>
    <row r="751" spans="1:32" x14ac:dyDescent="0.15">
      <c r="A751" s="32">
        <v>45624.17289415597</v>
      </c>
      <c r="B751" s="33">
        <v>9.57911</v>
      </c>
      <c r="C751" s="33">
        <v>534.3347171598806</v>
      </c>
      <c r="D751" s="33">
        <f>C751/Table1[[#This Row],[Std. Price ($)]]</f>
        <v>55.781248692193806</v>
      </c>
      <c r="E751" s="29">
        <v>42</v>
      </c>
      <c r="F751" s="29">
        <f t="shared" si="154"/>
        <v>75.599999999999994</v>
      </c>
      <c r="G751" s="29">
        <f t="shared" si="155"/>
        <v>75.599999999999994</v>
      </c>
      <c r="H751" s="29">
        <f t="shared" si="156"/>
        <v>75.599999999999994</v>
      </c>
      <c r="I751" s="58">
        <f t="shared" si="157"/>
        <v>75.599999999999994</v>
      </c>
      <c r="J751" s="58">
        <f t="shared" si="158"/>
        <v>75.599999999999994</v>
      </c>
      <c r="K751" s="58">
        <f t="shared" si="159"/>
        <v>75.599999999999994</v>
      </c>
      <c r="L751" s="58">
        <f t="shared" si="160"/>
        <v>75.599999999999994</v>
      </c>
      <c r="M751" s="58">
        <f t="shared" si="161"/>
        <v>75.599999999999994</v>
      </c>
      <c r="N751" s="58">
        <f t="shared" si="162"/>
        <v>75.599999999999994</v>
      </c>
      <c r="O751" s="58">
        <f t="shared" si="163"/>
        <v>75.599999999999994</v>
      </c>
      <c r="P751" s="58">
        <f t="shared" si="164"/>
        <v>75.599999999999994</v>
      </c>
      <c r="Q751" s="58">
        <f t="shared" si="165"/>
        <v>75.599999999999994</v>
      </c>
      <c r="R751" s="58">
        <f>SUM(Table1[[#This Row],[Oct]:[September]])</f>
        <v>907.20000000000016</v>
      </c>
      <c r="S751" s="68">
        <f>Table1[[#This Row],[DEMAND for the whole year]]/365</f>
        <v>2.4854794520547951</v>
      </c>
      <c r="T751" s="68">
        <f>Table1[[#This Row],[Lead Time (days)]]*S751</f>
        <v>67.107945205479467</v>
      </c>
      <c r="U751" s="68">
        <f>SQRT(2*Table1[[#This Row],[DEMAND for the whole year]]*$H$1/(Table1[[#This Row],[Std. Price ($)]]*$K$1))</f>
        <v>533.02744127964979</v>
      </c>
      <c r="V751" s="68">
        <f>Table1[[#This Row],[DEMAND for the whole year]]/U751</f>
        <v>1.7019761643454354</v>
      </c>
      <c r="W751" s="68">
        <f>Table1[[#This Row],[Demand variability (COV)]]*S751</f>
        <v>2.8831561643835624</v>
      </c>
      <c r="X751" s="68">
        <f t="shared" si="166"/>
        <v>14.981318888603209</v>
      </c>
      <c r="Y751" s="68">
        <f t="shared" si="167"/>
        <v>30.767867347296779</v>
      </c>
      <c r="Z751" s="58">
        <f>(Table1[[#This Row],[Eoq]]/2)*(Table1[[#This Row],[Std. Price ($)]]*$K$1)</f>
        <v>510.59284930363066</v>
      </c>
      <c r="AA751" s="58">
        <f>Table1[[#This Row],[number of times I order]]*$H$1</f>
        <v>510.5928493036306</v>
      </c>
      <c r="AB751" s="58">
        <f>Table1[[#This Row],[Holding cost]]+AA751</f>
        <v>1021.1856986072612</v>
      </c>
      <c r="AC751" s="34">
        <v>0.8</v>
      </c>
      <c r="AD751" s="29">
        <v>0.82</v>
      </c>
      <c r="AE751" s="29">
        <v>1.1599999999999999</v>
      </c>
      <c r="AF751" s="29">
        <v>27</v>
      </c>
    </row>
    <row r="752" spans="1:32" x14ac:dyDescent="0.15">
      <c r="A752" s="32">
        <v>98191.862683298124</v>
      </c>
      <c r="B752" s="33">
        <v>5.7962000500000004</v>
      </c>
      <c r="C752" s="33">
        <v>33.066505149058344</v>
      </c>
      <c r="D752" s="33">
        <f>C752/Table1[[#This Row],[Std. Price ($)]]</f>
        <v>5.7048591946129159</v>
      </c>
      <c r="E752" s="29">
        <v>26</v>
      </c>
      <c r="F752" s="29">
        <f t="shared" si="154"/>
        <v>15.6</v>
      </c>
      <c r="G752" s="29">
        <f t="shared" si="155"/>
        <v>15.6</v>
      </c>
      <c r="H752" s="29">
        <f t="shared" si="156"/>
        <v>15.6</v>
      </c>
      <c r="I752" s="58">
        <f t="shared" si="157"/>
        <v>15.6</v>
      </c>
      <c r="J752" s="58">
        <f t="shared" si="158"/>
        <v>15.6</v>
      </c>
      <c r="K752" s="58">
        <f t="shared" si="159"/>
        <v>15.6</v>
      </c>
      <c r="L752" s="58">
        <f t="shared" si="160"/>
        <v>15.6</v>
      </c>
      <c r="M752" s="58">
        <f t="shared" si="161"/>
        <v>15.6</v>
      </c>
      <c r="N752" s="58">
        <f t="shared" si="162"/>
        <v>15.6</v>
      </c>
      <c r="O752" s="58">
        <f t="shared" si="163"/>
        <v>15.6</v>
      </c>
      <c r="P752" s="58">
        <f t="shared" si="164"/>
        <v>15.6</v>
      </c>
      <c r="Q752" s="58">
        <f t="shared" si="165"/>
        <v>15.6</v>
      </c>
      <c r="R752" s="58">
        <f>SUM(Table1[[#This Row],[Oct]:[September]])</f>
        <v>187.19999999999996</v>
      </c>
      <c r="S752" s="68">
        <f>Table1[[#This Row],[DEMAND for the whole year]]/365</f>
        <v>0.51287671232876697</v>
      </c>
      <c r="T752" s="68">
        <f>Table1[[#This Row],[Lead Time (days)]]*S752</f>
        <v>2.0515068493150679</v>
      </c>
      <c r="U752" s="68">
        <f>SQRT(2*Table1[[#This Row],[DEMAND for the whole year]]*$H$1/(Table1[[#This Row],[Std. Price ($)]]*$K$1))</f>
        <v>311.27329748154557</v>
      </c>
      <c r="V752" s="68">
        <f>Table1[[#This Row],[DEMAND for the whole year]]/U752</f>
        <v>0.60140076747539983</v>
      </c>
      <c r="W752" s="68">
        <f>Table1[[#This Row],[Demand variability (COV)]]*S752</f>
        <v>0.64109589041095871</v>
      </c>
      <c r="X752" s="68">
        <f t="shared" si="166"/>
        <v>1.2821917808219174</v>
      </c>
      <c r="Y752" s="68">
        <f t="shared" si="167"/>
        <v>2.6332999730840889</v>
      </c>
      <c r="Z752" s="58">
        <f>(Table1[[#This Row],[Eoq]]/2)*(Table1[[#This Row],[Std. Price ($)]]*$K$1)</f>
        <v>180.42023024261997</v>
      </c>
      <c r="AA752" s="58">
        <f>Table1[[#This Row],[number of times I order]]*$H$1</f>
        <v>180.42023024261994</v>
      </c>
      <c r="AB752" s="58">
        <f>Table1[[#This Row],[Holding cost]]+AA752</f>
        <v>360.84046048523987</v>
      </c>
      <c r="AC752" s="34">
        <v>-0.4</v>
      </c>
      <c r="AD752" s="29">
        <v>1</v>
      </c>
      <c r="AE752" s="29">
        <v>1.25</v>
      </c>
      <c r="AF752" s="29">
        <v>4</v>
      </c>
    </row>
    <row r="753" spans="1:32" x14ac:dyDescent="0.15">
      <c r="A753" s="32">
        <v>36637.889876642592</v>
      </c>
      <c r="B753" s="33">
        <v>7.3924193899999997</v>
      </c>
      <c r="C753" s="33">
        <v>41.017539718155007</v>
      </c>
      <c r="D753" s="33">
        <f>C753/Table1[[#This Row],[Std. Price ($)]]</f>
        <v>5.5485947907177664</v>
      </c>
      <c r="E753" s="29">
        <v>26</v>
      </c>
      <c r="F753" s="29">
        <f t="shared" si="154"/>
        <v>31.2</v>
      </c>
      <c r="G753" s="29">
        <f t="shared" si="155"/>
        <v>31.2</v>
      </c>
      <c r="H753" s="29">
        <f t="shared" si="156"/>
        <v>31.2</v>
      </c>
      <c r="I753" s="58">
        <f t="shared" si="157"/>
        <v>31.2</v>
      </c>
      <c r="J753" s="58">
        <f t="shared" si="158"/>
        <v>31.2</v>
      </c>
      <c r="K753" s="58">
        <f t="shared" si="159"/>
        <v>31.2</v>
      </c>
      <c r="L753" s="58">
        <f t="shared" si="160"/>
        <v>31.2</v>
      </c>
      <c r="M753" s="58">
        <f t="shared" si="161"/>
        <v>31.2</v>
      </c>
      <c r="N753" s="58">
        <f t="shared" si="162"/>
        <v>31.2</v>
      </c>
      <c r="O753" s="58">
        <f t="shared" si="163"/>
        <v>31.2</v>
      </c>
      <c r="P753" s="58">
        <f t="shared" si="164"/>
        <v>31.2</v>
      </c>
      <c r="Q753" s="58">
        <f t="shared" si="165"/>
        <v>31.2</v>
      </c>
      <c r="R753" s="58">
        <f>SUM(Table1[[#This Row],[Oct]:[September]])</f>
        <v>374.39999999999992</v>
      </c>
      <c r="S753" s="68">
        <f>Table1[[#This Row],[DEMAND for the whole year]]/365</f>
        <v>1.0257534246575339</v>
      </c>
      <c r="T753" s="68">
        <f>Table1[[#This Row],[Lead Time (days)]]*S753</f>
        <v>4.1030136986301358</v>
      </c>
      <c r="U753" s="68">
        <f>SQRT(2*Table1[[#This Row],[DEMAND for the whole year]]*$H$1/(Table1[[#This Row],[Std. Price ($)]]*$K$1))</f>
        <v>389.79408867259104</v>
      </c>
      <c r="V753" s="68">
        <f>Table1[[#This Row],[DEMAND for the whole year]]/U753</f>
        <v>0.9605071264035473</v>
      </c>
      <c r="W753" s="68">
        <f>Table1[[#This Row],[Demand variability (COV)]]*S753</f>
        <v>1.2821917808219174</v>
      </c>
      <c r="X753" s="68">
        <f t="shared" si="166"/>
        <v>2.5643835616438349</v>
      </c>
      <c r="Y753" s="68">
        <f t="shared" si="167"/>
        <v>5.2665999461681778</v>
      </c>
      <c r="Z753" s="58">
        <f>(Table1[[#This Row],[Eoq]]/2)*(Table1[[#This Row],[Std. Price ($)]]*$K$1)</f>
        <v>288.15213792106414</v>
      </c>
      <c r="AA753" s="58">
        <f>Table1[[#This Row],[number of times I order]]*$H$1</f>
        <v>288.1521379210642</v>
      </c>
      <c r="AB753" s="58">
        <f>Table1[[#This Row],[Holding cost]]+AA753</f>
        <v>576.30427584212839</v>
      </c>
      <c r="AC753" s="34">
        <v>0.2</v>
      </c>
      <c r="AD753" s="29">
        <v>1</v>
      </c>
      <c r="AE753" s="29">
        <v>1.25</v>
      </c>
      <c r="AF753" s="29">
        <v>4</v>
      </c>
    </row>
    <row r="754" spans="1:32" x14ac:dyDescent="0.15">
      <c r="A754" s="32">
        <v>82599.309154715665</v>
      </c>
      <c r="B754" s="33">
        <v>6.3726180599999998</v>
      </c>
      <c r="C754" s="33">
        <v>398.59848717708917</v>
      </c>
      <c r="D754" s="33">
        <f>C754/Table1[[#This Row],[Std. Price ($)]]</f>
        <v>62.548623411001849</v>
      </c>
      <c r="E754" s="29">
        <v>58</v>
      </c>
      <c r="F754" s="29">
        <f t="shared" si="154"/>
        <v>145</v>
      </c>
      <c r="G754" s="29">
        <f t="shared" si="155"/>
        <v>145</v>
      </c>
      <c r="H754" s="29">
        <f t="shared" si="156"/>
        <v>145</v>
      </c>
      <c r="I754" s="58">
        <f t="shared" si="157"/>
        <v>145</v>
      </c>
      <c r="J754" s="58">
        <f t="shared" si="158"/>
        <v>145</v>
      </c>
      <c r="K754" s="58">
        <f t="shared" si="159"/>
        <v>145</v>
      </c>
      <c r="L754" s="58">
        <f t="shared" si="160"/>
        <v>145</v>
      </c>
      <c r="M754" s="58">
        <f t="shared" si="161"/>
        <v>145</v>
      </c>
      <c r="N754" s="58">
        <f t="shared" si="162"/>
        <v>145</v>
      </c>
      <c r="O754" s="58">
        <f t="shared" si="163"/>
        <v>145</v>
      </c>
      <c r="P754" s="58">
        <f t="shared" si="164"/>
        <v>145</v>
      </c>
      <c r="Q754" s="58">
        <f t="shared" si="165"/>
        <v>145</v>
      </c>
      <c r="R754" s="58">
        <f>SUM(Table1[[#This Row],[Oct]:[September]])</f>
        <v>1740</v>
      </c>
      <c r="S754" s="68">
        <f>Table1[[#This Row],[DEMAND for the whole year]]/365</f>
        <v>4.7671232876712333</v>
      </c>
      <c r="T754" s="68">
        <f>Table1[[#This Row],[Lead Time (days)]]*S754</f>
        <v>133.47945205479454</v>
      </c>
      <c r="U754" s="68">
        <f>SQRT(2*Table1[[#This Row],[DEMAND for the whole year]]*$H$1/(Table1[[#This Row],[Std. Price ($)]]*$K$1))</f>
        <v>905.0577810633481</v>
      </c>
      <c r="V754" s="68">
        <f>Table1[[#This Row],[DEMAND for the whole year]]/U754</f>
        <v>1.922529186982606</v>
      </c>
      <c r="W754" s="68">
        <f>Table1[[#This Row],[Demand variability (COV)]]*S754</f>
        <v>4.0043835616438361</v>
      </c>
      <c r="X754" s="68">
        <f t="shared" si="166"/>
        <v>21.189206116449348</v>
      </c>
      <c r="Y754" s="68">
        <f t="shared" si="167"/>
        <v>43.517308978810988</v>
      </c>
      <c r="Z754" s="58">
        <f>(Table1[[#This Row],[Eoq]]/2)*(Table1[[#This Row],[Std. Price ($)]]*$K$1)</f>
        <v>576.7587560947818</v>
      </c>
      <c r="AA754" s="58">
        <f>Table1[[#This Row],[number of times I order]]*$H$1</f>
        <v>576.7587560947818</v>
      </c>
      <c r="AB754" s="58">
        <f>Table1[[#This Row],[Holding cost]]+AA754</f>
        <v>1153.5175121895636</v>
      </c>
      <c r="AC754" s="34">
        <v>1.5</v>
      </c>
      <c r="AD754" s="29">
        <v>1</v>
      </c>
      <c r="AE754" s="29">
        <v>0.84</v>
      </c>
      <c r="AF754" s="29">
        <v>28</v>
      </c>
    </row>
    <row r="755" spans="1:32" x14ac:dyDescent="0.15">
      <c r="A755" s="32">
        <v>1390.7730485478664</v>
      </c>
      <c r="B755" s="33">
        <v>9.1547000000000001</v>
      </c>
      <c r="C755" s="33">
        <v>147.32249507360001</v>
      </c>
      <c r="D755" s="33">
        <f>C755/Table1[[#This Row],[Std. Price ($)]]</f>
        <v>16.092553013599574</v>
      </c>
      <c r="E755" s="29">
        <v>42</v>
      </c>
      <c r="F755" s="29">
        <f t="shared" si="154"/>
        <v>37.799999999999997</v>
      </c>
      <c r="G755" s="29">
        <f t="shared" si="155"/>
        <v>37.799999999999997</v>
      </c>
      <c r="H755" s="29">
        <f t="shared" si="156"/>
        <v>37.799999999999997</v>
      </c>
      <c r="I755" s="58">
        <f t="shared" si="157"/>
        <v>37.799999999999997</v>
      </c>
      <c r="J755" s="58">
        <f t="shared" si="158"/>
        <v>37.799999999999997</v>
      </c>
      <c r="K755" s="58">
        <f t="shared" si="159"/>
        <v>37.799999999999997</v>
      </c>
      <c r="L755" s="58">
        <f t="shared" si="160"/>
        <v>37.799999999999997</v>
      </c>
      <c r="M755" s="58">
        <f t="shared" si="161"/>
        <v>37.799999999999997</v>
      </c>
      <c r="N755" s="58">
        <f t="shared" si="162"/>
        <v>37.799999999999997</v>
      </c>
      <c r="O755" s="58">
        <f t="shared" si="163"/>
        <v>37.799999999999997</v>
      </c>
      <c r="P755" s="58">
        <f t="shared" si="164"/>
        <v>37.799999999999997</v>
      </c>
      <c r="Q755" s="58">
        <f t="shared" si="165"/>
        <v>37.799999999999997</v>
      </c>
      <c r="R755" s="58">
        <f>SUM(Table1[[#This Row],[Oct]:[September]])</f>
        <v>453.60000000000008</v>
      </c>
      <c r="S755" s="68">
        <f>Table1[[#This Row],[DEMAND for the whole year]]/365</f>
        <v>1.2427397260273976</v>
      </c>
      <c r="T755" s="68">
        <f>Table1[[#This Row],[Lead Time (days)]]*S755</f>
        <v>19.883835616438361</v>
      </c>
      <c r="U755" s="68">
        <f>SQRT(2*Table1[[#This Row],[DEMAND for the whole year]]*$H$1/(Table1[[#This Row],[Std. Price ($)]]*$K$1))</f>
        <v>385.54501465771358</v>
      </c>
      <c r="V755" s="68">
        <f>Table1[[#This Row],[DEMAND for the whole year]]/U755</f>
        <v>1.1765163152289899</v>
      </c>
      <c r="W755" s="68">
        <f>Table1[[#This Row],[Demand variability (COV)]]*S755</f>
        <v>0.63379726027397276</v>
      </c>
      <c r="X755" s="68">
        <f t="shared" si="166"/>
        <v>2.535189041095891</v>
      </c>
      <c r="Y755" s="68">
        <f t="shared" si="167"/>
        <v>5.2066417313964202</v>
      </c>
      <c r="Z755" s="58">
        <f>(Table1[[#This Row],[Eoq]]/2)*(Table1[[#This Row],[Std. Price ($)]]*$K$1)</f>
        <v>352.95489456869706</v>
      </c>
      <c r="AA755" s="58">
        <f>Table1[[#This Row],[number of times I order]]*$H$1</f>
        <v>352.954894568697</v>
      </c>
      <c r="AB755" s="58">
        <f>Table1[[#This Row],[Holding cost]]+AA755</f>
        <v>705.909789137394</v>
      </c>
      <c r="AC755" s="34">
        <v>-0.1</v>
      </c>
      <c r="AD755" s="29">
        <v>1</v>
      </c>
      <c r="AE755" s="29">
        <v>0.51</v>
      </c>
      <c r="AF755" s="29">
        <v>16</v>
      </c>
    </row>
    <row r="756" spans="1:32" x14ac:dyDescent="0.15">
      <c r="A756" s="32">
        <v>84351.609362782227</v>
      </c>
      <c r="B756" s="33">
        <v>89.742648619999997</v>
      </c>
      <c r="C756" s="33">
        <v>3475.6610306284842</v>
      </c>
      <c r="D756" s="33">
        <f>C756/Table1[[#This Row],[Std. Price ($)]]</f>
        <v>38.729200486889802</v>
      </c>
      <c r="E756" s="29">
        <v>34</v>
      </c>
      <c r="F756" s="29">
        <f t="shared" si="154"/>
        <v>51</v>
      </c>
      <c r="G756" s="29">
        <f t="shared" si="155"/>
        <v>51</v>
      </c>
      <c r="H756" s="29">
        <f t="shared" si="156"/>
        <v>51</v>
      </c>
      <c r="I756" s="58">
        <f t="shared" si="157"/>
        <v>51</v>
      </c>
      <c r="J756" s="58">
        <f t="shared" si="158"/>
        <v>51</v>
      </c>
      <c r="K756" s="58">
        <f t="shared" si="159"/>
        <v>51</v>
      </c>
      <c r="L756" s="58">
        <f t="shared" si="160"/>
        <v>51</v>
      </c>
      <c r="M756" s="58">
        <f t="shared" si="161"/>
        <v>51</v>
      </c>
      <c r="N756" s="58">
        <f t="shared" si="162"/>
        <v>51</v>
      </c>
      <c r="O756" s="58">
        <f t="shared" si="163"/>
        <v>51</v>
      </c>
      <c r="P756" s="58">
        <f t="shared" si="164"/>
        <v>51</v>
      </c>
      <c r="Q756" s="58">
        <f t="shared" si="165"/>
        <v>51</v>
      </c>
      <c r="R756" s="58">
        <f>SUM(Table1[[#This Row],[Oct]:[September]])</f>
        <v>612</v>
      </c>
      <c r="S756" s="68">
        <f>Table1[[#This Row],[DEMAND for the whole year]]/365</f>
        <v>1.6767123287671233</v>
      </c>
      <c r="T756" s="68">
        <f>Table1[[#This Row],[Lead Time (days)]]*S756</f>
        <v>46.947945205479449</v>
      </c>
      <c r="U756" s="68">
        <f>SQRT(2*Table1[[#This Row],[DEMAND for the whole year]]*$H$1/(Table1[[#This Row],[Std. Price ($)]]*$K$1))</f>
        <v>143.03321383022592</v>
      </c>
      <c r="V756" s="68">
        <f>Table1[[#This Row],[DEMAND for the whole year]]/U756</f>
        <v>4.2787264832517629</v>
      </c>
      <c r="W756" s="68">
        <f>Table1[[#This Row],[Demand variability (COV)]]*S756</f>
        <v>1.7605479452054795</v>
      </c>
      <c r="X756" s="68">
        <f t="shared" si="166"/>
        <v>9.3159440684389381</v>
      </c>
      <c r="Y756" s="68">
        <f t="shared" si="167"/>
        <v>19.132609982063453</v>
      </c>
      <c r="Z756" s="58">
        <f>(Table1[[#This Row],[Eoq]]/2)*(Table1[[#This Row],[Std. Price ($)]]*$K$1)</f>
        <v>1283.6179449755289</v>
      </c>
      <c r="AA756" s="58">
        <f>Table1[[#This Row],[number of times I order]]*$H$1</f>
        <v>1283.6179449755289</v>
      </c>
      <c r="AB756" s="58">
        <f>Table1[[#This Row],[Holding cost]]+AA756</f>
        <v>2567.2358899510577</v>
      </c>
      <c r="AC756" s="34">
        <v>0.5</v>
      </c>
      <c r="AD756" s="29">
        <v>1</v>
      </c>
      <c r="AE756" s="29">
        <v>1.05</v>
      </c>
      <c r="AF756" s="29">
        <v>28</v>
      </c>
    </row>
    <row r="757" spans="1:32" x14ac:dyDescent="0.15">
      <c r="A757" s="32">
        <v>53101.947654958378</v>
      </c>
      <c r="B757" s="33">
        <v>29.152199589999999</v>
      </c>
      <c r="C757" s="33">
        <v>914.75163370540247</v>
      </c>
      <c r="D757" s="33">
        <f>C757/Table1[[#This Row],[Std. Price ($)]]</f>
        <v>31.37847732145698</v>
      </c>
      <c r="E757" s="29">
        <v>34</v>
      </c>
      <c r="F757" s="29">
        <f t="shared" si="154"/>
        <v>20.399999999999999</v>
      </c>
      <c r="G757" s="29">
        <f t="shared" si="155"/>
        <v>20.399999999999999</v>
      </c>
      <c r="H757" s="29">
        <f t="shared" si="156"/>
        <v>20.399999999999999</v>
      </c>
      <c r="I757" s="58">
        <f t="shared" si="157"/>
        <v>20.399999999999999</v>
      </c>
      <c r="J757" s="58">
        <f t="shared" si="158"/>
        <v>20.399999999999999</v>
      </c>
      <c r="K757" s="58">
        <f t="shared" si="159"/>
        <v>20.399999999999999</v>
      </c>
      <c r="L757" s="58">
        <f t="shared" si="160"/>
        <v>20.399999999999999</v>
      </c>
      <c r="M757" s="58">
        <f t="shared" si="161"/>
        <v>20.399999999999999</v>
      </c>
      <c r="N757" s="58">
        <f t="shared" si="162"/>
        <v>20.399999999999999</v>
      </c>
      <c r="O757" s="58">
        <f t="shared" si="163"/>
        <v>20.399999999999999</v>
      </c>
      <c r="P757" s="58">
        <f t="shared" si="164"/>
        <v>20.399999999999999</v>
      </c>
      <c r="Q757" s="58">
        <f t="shared" si="165"/>
        <v>20.399999999999999</v>
      </c>
      <c r="R757" s="58">
        <f>SUM(Table1[[#This Row],[Oct]:[September]])</f>
        <v>244.80000000000004</v>
      </c>
      <c r="S757" s="68">
        <f>Table1[[#This Row],[DEMAND for the whole year]]/365</f>
        <v>0.67068493150684938</v>
      </c>
      <c r="T757" s="68">
        <f>Table1[[#This Row],[Lead Time (days)]]*S757</f>
        <v>15.425753424657536</v>
      </c>
      <c r="U757" s="68">
        <f>SQRT(2*Table1[[#This Row],[DEMAND for the whole year]]*$H$1/(Table1[[#This Row],[Std. Price ($)]]*$K$1))</f>
        <v>158.71963999429477</v>
      </c>
      <c r="V757" s="68">
        <f>Table1[[#This Row],[DEMAND for the whole year]]/U757</f>
        <v>1.5423422079888756</v>
      </c>
      <c r="W757" s="68">
        <f>Table1[[#This Row],[Demand variability (COV)]]*S757</f>
        <v>0.57008219178082198</v>
      </c>
      <c r="X757" s="68">
        <f t="shared" si="166"/>
        <v>2.7340181462216733</v>
      </c>
      <c r="Y757" s="68">
        <f t="shared" si="167"/>
        <v>5.6149867894503949</v>
      </c>
      <c r="Z757" s="58">
        <f>(Table1[[#This Row],[Eoq]]/2)*(Table1[[#This Row],[Std. Price ($)]]*$K$1)</f>
        <v>462.70266239666273</v>
      </c>
      <c r="AA757" s="58">
        <f>Table1[[#This Row],[number of times I order]]*$H$1</f>
        <v>462.70266239666267</v>
      </c>
      <c r="AB757" s="58">
        <f>Table1[[#This Row],[Holding cost]]+AA757</f>
        <v>925.40532479332546</v>
      </c>
      <c r="AC757" s="34">
        <v>-0.4</v>
      </c>
      <c r="AD757" s="29">
        <v>1</v>
      </c>
      <c r="AE757" s="29">
        <v>0.85</v>
      </c>
      <c r="AF757" s="29">
        <v>23</v>
      </c>
    </row>
    <row r="758" spans="1:32" x14ac:dyDescent="0.15">
      <c r="A758" s="32">
        <v>43367.379519692993</v>
      </c>
      <c r="B758" s="33">
        <v>6.8369999999999997</v>
      </c>
      <c r="C758" s="33">
        <v>282.33738510860127</v>
      </c>
      <c r="D758" s="33">
        <f>C758/Table1[[#This Row],[Std. Price ($)]]</f>
        <v>41.295507548427857</v>
      </c>
      <c r="E758" s="29">
        <v>34</v>
      </c>
      <c r="F758" s="29">
        <f t="shared" si="154"/>
        <v>40.799999999999997</v>
      </c>
      <c r="G758" s="29">
        <f t="shared" si="155"/>
        <v>40.799999999999997</v>
      </c>
      <c r="H758" s="29">
        <f t="shared" si="156"/>
        <v>40.799999999999997</v>
      </c>
      <c r="I758" s="58">
        <f t="shared" si="157"/>
        <v>40.799999999999997</v>
      </c>
      <c r="J758" s="58">
        <f t="shared" si="158"/>
        <v>40.799999999999997</v>
      </c>
      <c r="K758" s="58">
        <f t="shared" si="159"/>
        <v>40.799999999999997</v>
      </c>
      <c r="L758" s="58">
        <f t="shared" si="160"/>
        <v>40.799999999999997</v>
      </c>
      <c r="M758" s="58">
        <f t="shared" si="161"/>
        <v>40.799999999999997</v>
      </c>
      <c r="N758" s="58">
        <f t="shared" si="162"/>
        <v>40.799999999999997</v>
      </c>
      <c r="O758" s="58">
        <f t="shared" si="163"/>
        <v>40.799999999999997</v>
      </c>
      <c r="P758" s="58">
        <f t="shared" si="164"/>
        <v>40.799999999999997</v>
      </c>
      <c r="Q758" s="58">
        <f t="shared" si="165"/>
        <v>40.799999999999997</v>
      </c>
      <c r="R758" s="58">
        <f>SUM(Table1[[#This Row],[Oct]:[September]])</f>
        <v>489.60000000000008</v>
      </c>
      <c r="S758" s="68">
        <f>Table1[[#This Row],[DEMAND for the whole year]]/365</f>
        <v>1.3413698630136988</v>
      </c>
      <c r="T758" s="68">
        <f>Table1[[#This Row],[Lead Time (days)]]*S758</f>
        <v>21.46191780821918</v>
      </c>
      <c r="U758" s="68">
        <f>SQRT(2*Table1[[#This Row],[DEMAND for the whole year]]*$H$1/(Table1[[#This Row],[Std. Price ($)]]*$K$1))</f>
        <v>463.49872303721656</v>
      </c>
      <c r="V758" s="68">
        <f>Table1[[#This Row],[DEMAND for the whole year]]/U758</f>
        <v>1.0563135898018163</v>
      </c>
      <c r="W758" s="68">
        <f>Table1[[#This Row],[Demand variability (COV)]]*S758</f>
        <v>2.4278794520547948</v>
      </c>
      <c r="X758" s="68">
        <f t="shared" si="166"/>
        <v>9.7115178082191793</v>
      </c>
      <c r="Y758" s="68">
        <f t="shared" si="167"/>
        <v>19.945019119211679</v>
      </c>
      <c r="Z758" s="58">
        <f>(Table1[[#This Row],[Eoq]]/2)*(Table1[[#This Row],[Std. Price ($)]]*$K$1)</f>
        <v>316.89407694054495</v>
      </c>
      <c r="AA758" s="58">
        <f>Table1[[#This Row],[number of times I order]]*$H$1</f>
        <v>316.89407694054489</v>
      </c>
      <c r="AB758" s="58">
        <f>Table1[[#This Row],[Holding cost]]+AA758</f>
        <v>633.78815388108978</v>
      </c>
      <c r="AC758" s="34">
        <v>0.2</v>
      </c>
      <c r="AD758" s="29">
        <v>0.75</v>
      </c>
      <c r="AE758" s="29">
        <v>1.81</v>
      </c>
      <c r="AF758" s="29">
        <v>16</v>
      </c>
    </row>
    <row r="759" spans="1:32" x14ac:dyDescent="0.15">
      <c r="A759" s="32">
        <v>99367.079052573099</v>
      </c>
      <c r="B759" s="33">
        <v>23.490459679999997</v>
      </c>
      <c r="C759" s="33">
        <v>206.53685150794078</v>
      </c>
      <c r="D759" s="33">
        <f>C759/Table1[[#This Row],[Std. Price ($)]]</f>
        <v>8.7923716402956664</v>
      </c>
      <c r="E759" s="29">
        <v>18</v>
      </c>
      <c r="F759" s="29">
        <f t="shared" si="154"/>
        <v>21.6</v>
      </c>
      <c r="G759" s="29">
        <f t="shared" si="155"/>
        <v>21.6</v>
      </c>
      <c r="H759" s="29">
        <f t="shared" si="156"/>
        <v>21.6</v>
      </c>
      <c r="I759" s="58">
        <f t="shared" si="157"/>
        <v>21.6</v>
      </c>
      <c r="J759" s="58">
        <f t="shared" si="158"/>
        <v>21.6</v>
      </c>
      <c r="K759" s="58">
        <f t="shared" si="159"/>
        <v>21.6</v>
      </c>
      <c r="L759" s="58">
        <f t="shared" si="160"/>
        <v>21.6</v>
      </c>
      <c r="M759" s="58">
        <f t="shared" si="161"/>
        <v>21.6</v>
      </c>
      <c r="N759" s="58">
        <f t="shared" si="162"/>
        <v>21.6</v>
      </c>
      <c r="O759" s="58">
        <f t="shared" si="163"/>
        <v>21.6</v>
      </c>
      <c r="P759" s="58">
        <f t="shared" si="164"/>
        <v>21.6</v>
      </c>
      <c r="Q759" s="58">
        <f t="shared" si="165"/>
        <v>21.6</v>
      </c>
      <c r="R759" s="58">
        <f>SUM(Table1[[#This Row],[Oct]:[September]])</f>
        <v>259.2</v>
      </c>
      <c r="S759" s="68">
        <f>Table1[[#This Row],[DEMAND for the whole year]]/365</f>
        <v>0.71013698630136979</v>
      </c>
      <c r="T759" s="68">
        <f>Table1[[#This Row],[Lead Time (days)]]*S759</f>
        <v>7.1013698630136979</v>
      </c>
      <c r="U759" s="68">
        <f>SQRT(2*Table1[[#This Row],[DEMAND for the whole year]]*$H$1/(Table1[[#This Row],[Std. Price ($)]]*$K$1))</f>
        <v>181.94175024236407</v>
      </c>
      <c r="V759" s="68">
        <f>Table1[[#This Row],[DEMAND for the whole year]]/U759</f>
        <v>1.4246317827256274</v>
      </c>
      <c r="W759" s="68">
        <f>Table1[[#This Row],[Demand variability (COV)]]*S759</f>
        <v>0.87346849315068487</v>
      </c>
      <c r="X759" s="68">
        <f t="shared" si="166"/>
        <v>2.7621499027513479</v>
      </c>
      <c r="Y759" s="68">
        <f t="shared" si="167"/>
        <v>5.6727623537773741</v>
      </c>
      <c r="Z759" s="58">
        <f>(Table1[[#This Row],[Eoq]]/2)*(Table1[[#This Row],[Std. Price ($)]]*$K$1)</f>
        <v>427.38953481768834</v>
      </c>
      <c r="AA759" s="58">
        <f>Table1[[#This Row],[number of times I order]]*$H$1</f>
        <v>427.38953481768823</v>
      </c>
      <c r="AB759" s="58">
        <f>Table1[[#This Row],[Holding cost]]+AA759</f>
        <v>854.77906963537657</v>
      </c>
      <c r="AC759" s="34">
        <v>0.2</v>
      </c>
      <c r="AD759" s="29">
        <v>1</v>
      </c>
      <c r="AE759" s="29">
        <v>1.23</v>
      </c>
      <c r="AF759" s="29">
        <v>10</v>
      </c>
    </row>
    <row r="760" spans="1:32" x14ac:dyDescent="0.15">
      <c r="A760" s="32">
        <v>81266.557642940534</v>
      </c>
      <c r="B760" s="33">
        <v>6.5944799999999999</v>
      </c>
      <c r="C760" s="33">
        <v>25.655982199789275</v>
      </c>
      <c r="D760" s="33">
        <f>C760/Table1[[#This Row],[Std. Price ($)]]</f>
        <v>3.8905239230067079</v>
      </c>
      <c r="E760" s="29">
        <v>10</v>
      </c>
      <c r="F760" s="29">
        <f t="shared" si="154"/>
        <v>22</v>
      </c>
      <c r="G760" s="29">
        <f t="shared" si="155"/>
        <v>22</v>
      </c>
      <c r="H760" s="29">
        <f t="shared" si="156"/>
        <v>22</v>
      </c>
      <c r="I760" s="58">
        <f t="shared" si="157"/>
        <v>22</v>
      </c>
      <c r="J760" s="58">
        <f t="shared" si="158"/>
        <v>22</v>
      </c>
      <c r="K760" s="58">
        <f t="shared" si="159"/>
        <v>22</v>
      </c>
      <c r="L760" s="58">
        <f t="shared" si="160"/>
        <v>22</v>
      </c>
      <c r="M760" s="58">
        <f t="shared" si="161"/>
        <v>22</v>
      </c>
      <c r="N760" s="58">
        <f t="shared" si="162"/>
        <v>22</v>
      </c>
      <c r="O760" s="58">
        <f t="shared" si="163"/>
        <v>22</v>
      </c>
      <c r="P760" s="58">
        <f t="shared" si="164"/>
        <v>22</v>
      </c>
      <c r="Q760" s="58">
        <f t="shared" si="165"/>
        <v>22</v>
      </c>
      <c r="R760" s="58">
        <f>SUM(Table1[[#This Row],[Oct]:[September]])</f>
        <v>264</v>
      </c>
      <c r="S760" s="68">
        <f>Table1[[#This Row],[DEMAND for the whole year]]/365</f>
        <v>0.72328767123287674</v>
      </c>
      <c r="T760" s="68">
        <f>Table1[[#This Row],[Lead Time (days)]]*S760</f>
        <v>4.3397260273972602</v>
      </c>
      <c r="U760" s="68">
        <f>SQRT(2*Table1[[#This Row],[DEMAND for the whole year]]*$H$1/(Table1[[#This Row],[Std. Price ($)]]*$K$1))</f>
        <v>346.55511487658504</v>
      </c>
      <c r="V760" s="68">
        <f>Table1[[#This Row],[DEMAND for the whole year]]/U760</f>
        <v>0.76178359131711415</v>
      </c>
      <c r="W760" s="68">
        <f>Table1[[#This Row],[Demand variability (COV)]]*S760</f>
        <v>1.1066301369863014</v>
      </c>
      <c r="X760" s="68">
        <f t="shared" si="166"/>
        <v>2.7106791696026882</v>
      </c>
      <c r="Y760" s="68">
        <f t="shared" si="167"/>
        <v>5.567054391643893</v>
      </c>
      <c r="Z760" s="58">
        <f>(Table1[[#This Row],[Eoq]]/2)*(Table1[[#This Row],[Std. Price ($)]]*$K$1)</f>
        <v>228.53507739513427</v>
      </c>
      <c r="AA760" s="58">
        <f>Table1[[#This Row],[number of times I order]]*$H$1</f>
        <v>228.53507739513424</v>
      </c>
      <c r="AB760" s="58">
        <f>Table1[[#This Row],[Holding cost]]+AA760</f>
        <v>457.07015479026848</v>
      </c>
      <c r="AC760" s="34">
        <v>1.2</v>
      </c>
      <c r="AD760" s="29">
        <v>0.91</v>
      </c>
      <c r="AE760" s="29">
        <v>1.53</v>
      </c>
      <c r="AF760" s="29">
        <v>6</v>
      </c>
    </row>
    <row r="761" spans="1:32" x14ac:dyDescent="0.15">
      <c r="A761" s="32">
        <v>32963.11452494414</v>
      </c>
      <c r="B761" s="33">
        <v>7.911999999999999</v>
      </c>
      <c r="C761" s="33">
        <v>78.03512640000001</v>
      </c>
      <c r="D761" s="33">
        <f>C761/Table1[[#This Row],[Std. Price ($)]]</f>
        <v>9.8628825075834197</v>
      </c>
      <c r="E761" s="29">
        <v>42</v>
      </c>
      <c r="F761" s="29">
        <f t="shared" si="154"/>
        <v>92.4</v>
      </c>
      <c r="G761" s="29">
        <f t="shared" si="155"/>
        <v>92.4</v>
      </c>
      <c r="H761" s="29">
        <f t="shared" si="156"/>
        <v>92.4</v>
      </c>
      <c r="I761" s="58">
        <f t="shared" si="157"/>
        <v>92.4</v>
      </c>
      <c r="J761" s="58">
        <f t="shared" si="158"/>
        <v>92.4</v>
      </c>
      <c r="K761" s="58">
        <f t="shared" si="159"/>
        <v>92.4</v>
      </c>
      <c r="L761" s="58">
        <f t="shared" si="160"/>
        <v>92.4</v>
      </c>
      <c r="M761" s="58">
        <f t="shared" si="161"/>
        <v>92.4</v>
      </c>
      <c r="N761" s="58">
        <f t="shared" si="162"/>
        <v>92.4</v>
      </c>
      <c r="O761" s="58">
        <f t="shared" si="163"/>
        <v>92.4</v>
      </c>
      <c r="P761" s="58">
        <f t="shared" si="164"/>
        <v>92.4</v>
      </c>
      <c r="Q761" s="58">
        <f t="shared" si="165"/>
        <v>92.4</v>
      </c>
      <c r="R761" s="58">
        <f>SUM(Table1[[#This Row],[Oct]:[September]])</f>
        <v>1108.8</v>
      </c>
      <c r="S761" s="68">
        <f>Table1[[#This Row],[DEMAND for the whole year]]/365</f>
        <v>3.037808219178082</v>
      </c>
      <c r="T761" s="68">
        <f>Table1[[#This Row],[Lead Time (days)]]*S761</f>
        <v>48.604931506849312</v>
      </c>
      <c r="U761" s="68">
        <f>SQRT(2*Table1[[#This Row],[DEMAND for the whole year]]*$H$1/(Table1[[#This Row],[Std. Price ($)]]*$K$1))</f>
        <v>648.40162814820076</v>
      </c>
      <c r="V761" s="68">
        <f>Table1[[#This Row],[DEMAND for the whole year]]/U761</f>
        <v>1.7100512273028547</v>
      </c>
      <c r="W761" s="68">
        <f>Table1[[#This Row],[Demand variability (COV)]]*S761</f>
        <v>0.75945205479452049</v>
      </c>
      <c r="X761" s="68">
        <f t="shared" si="166"/>
        <v>3.037808219178082</v>
      </c>
      <c r="Y761" s="68">
        <f t="shared" si="167"/>
        <v>6.2388953208453817</v>
      </c>
      <c r="Z761" s="58">
        <f>(Table1[[#This Row],[Eoq]]/2)*(Table1[[#This Row],[Std. Price ($)]]*$K$1)</f>
        <v>513.01536819085641</v>
      </c>
      <c r="AA761" s="58">
        <f>Table1[[#This Row],[number of times I order]]*$H$1</f>
        <v>513.01536819085641</v>
      </c>
      <c r="AB761" s="58">
        <f>Table1[[#This Row],[Holding cost]]+AA761</f>
        <v>1026.0307363817128</v>
      </c>
      <c r="AC761" s="34">
        <v>1.2</v>
      </c>
      <c r="AD761" s="29">
        <v>1</v>
      </c>
      <c r="AE761" s="29">
        <v>0.25</v>
      </c>
      <c r="AF761" s="29">
        <v>16</v>
      </c>
    </row>
    <row r="762" spans="1:32" x14ac:dyDescent="0.15">
      <c r="A762" s="32">
        <v>47021.690463820421</v>
      </c>
      <c r="B762" s="33">
        <v>8.5569999999999986</v>
      </c>
      <c r="C762" s="33">
        <v>342.09311567631221</v>
      </c>
      <c r="D762" s="33">
        <f>C762/Table1[[#This Row],[Std. Price ($)]]</f>
        <v>39.978160065012538</v>
      </c>
      <c r="E762" s="29">
        <v>26</v>
      </c>
      <c r="F762" s="29">
        <f t="shared" si="154"/>
        <v>31.2</v>
      </c>
      <c r="G762" s="29">
        <f t="shared" si="155"/>
        <v>31.2</v>
      </c>
      <c r="H762" s="29">
        <f t="shared" si="156"/>
        <v>31.2</v>
      </c>
      <c r="I762" s="58">
        <f t="shared" si="157"/>
        <v>31.2</v>
      </c>
      <c r="J762" s="58">
        <f t="shared" si="158"/>
        <v>31.2</v>
      </c>
      <c r="K762" s="58">
        <f t="shared" si="159"/>
        <v>31.2</v>
      </c>
      <c r="L762" s="58">
        <f t="shared" si="160"/>
        <v>31.2</v>
      </c>
      <c r="M762" s="58">
        <f t="shared" si="161"/>
        <v>31.2</v>
      </c>
      <c r="N762" s="58">
        <f t="shared" si="162"/>
        <v>31.2</v>
      </c>
      <c r="O762" s="58">
        <f t="shared" si="163"/>
        <v>31.2</v>
      </c>
      <c r="P762" s="58">
        <f t="shared" si="164"/>
        <v>31.2</v>
      </c>
      <c r="Q762" s="58">
        <f t="shared" si="165"/>
        <v>31.2</v>
      </c>
      <c r="R762" s="58">
        <f>SUM(Table1[[#This Row],[Oct]:[September]])</f>
        <v>374.39999999999992</v>
      </c>
      <c r="S762" s="68">
        <f>Table1[[#This Row],[DEMAND for the whole year]]/365</f>
        <v>1.0257534246575339</v>
      </c>
      <c r="T762" s="68">
        <f>Table1[[#This Row],[Lead Time (days)]]*S762</f>
        <v>15.386301369863009</v>
      </c>
      <c r="U762" s="68">
        <f>SQRT(2*Table1[[#This Row],[DEMAND for the whole year]]*$H$1/(Table1[[#This Row],[Std. Price ($)]]*$K$1))</f>
        <v>362.29953897638791</v>
      </c>
      <c r="V762" s="68">
        <f>Table1[[#This Row],[DEMAND for the whole year]]/U762</f>
        <v>1.0333990516736502</v>
      </c>
      <c r="W762" s="68">
        <f>Table1[[#This Row],[Demand variability (COV)]]*S762</f>
        <v>2.6054136986301364</v>
      </c>
      <c r="X762" s="68">
        <f t="shared" si="166"/>
        <v>10.090723864775189</v>
      </c>
      <c r="Y762" s="68">
        <f t="shared" si="167"/>
        <v>20.723813144768574</v>
      </c>
      <c r="Z762" s="58">
        <f>(Table1[[#This Row],[Eoq]]/2)*(Table1[[#This Row],[Std. Price ($)]]*$K$1)</f>
        <v>310.0197155020951</v>
      </c>
      <c r="AA762" s="58">
        <f>Table1[[#This Row],[number of times I order]]*$H$1</f>
        <v>310.01971550209504</v>
      </c>
      <c r="AB762" s="58">
        <f>Table1[[#This Row],[Holding cost]]+AA762</f>
        <v>620.03943100419019</v>
      </c>
      <c r="AC762" s="34">
        <v>0.2</v>
      </c>
      <c r="AD762" s="29">
        <v>0.75</v>
      </c>
      <c r="AE762" s="29">
        <v>2.54</v>
      </c>
      <c r="AF762" s="29">
        <v>15</v>
      </c>
    </row>
    <row r="763" spans="1:32" x14ac:dyDescent="0.15">
      <c r="A763" s="32">
        <v>34854.655024421489</v>
      </c>
      <c r="B763" s="33">
        <v>8.3419999999999987</v>
      </c>
      <c r="C763" s="33">
        <v>332.36303957999996</v>
      </c>
      <c r="D763" s="33">
        <f>C763/Table1[[#This Row],[Std. Price ($)]]</f>
        <v>39.842128935507077</v>
      </c>
      <c r="E763" s="29">
        <v>26</v>
      </c>
      <c r="F763" s="29">
        <f t="shared" si="154"/>
        <v>46.8</v>
      </c>
      <c r="G763" s="29">
        <f t="shared" si="155"/>
        <v>46.8</v>
      </c>
      <c r="H763" s="29">
        <f t="shared" si="156"/>
        <v>46.8</v>
      </c>
      <c r="I763" s="58">
        <f t="shared" si="157"/>
        <v>46.8</v>
      </c>
      <c r="J763" s="58">
        <f t="shared" si="158"/>
        <v>46.8</v>
      </c>
      <c r="K763" s="58">
        <f t="shared" si="159"/>
        <v>46.8</v>
      </c>
      <c r="L763" s="58">
        <f t="shared" si="160"/>
        <v>46.8</v>
      </c>
      <c r="M763" s="58">
        <f t="shared" si="161"/>
        <v>46.8</v>
      </c>
      <c r="N763" s="58">
        <f t="shared" si="162"/>
        <v>46.8</v>
      </c>
      <c r="O763" s="58">
        <f t="shared" si="163"/>
        <v>46.8</v>
      </c>
      <c r="P763" s="58">
        <f t="shared" si="164"/>
        <v>46.8</v>
      </c>
      <c r="Q763" s="58">
        <f t="shared" si="165"/>
        <v>46.8</v>
      </c>
      <c r="R763" s="58">
        <f>SUM(Table1[[#This Row],[Oct]:[September]])</f>
        <v>561.6</v>
      </c>
      <c r="S763" s="68">
        <f>Table1[[#This Row],[DEMAND for the whole year]]/365</f>
        <v>1.5386301369863014</v>
      </c>
      <c r="T763" s="68">
        <f>Table1[[#This Row],[Lead Time (days)]]*S763</f>
        <v>23.079452054794519</v>
      </c>
      <c r="U763" s="68">
        <f>SQRT(2*Table1[[#This Row],[DEMAND for the whole year]]*$H$1/(Table1[[#This Row],[Std. Price ($)]]*$K$1))</f>
        <v>449.4062253756365</v>
      </c>
      <c r="V763" s="68">
        <f>Table1[[#This Row],[DEMAND for the whole year]]/U763</f>
        <v>1.2496489106945199</v>
      </c>
      <c r="W763" s="68">
        <f>Table1[[#This Row],[Demand variability (COV)]]*S763</f>
        <v>3.9081205479452055</v>
      </c>
      <c r="X763" s="68">
        <f t="shared" si="166"/>
        <v>15.136085797162787</v>
      </c>
      <c r="Y763" s="68">
        <f t="shared" si="167"/>
        <v>31.08571971715287</v>
      </c>
      <c r="Z763" s="58">
        <f>(Table1[[#This Row],[Eoq]]/2)*(Table1[[#This Row],[Std. Price ($)]]*$K$1)</f>
        <v>374.89467320835593</v>
      </c>
      <c r="AA763" s="58">
        <f>Table1[[#This Row],[number of times I order]]*$H$1</f>
        <v>374.89467320835598</v>
      </c>
      <c r="AB763" s="58">
        <f>Table1[[#This Row],[Holding cost]]+AA763</f>
        <v>749.78934641671185</v>
      </c>
      <c r="AC763" s="34">
        <v>0.8</v>
      </c>
      <c r="AD763" s="29">
        <v>1</v>
      </c>
      <c r="AE763" s="29">
        <v>2.54</v>
      </c>
      <c r="AF763" s="29">
        <v>15</v>
      </c>
    </row>
    <row r="764" spans="1:32" x14ac:dyDescent="0.15">
      <c r="A764" s="32">
        <v>32226.873689066182</v>
      </c>
      <c r="B764" s="33">
        <v>8.3419999999999987</v>
      </c>
      <c r="C764" s="33">
        <v>332.71620580159299</v>
      </c>
      <c r="D764" s="33">
        <f>C764/Table1[[#This Row],[Std. Price ($)]]</f>
        <v>39.884464852744308</v>
      </c>
      <c r="E764" s="29">
        <v>26</v>
      </c>
      <c r="F764" s="29">
        <f t="shared" si="154"/>
        <v>57.2</v>
      </c>
      <c r="G764" s="29">
        <f t="shared" si="155"/>
        <v>57.2</v>
      </c>
      <c r="H764" s="29">
        <f t="shared" si="156"/>
        <v>57.2</v>
      </c>
      <c r="I764" s="58">
        <f t="shared" si="157"/>
        <v>57.2</v>
      </c>
      <c r="J764" s="58">
        <f t="shared" si="158"/>
        <v>57.2</v>
      </c>
      <c r="K764" s="58">
        <f t="shared" si="159"/>
        <v>57.2</v>
      </c>
      <c r="L764" s="58">
        <f t="shared" si="160"/>
        <v>57.2</v>
      </c>
      <c r="M764" s="58">
        <f t="shared" si="161"/>
        <v>57.2</v>
      </c>
      <c r="N764" s="58">
        <f t="shared" si="162"/>
        <v>57.2</v>
      </c>
      <c r="O764" s="58">
        <f t="shared" si="163"/>
        <v>57.2</v>
      </c>
      <c r="P764" s="58">
        <f t="shared" si="164"/>
        <v>57.2</v>
      </c>
      <c r="Q764" s="58">
        <f t="shared" si="165"/>
        <v>57.2</v>
      </c>
      <c r="R764" s="58">
        <f>SUM(Table1[[#This Row],[Oct]:[September]])</f>
        <v>686.40000000000009</v>
      </c>
      <c r="S764" s="68">
        <f>Table1[[#This Row],[DEMAND for the whole year]]/365</f>
        <v>1.8805479452054796</v>
      </c>
      <c r="T764" s="68">
        <f>Table1[[#This Row],[Lead Time (days)]]*S764</f>
        <v>28.208219178082196</v>
      </c>
      <c r="U764" s="68">
        <f>SQRT(2*Table1[[#This Row],[DEMAND for the whole year]]*$H$1/(Table1[[#This Row],[Std. Price ($)]]*$K$1))</f>
        <v>496.83727600696068</v>
      </c>
      <c r="V764" s="68">
        <f>Table1[[#This Row],[DEMAND for the whole year]]/U764</f>
        <v>1.381538852150022</v>
      </c>
      <c r="W764" s="68">
        <f>Table1[[#This Row],[Demand variability (COV)]]*S764</f>
        <v>4.776591780821918</v>
      </c>
      <c r="X764" s="68">
        <f t="shared" si="166"/>
        <v>18.499660418754516</v>
      </c>
      <c r="Y764" s="68">
        <f t="shared" si="167"/>
        <v>37.993657432075722</v>
      </c>
      <c r="Z764" s="58">
        <f>(Table1[[#This Row],[Eoq]]/2)*(Table1[[#This Row],[Std. Price ($)]]*$K$1)</f>
        <v>414.46165564500654</v>
      </c>
      <c r="AA764" s="58">
        <f>Table1[[#This Row],[number of times I order]]*$H$1</f>
        <v>414.4616556450066</v>
      </c>
      <c r="AB764" s="58">
        <f>Table1[[#This Row],[Holding cost]]+AA764</f>
        <v>828.92331129001309</v>
      </c>
      <c r="AC764" s="34">
        <v>1.2</v>
      </c>
      <c r="AD764" s="29">
        <v>0.88</v>
      </c>
      <c r="AE764" s="29">
        <v>2.54</v>
      </c>
      <c r="AF764" s="29">
        <v>15</v>
      </c>
    </row>
    <row r="765" spans="1:32" x14ac:dyDescent="0.15">
      <c r="A765" s="32">
        <v>22029.787363775155</v>
      </c>
      <c r="B765" s="33">
        <v>7.2669999999999995</v>
      </c>
      <c r="C765" s="33">
        <v>291.55981282999994</v>
      </c>
      <c r="D765" s="33">
        <f>C765/Table1[[#This Row],[Std. Price ($)]]</f>
        <v>40.121069606440066</v>
      </c>
      <c r="E765" s="29">
        <v>26</v>
      </c>
      <c r="F765" s="29">
        <f t="shared" si="154"/>
        <v>31.2</v>
      </c>
      <c r="G765" s="29">
        <f t="shared" si="155"/>
        <v>31.2</v>
      </c>
      <c r="H765" s="29">
        <f t="shared" si="156"/>
        <v>31.2</v>
      </c>
      <c r="I765" s="58">
        <f t="shared" si="157"/>
        <v>31.2</v>
      </c>
      <c r="J765" s="58">
        <f t="shared" si="158"/>
        <v>31.2</v>
      </c>
      <c r="K765" s="58">
        <f t="shared" si="159"/>
        <v>31.2</v>
      </c>
      <c r="L765" s="58">
        <f t="shared" si="160"/>
        <v>31.2</v>
      </c>
      <c r="M765" s="58">
        <f t="shared" si="161"/>
        <v>31.2</v>
      </c>
      <c r="N765" s="58">
        <f t="shared" si="162"/>
        <v>31.2</v>
      </c>
      <c r="O765" s="58">
        <f t="shared" si="163"/>
        <v>31.2</v>
      </c>
      <c r="P765" s="58">
        <f t="shared" si="164"/>
        <v>31.2</v>
      </c>
      <c r="Q765" s="58">
        <f t="shared" si="165"/>
        <v>31.2</v>
      </c>
      <c r="R765" s="58">
        <f>SUM(Table1[[#This Row],[Oct]:[September]])</f>
        <v>374.39999999999992</v>
      </c>
      <c r="S765" s="68">
        <f>Table1[[#This Row],[DEMAND for the whole year]]/365</f>
        <v>1.0257534246575339</v>
      </c>
      <c r="T765" s="68">
        <f>Table1[[#This Row],[Lead Time (days)]]*S765</f>
        <v>15.386301369863009</v>
      </c>
      <c r="U765" s="68">
        <f>SQRT(2*Table1[[#This Row],[DEMAND for the whole year]]*$H$1/(Table1[[#This Row],[Std. Price ($)]]*$K$1))</f>
        <v>393.14338014573639</v>
      </c>
      <c r="V765" s="68">
        <f>Table1[[#This Row],[DEMAND for the whole year]]/U765</f>
        <v>0.95232431450635546</v>
      </c>
      <c r="W765" s="68">
        <f>Table1[[#This Row],[Demand variability (COV)]]*S765</f>
        <v>2.6054136986301364</v>
      </c>
      <c r="X765" s="68">
        <f t="shared" si="166"/>
        <v>10.090723864775189</v>
      </c>
      <c r="Y765" s="68">
        <f t="shared" si="167"/>
        <v>20.723813144768574</v>
      </c>
      <c r="Z765" s="58">
        <f>(Table1[[#This Row],[Eoq]]/2)*(Table1[[#This Row],[Std. Price ($)]]*$K$1)</f>
        <v>285.69729435190663</v>
      </c>
      <c r="AA765" s="58">
        <f>Table1[[#This Row],[number of times I order]]*$H$1</f>
        <v>285.69729435190663</v>
      </c>
      <c r="AB765" s="58">
        <f>Table1[[#This Row],[Holding cost]]+AA765</f>
        <v>571.39458870381327</v>
      </c>
      <c r="AC765" s="34">
        <v>0.2</v>
      </c>
      <c r="AD765" s="29">
        <v>1</v>
      </c>
      <c r="AE765" s="29">
        <v>2.54</v>
      </c>
      <c r="AF765" s="29">
        <v>15</v>
      </c>
    </row>
    <row r="766" spans="1:32" x14ac:dyDescent="0.15">
      <c r="A766" s="32">
        <v>47004.24268711335</v>
      </c>
      <c r="B766" s="33">
        <v>7.2669999999999995</v>
      </c>
      <c r="C766" s="33">
        <v>291.55981282999994</v>
      </c>
      <c r="D766" s="33">
        <f>C766/Table1[[#This Row],[Std. Price ($)]]</f>
        <v>40.121069606440066</v>
      </c>
      <c r="E766" s="29">
        <v>26</v>
      </c>
      <c r="F766" s="29">
        <f t="shared" si="154"/>
        <v>65</v>
      </c>
      <c r="G766" s="29">
        <f t="shared" si="155"/>
        <v>65</v>
      </c>
      <c r="H766" s="29">
        <f t="shared" si="156"/>
        <v>65</v>
      </c>
      <c r="I766" s="58">
        <f t="shared" si="157"/>
        <v>65</v>
      </c>
      <c r="J766" s="58">
        <f t="shared" si="158"/>
        <v>65</v>
      </c>
      <c r="K766" s="58">
        <f t="shared" si="159"/>
        <v>65</v>
      </c>
      <c r="L766" s="58">
        <f t="shared" si="160"/>
        <v>65</v>
      </c>
      <c r="M766" s="58">
        <f t="shared" si="161"/>
        <v>65</v>
      </c>
      <c r="N766" s="58">
        <f t="shared" si="162"/>
        <v>65</v>
      </c>
      <c r="O766" s="58">
        <f t="shared" si="163"/>
        <v>65</v>
      </c>
      <c r="P766" s="58">
        <f t="shared" si="164"/>
        <v>65</v>
      </c>
      <c r="Q766" s="58">
        <f t="shared" si="165"/>
        <v>65</v>
      </c>
      <c r="R766" s="58">
        <f>SUM(Table1[[#This Row],[Oct]:[September]])</f>
        <v>780</v>
      </c>
      <c r="S766" s="68">
        <f>Table1[[#This Row],[DEMAND for the whole year]]/365</f>
        <v>2.1369863013698631</v>
      </c>
      <c r="T766" s="68">
        <f>Table1[[#This Row],[Lead Time (days)]]*S766</f>
        <v>32.054794520547944</v>
      </c>
      <c r="U766" s="68">
        <f>SQRT(2*Table1[[#This Row],[DEMAND for the whole year]]*$H$1/(Table1[[#This Row],[Std. Price ($)]]*$K$1))</f>
        <v>567.4535908931507</v>
      </c>
      <c r="V766" s="68">
        <f>Table1[[#This Row],[DEMAND for the whole year]]/U766</f>
        <v>1.3745617483401757</v>
      </c>
      <c r="W766" s="68">
        <f>Table1[[#This Row],[Demand variability (COV)]]*S766</f>
        <v>5.4279452054794524</v>
      </c>
      <c r="X766" s="68">
        <f t="shared" si="166"/>
        <v>21.022341384948316</v>
      </c>
      <c r="Y766" s="68">
        <f t="shared" si="167"/>
        <v>43.174610718267871</v>
      </c>
      <c r="Z766" s="58">
        <f>(Table1[[#This Row],[Eoq]]/2)*(Table1[[#This Row],[Std. Price ($)]]*$K$1)</f>
        <v>412.36852450205265</v>
      </c>
      <c r="AA766" s="58">
        <f>Table1[[#This Row],[number of times I order]]*$H$1</f>
        <v>412.36852450205271</v>
      </c>
      <c r="AB766" s="58">
        <f>Table1[[#This Row],[Holding cost]]+AA766</f>
        <v>824.7370490041053</v>
      </c>
      <c r="AC766" s="34">
        <v>1.5</v>
      </c>
      <c r="AD766" s="29">
        <v>1</v>
      </c>
      <c r="AE766" s="29">
        <v>2.54</v>
      </c>
      <c r="AF766" s="29">
        <v>15</v>
      </c>
    </row>
    <row r="767" spans="1:32" x14ac:dyDescent="0.15">
      <c r="A767" s="32">
        <v>25867.05539693289</v>
      </c>
      <c r="B767" s="33">
        <v>7.2669999999999995</v>
      </c>
      <c r="C767" s="33">
        <v>291.55981282999994</v>
      </c>
      <c r="D767" s="33">
        <f>C767/Table1[[#This Row],[Std. Price ($)]]</f>
        <v>40.121069606440066</v>
      </c>
      <c r="E767" s="29">
        <v>26</v>
      </c>
      <c r="F767" s="29">
        <f t="shared" si="154"/>
        <v>39</v>
      </c>
      <c r="G767" s="29">
        <f t="shared" si="155"/>
        <v>39</v>
      </c>
      <c r="H767" s="29">
        <f t="shared" si="156"/>
        <v>39</v>
      </c>
      <c r="I767" s="58">
        <f t="shared" si="157"/>
        <v>39</v>
      </c>
      <c r="J767" s="58">
        <f t="shared" si="158"/>
        <v>39</v>
      </c>
      <c r="K767" s="58">
        <f t="shared" si="159"/>
        <v>39</v>
      </c>
      <c r="L767" s="58">
        <f t="shared" si="160"/>
        <v>39</v>
      </c>
      <c r="M767" s="58">
        <f t="shared" si="161"/>
        <v>39</v>
      </c>
      <c r="N767" s="58">
        <f t="shared" si="162"/>
        <v>39</v>
      </c>
      <c r="O767" s="58">
        <f t="shared" si="163"/>
        <v>39</v>
      </c>
      <c r="P767" s="58">
        <f t="shared" si="164"/>
        <v>39</v>
      </c>
      <c r="Q767" s="58">
        <f t="shared" si="165"/>
        <v>39</v>
      </c>
      <c r="R767" s="58">
        <f>SUM(Table1[[#This Row],[Oct]:[September]])</f>
        <v>468</v>
      </c>
      <c r="S767" s="68">
        <f>Table1[[#This Row],[DEMAND for the whole year]]/365</f>
        <v>1.2821917808219179</v>
      </c>
      <c r="T767" s="68">
        <f>Table1[[#This Row],[Lead Time (days)]]*S767</f>
        <v>19.232876712328768</v>
      </c>
      <c r="U767" s="68">
        <f>SQRT(2*Table1[[#This Row],[DEMAND for the whole year]]*$H$1/(Table1[[#This Row],[Std. Price ($)]]*$K$1))</f>
        <v>439.54766145495392</v>
      </c>
      <c r="V767" s="68">
        <f>Table1[[#This Row],[DEMAND for the whole year]]/U767</f>
        <v>1.0647309519310499</v>
      </c>
      <c r="W767" s="68">
        <f>Table1[[#This Row],[Demand variability (COV)]]*S767</f>
        <v>3.2567671232876716</v>
      </c>
      <c r="X767" s="68">
        <f t="shared" si="166"/>
        <v>12.613404830968991</v>
      </c>
      <c r="Y767" s="68">
        <f t="shared" si="167"/>
        <v>25.904766430960727</v>
      </c>
      <c r="Z767" s="58">
        <f>(Table1[[#This Row],[Eoq]]/2)*(Table1[[#This Row],[Std. Price ($)]]*$K$1)</f>
        <v>319.41928557931504</v>
      </c>
      <c r="AA767" s="58">
        <f>Table1[[#This Row],[number of times I order]]*$H$1</f>
        <v>319.41928557931499</v>
      </c>
      <c r="AB767" s="58">
        <f>Table1[[#This Row],[Holding cost]]+AA767</f>
        <v>638.83857115862997</v>
      </c>
      <c r="AC767" s="34">
        <v>0.5</v>
      </c>
      <c r="AD767" s="29">
        <v>1</v>
      </c>
      <c r="AE767" s="29">
        <v>2.54</v>
      </c>
      <c r="AF767" s="29">
        <v>15</v>
      </c>
    </row>
    <row r="768" spans="1:32" x14ac:dyDescent="0.15">
      <c r="A768" s="32">
        <v>91628.007892769689</v>
      </c>
      <c r="B768" s="33">
        <v>7.8689999999999998</v>
      </c>
      <c r="C768" s="33">
        <v>315.3340977537581</v>
      </c>
      <c r="D768" s="33">
        <f>C768/Table1[[#This Row],[Std. Price ($)]]</f>
        <v>40.072956888265104</v>
      </c>
      <c r="E768" s="29">
        <v>26</v>
      </c>
      <c r="F768" s="29">
        <f t="shared" si="154"/>
        <v>15.6</v>
      </c>
      <c r="G768" s="29">
        <f t="shared" si="155"/>
        <v>15.6</v>
      </c>
      <c r="H768" s="29">
        <f t="shared" si="156"/>
        <v>15.6</v>
      </c>
      <c r="I768" s="58">
        <f t="shared" si="157"/>
        <v>15.6</v>
      </c>
      <c r="J768" s="58">
        <f t="shared" si="158"/>
        <v>15.6</v>
      </c>
      <c r="K768" s="58">
        <f t="shared" si="159"/>
        <v>15.6</v>
      </c>
      <c r="L768" s="58">
        <f t="shared" si="160"/>
        <v>15.6</v>
      </c>
      <c r="M768" s="58">
        <f t="shared" si="161"/>
        <v>15.6</v>
      </c>
      <c r="N768" s="58">
        <f t="shared" si="162"/>
        <v>15.6</v>
      </c>
      <c r="O768" s="58">
        <f t="shared" si="163"/>
        <v>15.6</v>
      </c>
      <c r="P768" s="58">
        <f t="shared" si="164"/>
        <v>15.6</v>
      </c>
      <c r="Q768" s="58">
        <f t="shared" si="165"/>
        <v>15.6</v>
      </c>
      <c r="R768" s="58">
        <f>SUM(Table1[[#This Row],[Oct]:[September]])</f>
        <v>187.19999999999996</v>
      </c>
      <c r="S768" s="68">
        <f>Table1[[#This Row],[DEMAND for the whole year]]/365</f>
        <v>0.51287671232876697</v>
      </c>
      <c r="T768" s="68">
        <f>Table1[[#This Row],[Lead Time (days)]]*S768</f>
        <v>7.6931506849315046</v>
      </c>
      <c r="U768" s="68">
        <f>SQRT(2*Table1[[#This Row],[DEMAND for the whole year]]*$H$1/(Table1[[#This Row],[Std. Price ($)]]*$K$1))</f>
        <v>267.14913781929096</v>
      </c>
      <c r="V768" s="68">
        <f>Table1[[#This Row],[DEMAND for the whole year]]/U768</f>
        <v>0.7007321885000003</v>
      </c>
      <c r="W768" s="68">
        <f>Table1[[#This Row],[Demand variability (COV)]]*S768</f>
        <v>1.3027068493150682</v>
      </c>
      <c r="X768" s="68">
        <f t="shared" si="166"/>
        <v>5.0453619323875945</v>
      </c>
      <c r="Y768" s="68">
        <f t="shared" si="167"/>
        <v>10.361906572384287</v>
      </c>
      <c r="Z768" s="58">
        <f>(Table1[[#This Row],[Eoq]]/2)*(Table1[[#This Row],[Std. Price ($)]]*$K$1)</f>
        <v>210.21965655000005</v>
      </c>
      <c r="AA768" s="58">
        <f>Table1[[#This Row],[number of times I order]]*$H$1</f>
        <v>210.21965655000008</v>
      </c>
      <c r="AB768" s="58">
        <f>Table1[[#This Row],[Holding cost]]+AA768</f>
        <v>420.43931310000016</v>
      </c>
      <c r="AC768" s="34">
        <v>-0.4</v>
      </c>
      <c r="AD768" s="29">
        <v>0.8</v>
      </c>
      <c r="AE768" s="29">
        <v>2.54</v>
      </c>
      <c r="AF768" s="29">
        <v>15</v>
      </c>
    </row>
    <row r="769" spans="1:32" x14ac:dyDescent="0.15">
      <c r="A769" s="32">
        <v>66241.69921369807</v>
      </c>
      <c r="B769" s="33">
        <v>8.0409999999999986</v>
      </c>
      <c r="C769" s="33">
        <v>320.93813609</v>
      </c>
      <c r="D769" s="33">
        <f>C769/Table1[[#This Row],[Std. Price ($)]]</f>
        <v>39.912714350205206</v>
      </c>
      <c r="E769" s="29">
        <v>26</v>
      </c>
      <c r="F769" s="29">
        <f t="shared" si="154"/>
        <v>20.8</v>
      </c>
      <c r="G769" s="29">
        <f t="shared" si="155"/>
        <v>20.8</v>
      </c>
      <c r="H769" s="29">
        <f t="shared" si="156"/>
        <v>20.8</v>
      </c>
      <c r="I769" s="58">
        <f t="shared" si="157"/>
        <v>20.8</v>
      </c>
      <c r="J769" s="58">
        <f t="shared" si="158"/>
        <v>20.8</v>
      </c>
      <c r="K769" s="58">
        <f t="shared" si="159"/>
        <v>20.8</v>
      </c>
      <c r="L769" s="58">
        <f t="shared" si="160"/>
        <v>20.8</v>
      </c>
      <c r="M769" s="58">
        <f t="shared" si="161"/>
        <v>20.8</v>
      </c>
      <c r="N769" s="58">
        <f t="shared" si="162"/>
        <v>20.8</v>
      </c>
      <c r="O769" s="58">
        <f t="shared" si="163"/>
        <v>20.8</v>
      </c>
      <c r="P769" s="58">
        <f t="shared" si="164"/>
        <v>20.8</v>
      </c>
      <c r="Q769" s="58">
        <f t="shared" si="165"/>
        <v>20.8</v>
      </c>
      <c r="R769" s="58">
        <f>SUM(Table1[[#This Row],[Oct]:[September]])</f>
        <v>249.60000000000005</v>
      </c>
      <c r="S769" s="68">
        <f>Table1[[#This Row],[DEMAND for the whole year]]/365</f>
        <v>0.68383561643835633</v>
      </c>
      <c r="T769" s="68">
        <f>Table1[[#This Row],[Lead Time (days)]]*S769</f>
        <v>10.257534246575345</v>
      </c>
      <c r="U769" s="68">
        <f>SQRT(2*Table1[[#This Row],[DEMAND for the whole year]]*$H$1/(Table1[[#This Row],[Std. Price ($)]]*$K$1))</f>
        <v>305.16019715409072</v>
      </c>
      <c r="V769" s="68">
        <f>Table1[[#This Row],[DEMAND for the whole year]]/U769</f>
        <v>0.81793104843868114</v>
      </c>
      <c r="W769" s="68">
        <f>Table1[[#This Row],[Demand variability (COV)]]*S769</f>
        <v>1.7369424657534251</v>
      </c>
      <c r="X769" s="68">
        <f t="shared" si="166"/>
        <v>6.7271492431834625</v>
      </c>
      <c r="Y769" s="68">
        <f t="shared" si="167"/>
        <v>13.815875429845722</v>
      </c>
      <c r="Z769" s="58">
        <f>(Table1[[#This Row],[Eoq]]/2)*(Table1[[#This Row],[Std. Price ($)]]*$K$1)</f>
        <v>245.37931453160434</v>
      </c>
      <c r="AA769" s="58">
        <f>Table1[[#This Row],[number of times I order]]*$H$1</f>
        <v>245.37931453160434</v>
      </c>
      <c r="AB769" s="58">
        <f>Table1[[#This Row],[Holding cost]]+AA769</f>
        <v>490.75862906320867</v>
      </c>
      <c r="AC769" s="34">
        <v>-0.2</v>
      </c>
      <c r="AD769" s="29">
        <v>1</v>
      </c>
      <c r="AE769" s="29">
        <v>2.54</v>
      </c>
      <c r="AF769" s="29">
        <v>15</v>
      </c>
    </row>
    <row r="770" spans="1:32" x14ac:dyDescent="0.15">
      <c r="A770" s="32">
        <v>14944.904217581723</v>
      </c>
      <c r="B770" s="33">
        <v>8.0409999999999986</v>
      </c>
      <c r="C770" s="33">
        <v>320.93813609</v>
      </c>
      <c r="D770" s="33">
        <f>C770/Table1[[#This Row],[Std. Price ($)]]</f>
        <v>39.912714350205206</v>
      </c>
      <c r="E770" s="29">
        <v>26</v>
      </c>
      <c r="F770" s="29">
        <f t="shared" si="154"/>
        <v>31.2</v>
      </c>
      <c r="G770" s="29">
        <f t="shared" si="155"/>
        <v>31.2</v>
      </c>
      <c r="H770" s="29">
        <f t="shared" si="156"/>
        <v>31.2</v>
      </c>
      <c r="I770" s="58">
        <f t="shared" si="157"/>
        <v>31.2</v>
      </c>
      <c r="J770" s="58">
        <f t="shared" si="158"/>
        <v>31.2</v>
      </c>
      <c r="K770" s="58">
        <f t="shared" si="159"/>
        <v>31.2</v>
      </c>
      <c r="L770" s="58">
        <f t="shared" si="160"/>
        <v>31.2</v>
      </c>
      <c r="M770" s="58">
        <f t="shared" si="161"/>
        <v>31.2</v>
      </c>
      <c r="N770" s="58">
        <f t="shared" si="162"/>
        <v>31.2</v>
      </c>
      <c r="O770" s="58">
        <f t="shared" si="163"/>
        <v>31.2</v>
      </c>
      <c r="P770" s="58">
        <f t="shared" si="164"/>
        <v>31.2</v>
      </c>
      <c r="Q770" s="58">
        <f t="shared" si="165"/>
        <v>31.2</v>
      </c>
      <c r="R770" s="58">
        <f>SUM(Table1[[#This Row],[Oct]:[September]])</f>
        <v>374.39999999999992</v>
      </c>
      <c r="S770" s="68">
        <f>Table1[[#This Row],[DEMAND for the whole year]]/365</f>
        <v>1.0257534246575339</v>
      </c>
      <c r="T770" s="68">
        <f>Table1[[#This Row],[Lead Time (days)]]*S770</f>
        <v>15.386301369863009</v>
      </c>
      <c r="U770" s="68">
        <f>SQRT(2*Table1[[#This Row],[DEMAND for the whole year]]*$H$1/(Table1[[#This Row],[Std. Price ($)]]*$K$1))</f>
        <v>373.74338641731867</v>
      </c>
      <c r="V770" s="68">
        <f>Table1[[#This Row],[DEMAND for the whole year]]/U770</f>
        <v>1.0017568567272199</v>
      </c>
      <c r="W770" s="68">
        <f>Table1[[#This Row],[Demand variability (COV)]]*S770</f>
        <v>2.6054136986301364</v>
      </c>
      <c r="X770" s="68">
        <f t="shared" si="166"/>
        <v>10.090723864775189</v>
      </c>
      <c r="Y770" s="68">
        <f t="shared" si="167"/>
        <v>20.723813144768574</v>
      </c>
      <c r="Z770" s="58">
        <f>(Table1[[#This Row],[Eoq]]/2)*(Table1[[#This Row],[Std. Price ($)]]*$K$1)</f>
        <v>300.52705701816592</v>
      </c>
      <c r="AA770" s="58">
        <f>Table1[[#This Row],[number of times I order]]*$H$1</f>
        <v>300.52705701816598</v>
      </c>
      <c r="AB770" s="58">
        <f>Table1[[#This Row],[Holding cost]]+AA770</f>
        <v>601.05411403633184</v>
      </c>
      <c r="AC770" s="34">
        <v>0.2</v>
      </c>
      <c r="AD770" s="29">
        <v>1</v>
      </c>
      <c r="AE770" s="29">
        <v>2.54</v>
      </c>
      <c r="AF770" s="29">
        <v>15</v>
      </c>
    </row>
    <row r="771" spans="1:32" x14ac:dyDescent="0.15">
      <c r="A771" s="32">
        <v>32581.970035898055</v>
      </c>
      <c r="B771" s="33">
        <v>8.5569999999999986</v>
      </c>
      <c r="C771" s="33">
        <v>341.33822213120504</v>
      </c>
      <c r="D771" s="33">
        <f>C771/Table1[[#This Row],[Std. Price ($)]]</f>
        <v>39.889940648732626</v>
      </c>
      <c r="E771" s="29">
        <v>26</v>
      </c>
      <c r="F771" s="29">
        <f t="shared" ref="F771:F834" si="168">E771+$AC771*E771</f>
        <v>20.8</v>
      </c>
      <c r="G771" s="29">
        <f t="shared" ref="G771:G834" si="169">$F771</f>
        <v>20.8</v>
      </c>
      <c r="H771" s="29">
        <f t="shared" ref="H771:H834" si="170">$F771</f>
        <v>20.8</v>
      </c>
      <c r="I771" s="58">
        <f t="shared" ref="I771:I834" si="171">$F771</f>
        <v>20.8</v>
      </c>
      <c r="J771" s="58">
        <f t="shared" ref="J771:J834" si="172">$F771</f>
        <v>20.8</v>
      </c>
      <c r="K771" s="58">
        <f t="shared" ref="K771:K834" si="173">$F771</f>
        <v>20.8</v>
      </c>
      <c r="L771" s="58">
        <f t="shared" ref="L771:L834" si="174">$F771</f>
        <v>20.8</v>
      </c>
      <c r="M771" s="58">
        <f t="shared" ref="M771:M834" si="175">$F771</f>
        <v>20.8</v>
      </c>
      <c r="N771" s="58">
        <f t="shared" ref="N771:N834" si="176">$F771</f>
        <v>20.8</v>
      </c>
      <c r="O771" s="58">
        <f t="shared" ref="O771:O834" si="177">$F771</f>
        <v>20.8</v>
      </c>
      <c r="P771" s="58">
        <f t="shared" ref="P771:P834" si="178">$F771</f>
        <v>20.8</v>
      </c>
      <c r="Q771" s="58">
        <f t="shared" ref="Q771:Q834" si="179">$F771</f>
        <v>20.8</v>
      </c>
      <c r="R771" s="58">
        <f>SUM(Table1[[#This Row],[Oct]:[September]])</f>
        <v>249.60000000000005</v>
      </c>
      <c r="S771" s="68">
        <f>Table1[[#This Row],[DEMAND for the whole year]]/365</f>
        <v>0.68383561643835633</v>
      </c>
      <c r="T771" s="68">
        <f>Table1[[#This Row],[Lead Time (days)]]*S771</f>
        <v>10.257534246575345</v>
      </c>
      <c r="U771" s="68">
        <f>SQRT(2*Table1[[#This Row],[DEMAND for the whole year]]*$H$1/(Table1[[#This Row],[Std. Price ($)]]*$K$1))</f>
        <v>295.81633484591219</v>
      </c>
      <c r="V771" s="68">
        <f>Table1[[#This Row],[DEMAND for the whole year]]/U771</f>
        <v>0.84376679242549002</v>
      </c>
      <c r="W771" s="68">
        <f>Table1[[#This Row],[Demand variability (COV)]]*S771</f>
        <v>1.7369424657534251</v>
      </c>
      <c r="X771" s="68">
        <f t="shared" si="166"/>
        <v>6.7271492431834625</v>
      </c>
      <c r="Y771" s="68">
        <f t="shared" si="167"/>
        <v>13.815875429845722</v>
      </c>
      <c r="Z771" s="58">
        <f>(Table1[[#This Row],[Eoq]]/2)*(Table1[[#This Row],[Std. Price ($)]]*$K$1)</f>
        <v>253.13003772764705</v>
      </c>
      <c r="AA771" s="58">
        <f>Table1[[#This Row],[number of times I order]]*$H$1</f>
        <v>253.13003772764699</v>
      </c>
      <c r="AB771" s="58">
        <f>Table1[[#This Row],[Holding cost]]+AA771</f>
        <v>506.26007545529404</v>
      </c>
      <c r="AC771" s="34">
        <v>-0.2</v>
      </c>
      <c r="AD771" s="29">
        <v>0.82</v>
      </c>
      <c r="AE771" s="29">
        <v>2.54</v>
      </c>
      <c r="AF771" s="29">
        <v>15</v>
      </c>
    </row>
    <row r="772" spans="1:32" x14ac:dyDescent="0.15">
      <c r="A772" s="32">
        <v>76899.60135024476</v>
      </c>
      <c r="B772" s="33">
        <v>8.5569999999999986</v>
      </c>
      <c r="C772" s="33">
        <v>340.52368492999994</v>
      </c>
      <c r="D772" s="33">
        <f>C772/Table1[[#This Row],[Std. Price ($)]]</f>
        <v>39.794751072805887</v>
      </c>
      <c r="E772" s="29">
        <v>26</v>
      </c>
      <c r="F772" s="29">
        <f t="shared" si="168"/>
        <v>36.4</v>
      </c>
      <c r="G772" s="29">
        <f t="shared" si="169"/>
        <v>36.4</v>
      </c>
      <c r="H772" s="29">
        <f t="shared" si="170"/>
        <v>36.4</v>
      </c>
      <c r="I772" s="58">
        <f t="shared" si="171"/>
        <v>36.4</v>
      </c>
      <c r="J772" s="58">
        <f t="shared" si="172"/>
        <v>36.4</v>
      </c>
      <c r="K772" s="58">
        <f t="shared" si="173"/>
        <v>36.4</v>
      </c>
      <c r="L772" s="58">
        <f t="shared" si="174"/>
        <v>36.4</v>
      </c>
      <c r="M772" s="58">
        <f t="shared" si="175"/>
        <v>36.4</v>
      </c>
      <c r="N772" s="58">
        <f t="shared" si="176"/>
        <v>36.4</v>
      </c>
      <c r="O772" s="58">
        <f t="shared" si="177"/>
        <v>36.4</v>
      </c>
      <c r="P772" s="58">
        <f t="shared" si="178"/>
        <v>36.4</v>
      </c>
      <c r="Q772" s="58">
        <f t="shared" si="179"/>
        <v>36.4</v>
      </c>
      <c r="R772" s="58">
        <f>SUM(Table1[[#This Row],[Oct]:[September]])</f>
        <v>436.7999999999999</v>
      </c>
      <c r="S772" s="68">
        <f>Table1[[#This Row],[DEMAND for the whole year]]/365</f>
        <v>1.1967123287671231</v>
      </c>
      <c r="T772" s="68">
        <f>Table1[[#This Row],[Lead Time (days)]]*S772</f>
        <v>17.950684931506846</v>
      </c>
      <c r="U772" s="68">
        <f>SQRT(2*Table1[[#This Row],[DEMAND for the whole year]]*$H$1/(Table1[[#This Row],[Std. Price ($)]]*$K$1))</f>
        <v>391.32822787644693</v>
      </c>
      <c r="V772" s="68">
        <f>Table1[[#This Row],[DEMAND for the whole year]]/U772</f>
        <v>1.1161985486462522</v>
      </c>
      <c r="W772" s="68">
        <f>Table1[[#This Row],[Demand variability (COV)]]*S772</f>
        <v>3.0396493150684925</v>
      </c>
      <c r="X772" s="68">
        <f t="shared" ref="X772:X835" si="180">SQRT(AF772)*W772</f>
        <v>11.772511175571053</v>
      </c>
      <c r="Y772" s="68">
        <f t="shared" ref="Y772:Y835" si="181">NORMSINV($Y$1)*X772</f>
        <v>24.17778200223</v>
      </c>
      <c r="Z772" s="58">
        <f>(Table1[[#This Row],[Eoq]]/2)*(Table1[[#This Row],[Std. Price ($)]]*$K$1)</f>
        <v>334.85956459387558</v>
      </c>
      <c r="AA772" s="58">
        <f>Table1[[#This Row],[number of times I order]]*$H$1</f>
        <v>334.85956459387569</v>
      </c>
      <c r="AB772" s="58">
        <f>Table1[[#This Row],[Holding cost]]+AA772</f>
        <v>669.71912918775126</v>
      </c>
      <c r="AC772" s="34">
        <v>0.4</v>
      </c>
      <c r="AD772" s="29">
        <v>1</v>
      </c>
      <c r="AE772" s="29">
        <v>2.54</v>
      </c>
      <c r="AF772" s="29">
        <v>15</v>
      </c>
    </row>
    <row r="773" spans="1:32" x14ac:dyDescent="0.15">
      <c r="A773" s="32">
        <v>34485.09543305236</v>
      </c>
      <c r="B773" s="33">
        <v>8.6</v>
      </c>
      <c r="C773" s="33">
        <v>342.15581400000002</v>
      </c>
      <c r="D773" s="33">
        <f>C773/Table1[[#This Row],[Std. Price ($)]]</f>
        <v>39.785559767441868</v>
      </c>
      <c r="E773" s="29">
        <v>26</v>
      </c>
      <c r="F773" s="29">
        <f t="shared" si="168"/>
        <v>57.2</v>
      </c>
      <c r="G773" s="29">
        <f t="shared" si="169"/>
        <v>57.2</v>
      </c>
      <c r="H773" s="29">
        <f t="shared" si="170"/>
        <v>57.2</v>
      </c>
      <c r="I773" s="58">
        <f t="shared" si="171"/>
        <v>57.2</v>
      </c>
      <c r="J773" s="58">
        <f t="shared" si="172"/>
        <v>57.2</v>
      </c>
      <c r="K773" s="58">
        <f t="shared" si="173"/>
        <v>57.2</v>
      </c>
      <c r="L773" s="58">
        <f t="shared" si="174"/>
        <v>57.2</v>
      </c>
      <c r="M773" s="58">
        <f t="shared" si="175"/>
        <v>57.2</v>
      </c>
      <c r="N773" s="58">
        <f t="shared" si="176"/>
        <v>57.2</v>
      </c>
      <c r="O773" s="58">
        <f t="shared" si="177"/>
        <v>57.2</v>
      </c>
      <c r="P773" s="58">
        <f t="shared" si="178"/>
        <v>57.2</v>
      </c>
      <c r="Q773" s="58">
        <f t="shared" si="179"/>
        <v>57.2</v>
      </c>
      <c r="R773" s="58">
        <f>SUM(Table1[[#This Row],[Oct]:[September]])</f>
        <v>686.40000000000009</v>
      </c>
      <c r="S773" s="68">
        <f>Table1[[#This Row],[DEMAND for the whole year]]/365</f>
        <v>1.8805479452054796</v>
      </c>
      <c r="T773" s="68">
        <f>Table1[[#This Row],[Lead Time (days)]]*S773</f>
        <v>28.208219178082196</v>
      </c>
      <c r="U773" s="68">
        <f>SQRT(2*Table1[[#This Row],[DEMAND for the whole year]]*$H$1/(Table1[[#This Row],[Std. Price ($)]]*$K$1))</f>
        <v>489.32796820242794</v>
      </c>
      <c r="V773" s="68">
        <f>Table1[[#This Row],[DEMAND for the whole year]]/U773</f>
        <v>1.4027401755136266</v>
      </c>
      <c r="W773" s="68">
        <f>Table1[[#This Row],[Demand variability (COV)]]*S773</f>
        <v>4.776591780821918</v>
      </c>
      <c r="X773" s="68">
        <f t="shared" si="180"/>
        <v>18.499660418754516</v>
      </c>
      <c r="Y773" s="68">
        <f t="shared" si="181"/>
        <v>37.993657432075722</v>
      </c>
      <c r="Z773" s="58">
        <f>(Table1[[#This Row],[Eoq]]/2)*(Table1[[#This Row],[Std. Price ($)]]*$K$1)</f>
        <v>420.822052654088</v>
      </c>
      <c r="AA773" s="58">
        <f>Table1[[#This Row],[number of times I order]]*$H$1</f>
        <v>420.822052654088</v>
      </c>
      <c r="AB773" s="58">
        <f>Table1[[#This Row],[Holding cost]]+AA773</f>
        <v>841.64410530817599</v>
      </c>
      <c r="AC773" s="34">
        <v>1.2</v>
      </c>
      <c r="AD773" s="29">
        <v>1</v>
      </c>
      <c r="AE773" s="29">
        <v>2.54</v>
      </c>
      <c r="AF773" s="29">
        <v>15</v>
      </c>
    </row>
    <row r="774" spans="1:32" x14ac:dyDescent="0.15">
      <c r="A774" s="32">
        <v>77841.394905259891</v>
      </c>
      <c r="B774" s="33">
        <v>7.5249999999999995</v>
      </c>
      <c r="C774" s="33">
        <v>301.57385948787078</v>
      </c>
      <c r="D774" s="33">
        <f>C774/Table1[[#This Row],[Std. Price ($)]]</f>
        <v>40.076260397059244</v>
      </c>
      <c r="E774" s="29">
        <v>26</v>
      </c>
      <c r="F774" s="29">
        <f t="shared" si="168"/>
        <v>15.6</v>
      </c>
      <c r="G774" s="29">
        <f t="shared" si="169"/>
        <v>15.6</v>
      </c>
      <c r="H774" s="29">
        <f t="shared" si="170"/>
        <v>15.6</v>
      </c>
      <c r="I774" s="58">
        <f t="shared" si="171"/>
        <v>15.6</v>
      </c>
      <c r="J774" s="58">
        <f t="shared" si="172"/>
        <v>15.6</v>
      </c>
      <c r="K774" s="58">
        <f t="shared" si="173"/>
        <v>15.6</v>
      </c>
      <c r="L774" s="58">
        <f t="shared" si="174"/>
        <v>15.6</v>
      </c>
      <c r="M774" s="58">
        <f t="shared" si="175"/>
        <v>15.6</v>
      </c>
      <c r="N774" s="58">
        <f t="shared" si="176"/>
        <v>15.6</v>
      </c>
      <c r="O774" s="58">
        <f t="shared" si="177"/>
        <v>15.6</v>
      </c>
      <c r="P774" s="58">
        <f t="shared" si="178"/>
        <v>15.6</v>
      </c>
      <c r="Q774" s="58">
        <f t="shared" si="179"/>
        <v>15.6</v>
      </c>
      <c r="R774" s="58">
        <f>SUM(Table1[[#This Row],[Oct]:[September]])</f>
        <v>187.19999999999996</v>
      </c>
      <c r="S774" s="68">
        <f>Table1[[#This Row],[DEMAND for the whole year]]/365</f>
        <v>0.51287671232876697</v>
      </c>
      <c r="T774" s="68">
        <f>Table1[[#This Row],[Lead Time (days)]]*S774</f>
        <v>7.6931506849315046</v>
      </c>
      <c r="U774" s="68">
        <f>SQRT(2*Table1[[#This Row],[DEMAND for the whole year]]*$H$1/(Table1[[#This Row],[Std. Price ($)]]*$K$1))</f>
        <v>273.18716887123446</v>
      </c>
      <c r="V774" s="68">
        <f>Table1[[#This Row],[DEMAND for the whole year]]/U774</f>
        <v>0.68524448191867982</v>
      </c>
      <c r="W774" s="68">
        <f>Table1[[#This Row],[Demand variability (COV)]]*S774</f>
        <v>1.3027068493150682</v>
      </c>
      <c r="X774" s="68">
        <f t="shared" si="180"/>
        <v>5.0453619323875945</v>
      </c>
      <c r="Y774" s="68">
        <f t="shared" si="181"/>
        <v>10.361906572384287</v>
      </c>
      <c r="Z774" s="58">
        <f>(Table1[[#This Row],[Eoq]]/2)*(Table1[[#This Row],[Std. Price ($)]]*$K$1)</f>
        <v>205.57334457560393</v>
      </c>
      <c r="AA774" s="58">
        <f>Table1[[#This Row],[number of times I order]]*$H$1</f>
        <v>205.57334457560395</v>
      </c>
      <c r="AB774" s="58">
        <f>Table1[[#This Row],[Holding cost]]+AA774</f>
        <v>411.14668915120785</v>
      </c>
      <c r="AC774" s="34">
        <v>-0.4</v>
      </c>
      <c r="AD774" s="29">
        <v>0.9</v>
      </c>
      <c r="AE774" s="29">
        <v>2.54</v>
      </c>
      <c r="AF774" s="29">
        <v>15</v>
      </c>
    </row>
    <row r="775" spans="1:32" x14ac:dyDescent="0.15">
      <c r="A775" s="32">
        <v>32279.673700073043</v>
      </c>
      <c r="B775" s="33">
        <v>7.5249999999999995</v>
      </c>
      <c r="C775" s="33">
        <v>301.35258725</v>
      </c>
      <c r="D775" s="33">
        <f>C775/Table1[[#This Row],[Std. Price ($)]]</f>
        <v>40.046855448504985</v>
      </c>
      <c r="E775" s="29">
        <v>26</v>
      </c>
      <c r="F775" s="29">
        <f t="shared" si="168"/>
        <v>57.2</v>
      </c>
      <c r="G775" s="29">
        <f t="shared" si="169"/>
        <v>57.2</v>
      </c>
      <c r="H775" s="29">
        <f t="shared" si="170"/>
        <v>57.2</v>
      </c>
      <c r="I775" s="58">
        <f t="shared" si="171"/>
        <v>57.2</v>
      </c>
      <c r="J775" s="58">
        <f t="shared" si="172"/>
        <v>57.2</v>
      </c>
      <c r="K775" s="58">
        <f t="shared" si="173"/>
        <v>57.2</v>
      </c>
      <c r="L775" s="58">
        <f t="shared" si="174"/>
        <v>57.2</v>
      </c>
      <c r="M775" s="58">
        <f t="shared" si="175"/>
        <v>57.2</v>
      </c>
      <c r="N775" s="58">
        <f t="shared" si="176"/>
        <v>57.2</v>
      </c>
      <c r="O775" s="58">
        <f t="shared" si="177"/>
        <v>57.2</v>
      </c>
      <c r="P775" s="58">
        <f t="shared" si="178"/>
        <v>57.2</v>
      </c>
      <c r="Q775" s="58">
        <f t="shared" si="179"/>
        <v>57.2</v>
      </c>
      <c r="R775" s="58">
        <f>SUM(Table1[[#This Row],[Oct]:[September]])</f>
        <v>686.40000000000009</v>
      </c>
      <c r="S775" s="68">
        <f>Table1[[#This Row],[DEMAND for the whole year]]/365</f>
        <v>1.8805479452054796</v>
      </c>
      <c r="T775" s="68">
        <f>Table1[[#This Row],[Lead Time (days)]]*S775</f>
        <v>28.208219178082196</v>
      </c>
      <c r="U775" s="68">
        <f>SQRT(2*Table1[[#This Row],[DEMAND for the whole year]]*$H$1/(Table1[[#This Row],[Std. Price ($)]]*$K$1))</f>
        <v>523.11360193705684</v>
      </c>
      <c r="V775" s="68">
        <f>Table1[[#This Row],[DEMAND for the whole year]]/U775</f>
        <v>1.312143284858784</v>
      </c>
      <c r="W775" s="68">
        <f>Table1[[#This Row],[Demand variability (COV)]]*S775</f>
        <v>4.776591780821918</v>
      </c>
      <c r="X775" s="68">
        <f t="shared" si="180"/>
        <v>18.499660418754516</v>
      </c>
      <c r="Y775" s="68">
        <f t="shared" si="181"/>
        <v>37.993657432075722</v>
      </c>
      <c r="Z775" s="58">
        <f>(Table1[[#This Row],[Eoq]]/2)*(Table1[[#This Row],[Std. Price ($)]]*$K$1)</f>
        <v>393.64298545763523</v>
      </c>
      <c r="AA775" s="58">
        <f>Table1[[#This Row],[number of times I order]]*$H$1</f>
        <v>393.64298545763518</v>
      </c>
      <c r="AB775" s="58">
        <f>Table1[[#This Row],[Holding cost]]+AA775</f>
        <v>787.28597091527035</v>
      </c>
      <c r="AC775" s="34">
        <v>1.2</v>
      </c>
      <c r="AD775" s="29">
        <v>1</v>
      </c>
      <c r="AE775" s="29">
        <v>2.54</v>
      </c>
      <c r="AF775" s="29">
        <v>15</v>
      </c>
    </row>
    <row r="776" spans="1:32" x14ac:dyDescent="0.15">
      <c r="A776" s="32">
        <v>55973.834449390211</v>
      </c>
      <c r="B776" s="33">
        <v>9.7731629799999986</v>
      </c>
      <c r="C776" s="33">
        <v>168.12168550570007</v>
      </c>
      <c r="D776" s="33">
        <f>C776/Table1[[#This Row],[Std. Price ($)]]</f>
        <v>17.202382263525916</v>
      </c>
      <c r="E776" s="29">
        <v>18</v>
      </c>
      <c r="F776" s="29">
        <f t="shared" si="168"/>
        <v>39.599999999999994</v>
      </c>
      <c r="G776" s="29">
        <f t="shared" si="169"/>
        <v>39.599999999999994</v>
      </c>
      <c r="H776" s="29">
        <f t="shared" si="170"/>
        <v>39.599999999999994</v>
      </c>
      <c r="I776" s="58">
        <f t="shared" si="171"/>
        <v>39.599999999999994</v>
      </c>
      <c r="J776" s="58">
        <f t="shared" si="172"/>
        <v>39.599999999999994</v>
      </c>
      <c r="K776" s="58">
        <f t="shared" si="173"/>
        <v>39.599999999999994</v>
      </c>
      <c r="L776" s="58">
        <f t="shared" si="174"/>
        <v>39.599999999999994</v>
      </c>
      <c r="M776" s="58">
        <f t="shared" si="175"/>
        <v>39.599999999999994</v>
      </c>
      <c r="N776" s="58">
        <f t="shared" si="176"/>
        <v>39.599999999999994</v>
      </c>
      <c r="O776" s="58">
        <f t="shared" si="177"/>
        <v>39.599999999999994</v>
      </c>
      <c r="P776" s="58">
        <f t="shared" si="178"/>
        <v>39.599999999999994</v>
      </c>
      <c r="Q776" s="58">
        <f t="shared" si="179"/>
        <v>39.599999999999994</v>
      </c>
      <c r="R776" s="58">
        <f>SUM(Table1[[#This Row],[Oct]:[September]])</f>
        <v>475.20000000000005</v>
      </c>
      <c r="S776" s="68">
        <f>Table1[[#This Row],[DEMAND for the whole year]]/365</f>
        <v>1.3019178082191782</v>
      </c>
      <c r="T776" s="68">
        <f>Table1[[#This Row],[Lead Time (days)]]*S776</f>
        <v>27.340273972602745</v>
      </c>
      <c r="U776" s="68">
        <f>SQRT(2*Table1[[#This Row],[DEMAND for the whole year]]*$H$1/(Table1[[#This Row],[Std. Price ($)]]*$K$1))</f>
        <v>381.92780131931363</v>
      </c>
      <c r="V776" s="68">
        <f>Table1[[#This Row],[DEMAND for the whole year]]/U776</f>
        <v>1.2442142162955703</v>
      </c>
      <c r="W776" s="68">
        <f>Table1[[#This Row],[Demand variability (COV)]]*S776</f>
        <v>1.4060712328767127</v>
      </c>
      <c r="X776" s="68">
        <f t="shared" si="180"/>
        <v>6.4434278571574159</v>
      </c>
      <c r="Y776" s="68">
        <f t="shared" si="181"/>
        <v>13.233182942371778</v>
      </c>
      <c r="Z776" s="58">
        <f>(Table1[[#This Row],[Eoq]]/2)*(Table1[[#This Row],[Std. Price ($)]]*$K$1)</f>
        <v>373.26426488867105</v>
      </c>
      <c r="AA776" s="58">
        <f>Table1[[#This Row],[number of times I order]]*$H$1</f>
        <v>373.26426488867111</v>
      </c>
      <c r="AB776" s="58">
        <f>Table1[[#This Row],[Holding cost]]+AA776</f>
        <v>746.5285297773421</v>
      </c>
      <c r="AC776" s="34">
        <v>1.2</v>
      </c>
      <c r="AD776" s="29">
        <v>1</v>
      </c>
      <c r="AE776" s="29">
        <v>1.08</v>
      </c>
      <c r="AF776" s="29">
        <v>21</v>
      </c>
    </row>
    <row r="777" spans="1:32" x14ac:dyDescent="0.15">
      <c r="A777" s="32">
        <v>46566.801954063245</v>
      </c>
      <c r="B777" s="33">
        <v>20.286700389999996</v>
      </c>
      <c r="C777" s="33">
        <v>588.7873060789741</v>
      </c>
      <c r="D777" s="33">
        <f>C777/Table1[[#This Row],[Std. Price ($)]]</f>
        <v>29.023315510155971</v>
      </c>
      <c r="E777" s="29">
        <v>42</v>
      </c>
      <c r="F777" s="29">
        <f t="shared" si="168"/>
        <v>92.4</v>
      </c>
      <c r="G777" s="29">
        <f t="shared" si="169"/>
        <v>92.4</v>
      </c>
      <c r="H777" s="29">
        <f t="shared" si="170"/>
        <v>92.4</v>
      </c>
      <c r="I777" s="58">
        <f t="shared" si="171"/>
        <v>92.4</v>
      </c>
      <c r="J777" s="58">
        <f t="shared" si="172"/>
        <v>92.4</v>
      </c>
      <c r="K777" s="58">
        <f t="shared" si="173"/>
        <v>92.4</v>
      </c>
      <c r="L777" s="58">
        <f t="shared" si="174"/>
        <v>92.4</v>
      </c>
      <c r="M777" s="58">
        <f t="shared" si="175"/>
        <v>92.4</v>
      </c>
      <c r="N777" s="58">
        <f t="shared" si="176"/>
        <v>92.4</v>
      </c>
      <c r="O777" s="58">
        <f t="shared" si="177"/>
        <v>92.4</v>
      </c>
      <c r="P777" s="58">
        <f t="shared" si="178"/>
        <v>92.4</v>
      </c>
      <c r="Q777" s="58">
        <f t="shared" si="179"/>
        <v>92.4</v>
      </c>
      <c r="R777" s="58">
        <f>SUM(Table1[[#This Row],[Oct]:[September]])</f>
        <v>1108.8</v>
      </c>
      <c r="S777" s="68">
        <f>Table1[[#This Row],[DEMAND for the whole year]]/365</f>
        <v>3.037808219178082</v>
      </c>
      <c r="T777" s="68">
        <f>Table1[[#This Row],[Lead Time (days)]]*S777</f>
        <v>88.096438356164384</v>
      </c>
      <c r="U777" s="68">
        <f>SQRT(2*Table1[[#This Row],[DEMAND for the whole year]]*$H$1/(Table1[[#This Row],[Std. Price ($)]]*$K$1))</f>
        <v>404.93146840497019</v>
      </c>
      <c r="V777" s="68">
        <f>Table1[[#This Row],[DEMAND for the whole year]]/U777</f>
        <v>2.7382411260047932</v>
      </c>
      <c r="W777" s="68">
        <f>Table1[[#This Row],[Demand variability (COV)]]*S777</f>
        <v>1.7315506849315065</v>
      </c>
      <c r="X777" s="68">
        <f t="shared" si="180"/>
        <v>9.3246858102627943</v>
      </c>
      <c r="Y777" s="68">
        <f t="shared" si="181"/>
        <v>19.150563324811223</v>
      </c>
      <c r="Z777" s="58">
        <f>(Table1[[#This Row],[Eoq]]/2)*(Table1[[#This Row],[Std. Price ($)]]*$K$1)</f>
        <v>821.47233780143802</v>
      </c>
      <c r="AA777" s="58">
        <f>Table1[[#This Row],[number of times I order]]*$H$1</f>
        <v>821.4723378014379</v>
      </c>
      <c r="AB777" s="58">
        <f>Table1[[#This Row],[Holding cost]]+AA777</f>
        <v>1642.944675602876</v>
      </c>
      <c r="AC777" s="34">
        <v>1.2</v>
      </c>
      <c r="AD777" s="29">
        <v>1</v>
      </c>
      <c r="AE777" s="29">
        <v>0.56999999999999995</v>
      </c>
      <c r="AF777" s="29">
        <v>29</v>
      </c>
    </row>
    <row r="778" spans="1:32" x14ac:dyDescent="0.15">
      <c r="A778" s="32">
        <v>8263.8635716914105</v>
      </c>
      <c r="B778" s="33">
        <v>95.032933459999995</v>
      </c>
      <c r="C778" s="33">
        <v>8084.362050412813</v>
      </c>
      <c r="D778" s="33">
        <f>C778/Table1[[#This Row],[Std. Price ($)]]</f>
        <v>85.069057179168055</v>
      </c>
      <c r="E778" s="29">
        <v>42</v>
      </c>
      <c r="F778" s="29">
        <f t="shared" si="168"/>
        <v>92.4</v>
      </c>
      <c r="G778" s="29">
        <f t="shared" si="169"/>
        <v>92.4</v>
      </c>
      <c r="H778" s="29">
        <f t="shared" si="170"/>
        <v>92.4</v>
      </c>
      <c r="I778" s="58">
        <f t="shared" si="171"/>
        <v>92.4</v>
      </c>
      <c r="J778" s="58">
        <f t="shared" si="172"/>
        <v>92.4</v>
      </c>
      <c r="K778" s="58">
        <f t="shared" si="173"/>
        <v>92.4</v>
      </c>
      <c r="L778" s="58">
        <f t="shared" si="174"/>
        <v>92.4</v>
      </c>
      <c r="M778" s="58">
        <f t="shared" si="175"/>
        <v>92.4</v>
      </c>
      <c r="N778" s="58">
        <f t="shared" si="176"/>
        <v>92.4</v>
      </c>
      <c r="O778" s="58">
        <f t="shared" si="177"/>
        <v>92.4</v>
      </c>
      <c r="P778" s="58">
        <f t="shared" si="178"/>
        <v>92.4</v>
      </c>
      <c r="Q778" s="58">
        <f t="shared" si="179"/>
        <v>92.4</v>
      </c>
      <c r="R778" s="58">
        <f>SUM(Table1[[#This Row],[Oct]:[September]])</f>
        <v>1108.8</v>
      </c>
      <c r="S778" s="68">
        <f>Table1[[#This Row],[DEMAND for the whole year]]/365</f>
        <v>3.037808219178082</v>
      </c>
      <c r="T778" s="68">
        <f>Table1[[#This Row],[Lead Time (days)]]*S778</f>
        <v>115.43671232876711</v>
      </c>
      <c r="U778" s="68">
        <f>SQRT(2*Table1[[#This Row],[DEMAND for the whole year]]*$H$1/(Table1[[#This Row],[Std. Price ($)]]*$K$1))</f>
        <v>187.08982484325821</v>
      </c>
      <c r="V778" s="68">
        <f>Table1[[#This Row],[DEMAND for the whole year]]/U778</f>
        <v>5.9265649584574698</v>
      </c>
      <c r="W778" s="68">
        <f>Table1[[#This Row],[Demand variability (COV)]]*S778</f>
        <v>4.1921753424657524</v>
      </c>
      <c r="X778" s="68">
        <f t="shared" si="180"/>
        <v>25.842304383997146</v>
      </c>
      <c r="Y778" s="68">
        <f t="shared" si="181"/>
        <v>53.0736044768501</v>
      </c>
      <c r="Z778" s="58">
        <f>(Table1[[#This Row],[Eoq]]/2)*(Table1[[#This Row],[Std. Price ($)]]*$K$1)</f>
        <v>1777.9694875372411</v>
      </c>
      <c r="AA778" s="58">
        <f>Table1[[#This Row],[number of times I order]]*$H$1</f>
        <v>1777.9694875372409</v>
      </c>
      <c r="AB778" s="58">
        <f>Table1[[#This Row],[Holding cost]]+AA778</f>
        <v>3555.9389750744822</v>
      </c>
      <c r="AC778" s="34">
        <v>1.2</v>
      </c>
      <c r="AD778" s="29">
        <v>1</v>
      </c>
      <c r="AE778" s="29">
        <v>1.38</v>
      </c>
      <c r="AF778" s="29">
        <v>38</v>
      </c>
    </row>
    <row r="779" spans="1:32" x14ac:dyDescent="0.15">
      <c r="A779" s="32">
        <v>62332.910363281277</v>
      </c>
      <c r="B779" s="33">
        <v>30.056999999999999</v>
      </c>
      <c r="C779" s="33">
        <v>1028.9933148</v>
      </c>
      <c r="D779" s="33">
        <f>C779/Table1[[#This Row],[Std. Price ($)]]</f>
        <v>34.234731170775525</v>
      </c>
      <c r="E779" s="29">
        <v>50</v>
      </c>
      <c r="F779" s="29">
        <f t="shared" si="168"/>
        <v>45</v>
      </c>
      <c r="G779" s="29">
        <f t="shared" si="169"/>
        <v>45</v>
      </c>
      <c r="H779" s="29">
        <f t="shared" si="170"/>
        <v>45</v>
      </c>
      <c r="I779" s="58">
        <f t="shared" si="171"/>
        <v>45</v>
      </c>
      <c r="J779" s="58">
        <f t="shared" si="172"/>
        <v>45</v>
      </c>
      <c r="K779" s="58">
        <f t="shared" si="173"/>
        <v>45</v>
      </c>
      <c r="L779" s="58">
        <f t="shared" si="174"/>
        <v>45</v>
      </c>
      <c r="M779" s="58">
        <f t="shared" si="175"/>
        <v>45</v>
      </c>
      <c r="N779" s="58">
        <f t="shared" si="176"/>
        <v>45</v>
      </c>
      <c r="O779" s="58">
        <f t="shared" si="177"/>
        <v>45</v>
      </c>
      <c r="P779" s="58">
        <f t="shared" si="178"/>
        <v>45</v>
      </c>
      <c r="Q779" s="58">
        <f t="shared" si="179"/>
        <v>45</v>
      </c>
      <c r="R779" s="58">
        <f>SUM(Table1[[#This Row],[Oct]:[September]])</f>
        <v>540</v>
      </c>
      <c r="S779" s="68">
        <f>Table1[[#This Row],[DEMAND for the whole year]]/365</f>
        <v>1.4794520547945205</v>
      </c>
      <c r="T779" s="68">
        <f>Table1[[#This Row],[Lead Time (days)]]*S779</f>
        <v>23.671232876712327</v>
      </c>
      <c r="U779" s="68">
        <f>SQRT(2*Table1[[#This Row],[DEMAND for the whole year]]*$H$1/(Table1[[#This Row],[Std. Price ($)]]*$K$1))</f>
        <v>232.15855480752029</v>
      </c>
      <c r="V779" s="68">
        <f>Table1[[#This Row],[DEMAND for the whole year]]/U779</f>
        <v>2.3259965606165456</v>
      </c>
      <c r="W779" s="68">
        <f>Table1[[#This Row],[Demand variability (COV)]]*S779</f>
        <v>1.9676712328767123</v>
      </c>
      <c r="X779" s="68">
        <f t="shared" si="180"/>
        <v>7.8706849315068492</v>
      </c>
      <c r="Y779" s="68">
        <f t="shared" si="181"/>
        <v>16.164410604008488</v>
      </c>
      <c r="Z779" s="58">
        <f>(Table1[[#This Row],[Eoq]]/2)*(Table1[[#This Row],[Std. Price ($)]]*$K$1)</f>
        <v>697.79896818496377</v>
      </c>
      <c r="AA779" s="58">
        <f>Table1[[#This Row],[number of times I order]]*$H$1</f>
        <v>697.79896818496366</v>
      </c>
      <c r="AB779" s="58">
        <f>Table1[[#This Row],[Holding cost]]+AA779</f>
        <v>1395.5979363699275</v>
      </c>
      <c r="AC779" s="34">
        <v>-0.1</v>
      </c>
      <c r="AD779" s="29">
        <v>1</v>
      </c>
      <c r="AE779" s="29">
        <v>1.33</v>
      </c>
      <c r="AF779" s="29">
        <v>16</v>
      </c>
    </row>
    <row r="780" spans="1:32" x14ac:dyDescent="0.15">
      <c r="A780" s="32">
        <v>55949.496658974684</v>
      </c>
      <c r="B780" s="33">
        <v>35.099976359999992</v>
      </c>
      <c r="C780" s="33">
        <v>1010.5856926209076</v>
      </c>
      <c r="D780" s="33">
        <f>C780/Table1[[#This Row],[Std. Price ($)]]</f>
        <v>28.79163456567376</v>
      </c>
      <c r="E780" s="29">
        <v>34</v>
      </c>
      <c r="F780" s="29">
        <f t="shared" si="168"/>
        <v>85</v>
      </c>
      <c r="G780" s="29">
        <f t="shared" si="169"/>
        <v>85</v>
      </c>
      <c r="H780" s="29">
        <f t="shared" si="170"/>
        <v>85</v>
      </c>
      <c r="I780" s="58">
        <f t="shared" si="171"/>
        <v>85</v>
      </c>
      <c r="J780" s="58">
        <f t="shared" si="172"/>
        <v>85</v>
      </c>
      <c r="K780" s="58">
        <f t="shared" si="173"/>
        <v>85</v>
      </c>
      <c r="L780" s="58">
        <f t="shared" si="174"/>
        <v>85</v>
      </c>
      <c r="M780" s="58">
        <f t="shared" si="175"/>
        <v>85</v>
      </c>
      <c r="N780" s="58">
        <f t="shared" si="176"/>
        <v>85</v>
      </c>
      <c r="O780" s="58">
        <f t="shared" si="177"/>
        <v>85</v>
      </c>
      <c r="P780" s="58">
        <f t="shared" si="178"/>
        <v>85</v>
      </c>
      <c r="Q780" s="58">
        <f t="shared" si="179"/>
        <v>85</v>
      </c>
      <c r="R780" s="58">
        <f>SUM(Table1[[#This Row],[Oct]:[September]])</f>
        <v>1020</v>
      </c>
      <c r="S780" s="68">
        <f>Table1[[#This Row],[DEMAND for the whole year]]/365</f>
        <v>2.7945205479452055</v>
      </c>
      <c r="T780" s="68">
        <f>Table1[[#This Row],[Lead Time (days)]]*S780</f>
        <v>92.219178082191789</v>
      </c>
      <c r="U780" s="68">
        <f>SQRT(2*Table1[[#This Row],[DEMAND for the whole year]]*$H$1/(Table1[[#This Row],[Std. Price ($)]]*$K$1))</f>
        <v>295.26182600411437</v>
      </c>
      <c r="V780" s="68">
        <f>Table1[[#This Row],[DEMAND for the whole year]]/U780</f>
        <v>3.4545610375849489</v>
      </c>
      <c r="W780" s="68">
        <f>Table1[[#This Row],[Demand variability (COV)]]*S780</f>
        <v>2.1517808219178085</v>
      </c>
      <c r="X780" s="68">
        <f t="shared" si="180"/>
        <v>12.36103973312594</v>
      </c>
      <c r="Y780" s="68">
        <f t="shared" si="181"/>
        <v>25.386471886184069</v>
      </c>
      <c r="Z780" s="58">
        <f>(Table1[[#This Row],[Eoq]]/2)*(Table1[[#This Row],[Std. Price ($)]]*$K$1)</f>
        <v>1036.3683112754845</v>
      </c>
      <c r="AA780" s="58">
        <f>Table1[[#This Row],[number of times I order]]*$H$1</f>
        <v>1036.3683112754848</v>
      </c>
      <c r="AB780" s="58">
        <f>Table1[[#This Row],[Holding cost]]+AA780</f>
        <v>2072.7366225509695</v>
      </c>
      <c r="AC780" s="34">
        <v>1.5</v>
      </c>
      <c r="AD780" s="29">
        <v>0.83</v>
      </c>
      <c r="AE780" s="29">
        <v>0.77</v>
      </c>
      <c r="AF780" s="29">
        <v>33</v>
      </c>
    </row>
    <row r="781" spans="1:32" x14ac:dyDescent="0.15">
      <c r="A781" s="32">
        <v>12151.203783680108</v>
      </c>
      <c r="B781" s="33">
        <v>93.056181749999979</v>
      </c>
      <c r="C781" s="33">
        <v>1067.2589542518749</v>
      </c>
      <c r="D781" s="33">
        <f>C781/Table1[[#This Row],[Std. Price ($)]]</f>
        <v>11.46897427103896</v>
      </c>
      <c r="E781" s="29">
        <v>50</v>
      </c>
      <c r="F781" s="29">
        <f t="shared" si="168"/>
        <v>125</v>
      </c>
      <c r="G781" s="29">
        <f t="shared" si="169"/>
        <v>125</v>
      </c>
      <c r="H781" s="29">
        <f t="shared" si="170"/>
        <v>125</v>
      </c>
      <c r="I781" s="58">
        <f t="shared" si="171"/>
        <v>125</v>
      </c>
      <c r="J781" s="58">
        <f t="shared" si="172"/>
        <v>125</v>
      </c>
      <c r="K781" s="58">
        <f t="shared" si="173"/>
        <v>125</v>
      </c>
      <c r="L781" s="58">
        <f t="shared" si="174"/>
        <v>125</v>
      </c>
      <c r="M781" s="58">
        <f t="shared" si="175"/>
        <v>125</v>
      </c>
      <c r="N781" s="58">
        <f t="shared" si="176"/>
        <v>125</v>
      </c>
      <c r="O781" s="58">
        <f t="shared" si="177"/>
        <v>125</v>
      </c>
      <c r="P781" s="58">
        <f t="shared" si="178"/>
        <v>125</v>
      </c>
      <c r="Q781" s="58">
        <f t="shared" si="179"/>
        <v>125</v>
      </c>
      <c r="R781" s="58">
        <f>SUM(Table1[[#This Row],[Oct]:[September]])</f>
        <v>1500</v>
      </c>
      <c r="S781" s="68">
        <f>Table1[[#This Row],[DEMAND for the whole year]]/365</f>
        <v>4.1095890410958908</v>
      </c>
      <c r="T781" s="68">
        <f>Table1[[#This Row],[Lead Time (days)]]*S781</f>
        <v>115.06849315068494</v>
      </c>
      <c r="U781" s="68">
        <f>SQRT(2*Table1[[#This Row],[DEMAND for the whole year]]*$H$1/(Table1[[#This Row],[Std. Price ($)]]*$K$1))</f>
        <v>219.90425994681328</v>
      </c>
      <c r="V781" s="68">
        <f>Table1[[#This Row],[DEMAND for the whole year]]/U781</f>
        <v>6.8211502604032983</v>
      </c>
      <c r="W781" s="68">
        <f>Table1[[#This Row],[Demand variability (COV)]]*S781</f>
        <v>1.0273972602739727</v>
      </c>
      <c r="X781" s="68">
        <f t="shared" si="180"/>
        <v>5.4364752967080641</v>
      </c>
      <c r="Y781" s="68">
        <f t="shared" si="181"/>
        <v>11.165155218290998</v>
      </c>
      <c r="Z781" s="58">
        <f>(Table1[[#This Row],[Eoq]]/2)*(Table1[[#This Row],[Std. Price ($)]]*$K$1)</f>
        <v>2046.3450781209897</v>
      </c>
      <c r="AA781" s="58">
        <f>Table1[[#This Row],[number of times I order]]*$H$1</f>
        <v>2046.3450781209895</v>
      </c>
      <c r="AB781" s="58">
        <f>Table1[[#This Row],[Holding cost]]+AA781</f>
        <v>4092.6901562419789</v>
      </c>
      <c r="AC781" s="34">
        <v>1.5</v>
      </c>
      <c r="AD781" s="29">
        <v>1</v>
      </c>
      <c r="AE781" s="29">
        <v>0.25</v>
      </c>
      <c r="AF781" s="29">
        <v>28</v>
      </c>
    </row>
    <row r="782" spans="1:32" x14ac:dyDescent="0.15">
      <c r="A782" s="32">
        <v>80557.196680438865</v>
      </c>
      <c r="B782" s="33">
        <v>13.084899999999999</v>
      </c>
      <c r="C782" s="33">
        <v>202.77630187177201</v>
      </c>
      <c r="D782" s="33">
        <f>C782/Table1[[#This Row],[Std. Price ($)]]</f>
        <v>15.496969932653059</v>
      </c>
      <c r="E782" s="29">
        <v>58</v>
      </c>
      <c r="F782" s="29">
        <f t="shared" si="168"/>
        <v>46.4</v>
      </c>
      <c r="G782" s="29">
        <f t="shared" si="169"/>
        <v>46.4</v>
      </c>
      <c r="H782" s="29">
        <f t="shared" si="170"/>
        <v>46.4</v>
      </c>
      <c r="I782" s="58">
        <f t="shared" si="171"/>
        <v>46.4</v>
      </c>
      <c r="J782" s="58">
        <f t="shared" si="172"/>
        <v>46.4</v>
      </c>
      <c r="K782" s="58">
        <f t="shared" si="173"/>
        <v>46.4</v>
      </c>
      <c r="L782" s="58">
        <f t="shared" si="174"/>
        <v>46.4</v>
      </c>
      <c r="M782" s="58">
        <f t="shared" si="175"/>
        <v>46.4</v>
      </c>
      <c r="N782" s="58">
        <f t="shared" si="176"/>
        <v>46.4</v>
      </c>
      <c r="O782" s="58">
        <f t="shared" si="177"/>
        <v>46.4</v>
      </c>
      <c r="P782" s="58">
        <f t="shared" si="178"/>
        <v>46.4</v>
      </c>
      <c r="Q782" s="58">
        <f t="shared" si="179"/>
        <v>46.4</v>
      </c>
      <c r="R782" s="58">
        <f>SUM(Table1[[#This Row],[Oct]:[September]])</f>
        <v>556.79999999999984</v>
      </c>
      <c r="S782" s="68">
        <f>Table1[[#This Row],[DEMAND for the whole year]]/365</f>
        <v>1.5254794520547941</v>
      </c>
      <c r="T782" s="68">
        <f>Table1[[#This Row],[Lead Time (days)]]*S782</f>
        <v>12.203835616438353</v>
      </c>
      <c r="U782" s="68">
        <f>SQRT(2*Table1[[#This Row],[DEMAND for the whole year]]*$H$1/(Table1[[#This Row],[Std. Price ($)]]*$K$1))</f>
        <v>357.29343520829076</v>
      </c>
      <c r="V782" s="68">
        <f>Table1[[#This Row],[DEMAND for the whole year]]/U782</f>
        <v>1.5583829567856546</v>
      </c>
      <c r="W782" s="68">
        <f>Table1[[#This Row],[Demand variability (COV)]]*S782</f>
        <v>1.1593643835616436</v>
      </c>
      <c r="X782" s="68">
        <f t="shared" si="180"/>
        <v>3.2791776699303989</v>
      </c>
      <c r="Y782" s="68">
        <f t="shared" si="181"/>
        <v>6.7346075673877532</v>
      </c>
      <c r="Z782" s="58">
        <f>(Table1[[#This Row],[Eoq]]/2)*(Table1[[#This Row],[Std. Price ($)]]*$K$1)</f>
        <v>467.51488703569635</v>
      </c>
      <c r="AA782" s="58">
        <f>Table1[[#This Row],[number of times I order]]*$H$1</f>
        <v>467.5148870356964</v>
      </c>
      <c r="AB782" s="58">
        <f>Table1[[#This Row],[Holding cost]]+AA782</f>
        <v>935.02977407139269</v>
      </c>
      <c r="AC782" s="34">
        <v>-0.2</v>
      </c>
      <c r="AD782" s="29">
        <v>0.78</v>
      </c>
      <c r="AE782" s="29">
        <v>0.76</v>
      </c>
      <c r="AF782" s="29">
        <v>8</v>
      </c>
    </row>
    <row r="783" spans="1:32" x14ac:dyDescent="0.15">
      <c r="A783" s="32">
        <v>34296.637575427521</v>
      </c>
      <c r="B783" s="33">
        <v>10.502319999999999</v>
      </c>
      <c r="C783" s="33">
        <v>153.97016105699825</v>
      </c>
      <c r="D783" s="33">
        <f>C783/Table1[[#This Row],[Std. Price ($)]]</f>
        <v>14.660585571283132</v>
      </c>
      <c r="E783" s="29">
        <v>50</v>
      </c>
      <c r="F783" s="29">
        <f t="shared" si="168"/>
        <v>90</v>
      </c>
      <c r="G783" s="29">
        <f t="shared" si="169"/>
        <v>90</v>
      </c>
      <c r="H783" s="29">
        <f t="shared" si="170"/>
        <v>90</v>
      </c>
      <c r="I783" s="58">
        <f t="shared" si="171"/>
        <v>90</v>
      </c>
      <c r="J783" s="58">
        <f t="shared" si="172"/>
        <v>90</v>
      </c>
      <c r="K783" s="58">
        <f t="shared" si="173"/>
        <v>90</v>
      </c>
      <c r="L783" s="58">
        <f t="shared" si="174"/>
        <v>90</v>
      </c>
      <c r="M783" s="58">
        <f t="shared" si="175"/>
        <v>90</v>
      </c>
      <c r="N783" s="58">
        <f t="shared" si="176"/>
        <v>90</v>
      </c>
      <c r="O783" s="58">
        <f t="shared" si="177"/>
        <v>90</v>
      </c>
      <c r="P783" s="58">
        <f t="shared" si="178"/>
        <v>90</v>
      </c>
      <c r="Q783" s="58">
        <f t="shared" si="179"/>
        <v>90</v>
      </c>
      <c r="R783" s="58">
        <f>SUM(Table1[[#This Row],[Oct]:[September]])</f>
        <v>1080</v>
      </c>
      <c r="S783" s="68">
        <f>Table1[[#This Row],[DEMAND for the whole year]]/365</f>
        <v>2.9589041095890409</v>
      </c>
      <c r="T783" s="68">
        <f>Table1[[#This Row],[Lead Time (days)]]*S783</f>
        <v>17.753424657534246</v>
      </c>
      <c r="U783" s="68">
        <f>SQRT(2*Table1[[#This Row],[DEMAND for the whole year]]*$H$1/(Table1[[#This Row],[Std. Price ($)]]*$K$1))</f>
        <v>555.43070138470671</v>
      </c>
      <c r="V783" s="68">
        <f>Table1[[#This Row],[DEMAND for the whole year]]/U783</f>
        <v>1.9444369879222108</v>
      </c>
      <c r="W783" s="68">
        <f>Table1[[#This Row],[Demand variability (COV)]]*S783</f>
        <v>3.4619178082191775</v>
      </c>
      <c r="X783" s="68">
        <f t="shared" si="180"/>
        <v>8.4799321615912966</v>
      </c>
      <c r="Y783" s="68">
        <f t="shared" si="181"/>
        <v>17.415651439099879</v>
      </c>
      <c r="Z783" s="58">
        <f>(Table1[[#This Row],[Eoq]]/2)*(Table1[[#This Row],[Std. Price ($)]]*$K$1)</f>
        <v>583.33109637666337</v>
      </c>
      <c r="AA783" s="58">
        <f>Table1[[#This Row],[number of times I order]]*$H$1</f>
        <v>583.33109637666325</v>
      </c>
      <c r="AB783" s="58">
        <f>Table1[[#This Row],[Holding cost]]+AA783</f>
        <v>1166.6621927533265</v>
      </c>
      <c r="AC783" s="34">
        <v>0.8</v>
      </c>
      <c r="AD783" s="29">
        <v>0.89</v>
      </c>
      <c r="AE783" s="29">
        <v>1.17</v>
      </c>
      <c r="AF783" s="29">
        <v>6</v>
      </c>
    </row>
    <row r="784" spans="1:32" x14ac:dyDescent="0.15">
      <c r="A784" s="32">
        <v>78367.935622613179</v>
      </c>
      <c r="B784" s="33">
        <v>232.65114094999998</v>
      </c>
      <c r="C784" s="33">
        <v>18542.525360113963</v>
      </c>
      <c r="D784" s="33">
        <f>C784/Table1[[#This Row],[Std. Price ($)]]</f>
        <v>79.700986139152505</v>
      </c>
      <c r="E784" s="29">
        <v>50</v>
      </c>
      <c r="F784" s="29">
        <f t="shared" si="168"/>
        <v>70</v>
      </c>
      <c r="G784" s="29">
        <f t="shared" si="169"/>
        <v>70</v>
      </c>
      <c r="H784" s="29">
        <f t="shared" si="170"/>
        <v>70</v>
      </c>
      <c r="I784" s="58">
        <f t="shared" si="171"/>
        <v>70</v>
      </c>
      <c r="J784" s="58">
        <f t="shared" si="172"/>
        <v>70</v>
      </c>
      <c r="K784" s="58">
        <f t="shared" si="173"/>
        <v>70</v>
      </c>
      <c r="L784" s="58">
        <f t="shared" si="174"/>
        <v>70</v>
      </c>
      <c r="M784" s="58">
        <f t="shared" si="175"/>
        <v>70</v>
      </c>
      <c r="N784" s="58">
        <f t="shared" si="176"/>
        <v>70</v>
      </c>
      <c r="O784" s="58">
        <f t="shared" si="177"/>
        <v>70</v>
      </c>
      <c r="P784" s="58">
        <f t="shared" si="178"/>
        <v>70</v>
      </c>
      <c r="Q784" s="58">
        <f t="shared" si="179"/>
        <v>70</v>
      </c>
      <c r="R784" s="58">
        <f>SUM(Table1[[#This Row],[Oct]:[September]])</f>
        <v>840</v>
      </c>
      <c r="S784" s="68">
        <f>Table1[[#This Row],[DEMAND for the whole year]]/365</f>
        <v>2.3013698630136985</v>
      </c>
      <c r="T784" s="68">
        <f>Table1[[#This Row],[Lead Time (days)]]*S784</f>
        <v>66.739726027397253</v>
      </c>
      <c r="U784" s="68">
        <f>SQRT(2*Table1[[#This Row],[DEMAND for the whole year]]*$H$1/(Table1[[#This Row],[Std. Price ($)]]*$K$1))</f>
        <v>104.07530134434474</v>
      </c>
      <c r="V784" s="68">
        <f>Table1[[#This Row],[DEMAND for the whole year]]/U784</f>
        <v>8.0710792008256256</v>
      </c>
      <c r="W784" s="68">
        <f>Table1[[#This Row],[Demand variability (COV)]]*S784</f>
        <v>3.2909589041095888</v>
      </c>
      <c r="X784" s="68">
        <f t="shared" si="180"/>
        <v>17.72235607213689</v>
      </c>
      <c r="Y784" s="68">
        <f t="shared" si="181"/>
        <v>36.397269476980398</v>
      </c>
      <c r="Z784" s="58">
        <f>(Table1[[#This Row],[Eoq]]/2)*(Table1[[#This Row],[Std. Price ($)]]*$K$1)</f>
        <v>2421.3237602476875</v>
      </c>
      <c r="AA784" s="58">
        <f>Table1[[#This Row],[number of times I order]]*$H$1</f>
        <v>2421.3237602476875</v>
      </c>
      <c r="AB784" s="58">
        <f>Table1[[#This Row],[Holding cost]]+AA784</f>
        <v>4842.6475204953749</v>
      </c>
      <c r="AC784" s="34">
        <v>0.4</v>
      </c>
      <c r="AD784" s="29">
        <v>1</v>
      </c>
      <c r="AE784" s="29">
        <v>1.43</v>
      </c>
      <c r="AF784" s="29">
        <v>29</v>
      </c>
    </row>
    <row r="785" spans="1:32" x14ac:dyDescent="0.15">
      <c r="A785" s="32">
        <v>75543.622401543602</v>
      </c>
      <c r="B785" s="33">
        <v>106.21030357999999</v>
      </c>
      <c r="C785" s="33">
        <v>7335.3164882162337</v>
      </c>
      <c r="D785" s="33">
        <f>C785/Table1[[#This Row],[Std. Price ($)]]</f>
        <v>69.064076092119521</v>
      </c>
      <c r="E785" s="29">
        <v>74</v>
      </c>
      <c r="F785" s="29">
        <f t="shared" si="168"/>
        <v>88.8</v>
      </c>
      <c r="G785" s="29">
        <f t="shared" si="169"/>
        <v>88.8</v>
      </c>
      <c r="H785" s="29">
        <f t="shared" si="170"/>
        <v>88.8</v>
      </c>
      <c r="I785" s="58">
        <f t="shared" si="171"/>
        <v>88.8</v>
      </c>
      <c r="J785" s="58">
        <f t="shared" si="172"/>
        <v>88.8</v>
      </c>
      <c r="K785" s="58">
        <f t="shared" si="173"/>
        <v>88.8</v>
      </c>
      <c r="L785" s="58">
        <f t="shared" si="174"/>
        <v>88.8</v>
      </c>
      <c r="M785" s="58">
        <f t="shared" si="175"/>
        <v>88.8</v>
      </c>
      <c r="N785" s="58">
        <f t="shared" si="176"/>
        <v>88.8</v>
      </c>
      <c r="O785" s="58">
        <f t="shared" si="177"/>
        <v>88.8</v>
      </c>
      <c r="P785" s="58">
        <f t="shared" si="178"/>
        <v>88.8</v>
      </c>
      <c r="Q785" s="58">
        <f t="shared" si="179"/>
        <v>88.8</v>
      </c>
      <c r="R785" s="58">
        <f>SUM(Table1[[#This Row],[Oct]:[September]])</f>
        <v>1065.5999999999997</v>
      </c>
      <c r="S785" s="68">
        <f>Table1[[#This Row],[DEMAND for the whole year]]/365</f>
        <v>2.9194520547945197</v>
      </c>
      <c r="T785" s="68">
        <f>Table1[[#This Row],[Lead Time (days)]]*S785</f>
        <v>81.744657534246556</v>
      </c>
      <c r="U785" s="68">
        <f>SQRT(2*Table1[[#This Row],[DEMAND for the whole year]]*$H$1/(Table1[[#This Row],[Std. Price ($)]]*$K$1))</f>
        <v>173.48998448400405</v>
      </c>
      <c r="V785" s="68">
        <f>Table1[[#This Row],[DEMAND for the whole year]]/U785</f>
        <v>6.1421413067118529</v>
      </c>
      <c r="W785" s="68">
        <f>Table1[[#This Row],[Demand variability (COV)]]*S785</f>
        <v>2.510728767123287</v>
      </c>
      <c r="X785" s="68">
        <f t="shared" si="180"/>
        <v>13.28552785468804</v>
      </c>
      <c r="Y785" s="68">
        <f t="shared" si="181"/>
        <v>27.28513835873429</v>
      </c>
      <c r="Z785" s="58">
        <f>(Table1[[#This Row],[Eoq]]/2)*(Table1[[#This Row],[Std. Price ($)]]*$K$1)</f>
        <v>1842.6423920135558</v>
      </c>
      <c r="AA785" s="58">
        <f>Table1[[#This Row],[number of times I order]]*$H$1</f>
        <v>1842.6423920135558</v>
      </c>
      <c r="AB785" s="58">
        <f>Table1[[#This Row],[Holding cost]]+AA785</f>
        <v>3685.2847840271115</v>
      </c>
      <c r="AC785" s="34">
        <v>0.2</v>
      </c>
      <c r="AD785" s="29">
        <v>1</v>
      </c>
      <c r="AE785" s="29">
        <v>0.86</v>
      </c>
      <c r="AF785" s="29">
        <v>28</v>
      </c>
    </row>
    <row r="786" spans="1:32" x14ac:dyDescent="0.15">
      <c r="A786" s="32">
        <v>77655.76465208242</v>
      </c>
      <c r="B786" s="33">
        <v>21.155999999999999</v>
      </c>
      <c r="C786" s="33">
        <v>287.7003770666667</v>
      </c>
      <c r="D786" s="33">
        <f>C786/Table1[[#This Row],[Std. Price ($)]]</f>
        <v>13.598996836200923</v>
      </c>
      <c r="E786" s="29">
        <v>74</v>
      </c>
      <c r="F786" s="29">
        <f t="shared" si="168"/>
        <v>133.19999999999999</v>
      </c>
      <c r="G786" s="29">
        <f t="shared" si="169"/>
        <v>133.19999999999999</v>
      </c>
      <c r="H786" s="29">
        <f t="shared" si="170"/>
        <v>133.19999999999999</v>
      </c>
      <c r="I786" s="58">
        <f t="shared" si="171"/>
        <v>133.19999999999999</v>
      </c>
      <c r="J786" s="58">
        <f t="shared" si="172"/>
        <v>133.19999999999999</v>
      </c>
      <c r="K786" s="58">
        <f t="shared" si="173"/>
        <v>133.19999999999999</v>
      </c>
      <c r="L786" s="58">
        <f t="shared" si="174"/>
        <v>133.19999999999999</v>
      </c>
      <c r="M786" s="58">
        <f t="shared" si="175"/>
        <v>133.19999999999999</v>
      </c>
      <c r="N786" s="58">
        <f t="shared" si="176"/>
        <v>133.19999999999999</v>
      </c>
      <c r="O786" s="58">
        <f t="shared" si="177"/>
        <v>133.19999999999999</v>
      </c>
      <c r="P786" s="58">
        <f t="shared" si="178"/>
        <v>133.19999999999999</v>
      </c>
      <c r="Q786" s="58">
        <f t="shared" si="179"/>
        <v>133.19999999999999</v>
      </c>
      <c r="R786" s="58">
        <f>SUM(Table1[[#This Row],[Oct]:[September]])</f>
        <v>1598.4000000000003</v>
      </c>
      <c r="S786" s="68">
        <f>Table1[[#This Row],[DEMAND for the whole year]]/365</f>
        <v>4.3791780821917818</v>
      </c>
      <c r="T786" s="68">
        <f>Table1[[#This Row],[Lead Time (days)]]*S786</f>
        <v>70.066849315068509</v>
      </c>
      <c r="U786" s="68">
        <f>SQRT(2*Table1[[#This Row],[DEMAND for the whole year]]*$H$1/(Table1[[#This Row],[Std. Price ($)]]*$K$1))</f>
        <v>476.08728590494871</v>
      </c>
      <c r="V786" s="68">
        <f>Table1[[#This Row],[DEMAND for the whole year]]/U786</f>
        <v>3.3573675402016985</v>
      </c>
      <c r="W786" s="68">
        <f>Table1[[#This Row],[Demand variability (COV)]]*S786</f>
        <v>1.0947945205479455</v>
      </c>
      <c r="X786" s="68">
        <f t="shared" si="180"/>
        <v>4.3791780821917818</v>
      </c>
      <c r="Y786" s="68">
        <f t="shared" si="181"/>
        <v>8.9937322157641244</v>
      </c>
      <c r="Z786" s="58">
        <f>(Table1[[#This Row],[Eoq]]/2)*(Table1[[#This Row],[Std. Price ($)]]*$K$1)</f>
        <v>1007.2102620605095</v>
      </c>
      <c r="AA786" s="58">
        <f>Table1[[#This Row],[number of times I order]]*$H$1</f>
        <v>1007.2102620605095</v>
      </c>
      <c r="AB786" s="58">
        <f>Table1[[#This Row],[Holding cost]]+AA786</f>
        <v>2014.4205241210191</v>
      </c>
      <c r="AC786" s="34">
        <v>0.8</v>
      </c>
      <c r="AD786" s="29">
        <v>1</v>
      </c>
      <c r="AE786" s="29">
        <v>0.25</v>
      </c>
      <c r="AF786" s="29">
        <v>16</v>
      </c>
    </row>
    <row r="787" spans="1:32" x14ac:dyDescent="0.15">
      <c r="A787" s="32">
        <v>17003.457855376779</v>
      </c>
      <c r="B787" s="33">
        <v>7.2734499999999995</v>
      </c>
      <c r="C787" s="33">
        <v>30.65019160866667</v>
      </c>
      <c r="D787" s="33">
        <f>C787/Table1[[#This Row],[Std. Price ($)]]</f>
        <v>4.2139825816726137</v>
      </c>
      <c r="E787" s="29">
        <v>10</v>
      </c>
      <c r="F787" s="29">
        <f t="shared" si="168"/>
        <v>25</v>
      </c>
      <c r="G787" s="29">
        <f t="shared" si="169"/>
        <v>25</v>
      </c>
      <c r="H787" s="29">
        <f t="shared" si="170"/>
        <v>25</v>
      </c>
      <c r="I787" s="58">
        <f t="shared" si="171"/>
        <v>25</v>
      </c>
      <c r="J787" s="58">
        <f t="shared" si="172"/>
        <v>25</v>
      </c>
      <c r="K787" s="58">
        <f t="shared" si="173"/>
        <v>25</v>
      </c>
      <c r="L787" s="58">
        <f t="shared" si="174"/>
        <v>25</v>
      </c>
      <c r="M787" s="58">
        <f t="shared" si="175"/>
        <v>25</v>
      </c>
      <c r="N787" s="58">
        <f t="shared" si="176"/>
        <v>25</v>
      </c>
      <c r="O787" s="58">
        <f t="shared" si="177"/>
        <v>25</v>
      </c>
      <c r="P787" s="58">
        <f t="shared" si="178"/>
        <v>25</v>
      </c>
      <c r="Q787" s="58">
        <f t="shared" si="179"/>
        <v>25</v>
      </c>
      <c r="R787" s="58">
        <f>SUM(Table1[[#This Row],[Oct]:[September]])</f>
        <v>300</v>
      </c>
      <c r="S787" s="68">
        <f>Table1[[#This Row],[DEMAND for the whole year]]/365</f>
        <v>0.82191780821917804</v>
      </c>
      <c r="T787" s="68">
        <f>Table1[[#This Row],[Lead Time (days)]]*S787</f>
        <v>6.5753424657534243</v>
      </c>
      <c r="U787" s="68">
        <f>SQRT(2*Table1[[#This Row],[DEMAND for the whole year]]*$H$1/(Table1[[#This Row],[Std. Price ($)]]*$K$1))</f>
        <v>351.7637041619106</v>
      </c>
      <c r="V787" s="68">
        <f>Table1[[#This Row],[DEMAND for the whole year]]/U787</f>
        <v>0.85284523801214951</v>
      </c>
      <c r="W787" s="68">
        <f>Table1[[#This Row],[Demand variability (COV)]]*S787</f>
        <v>1.010958904109589</v>
      </c>
      <c r="X787" s="68">
        <f t="shared" si="180"/>
        <v>2.8594235863872441</v>
      </c>
      <c r="Y787" s="68">
        <f t="shared" si="181"/>
        <v>5.8725380755777401</v>
      </c>
      <c r="Z787" s="58">
        <f>(Table1[[#This Row],[Eoq]]/2)*(Table1[[#This Row],[Std. Price ($)]]*$K$1)</f>
        <v>255.85357140364488</v>
      </c>
      <c r="AA787" s="58">
        <f>Table1[[#This Row],[number of times I order]]*$H$1</f>
        <v>255.85357140364485</v>
      </c>
      <c r="AB787" s="58">
        <f>Table1[[#This Row],[Holding cost]]+AA787</f>
        <v>511.70714280728976</v>
      </c>
      <c r="AC787" s="34">
        <v>1.5</v>
      </c>
      <c r="AD787" s="29">
        <v>1</v>
      </c>
      <c r="AE787" s="29">
        <v>1.23</v>
      </c>
      <c r="AF787" s="29">
        <v>8</v>
      </c>
    </row>
    <row r="788" spans="1:32" x14ac:dyDescent="0.15">
      <c r="A788" s="32">
        <v>34364.441876364348</v>
      </c>
      <c r="B788" s="33">
        <v>9.025269999999999</v>
      </c>
      <c r="C788" s="33">
        <v>37.255183663866667</v>
      </c>
      <c r="D788" s="33">
        <f>C788/Table1[[#This Row],[Std. Price ($)]]</f>
        <v>4.1278746966979014</v>
      </c>
      <c r="E788" s="29">
        <v>10</v>
      </c>
      <c r="F788" s="29">
        <f t="shared" si="168"/>
        <v>8</v>
      </c>
      <c r="G788" s="29">
        <f t="shared" si="169"/>
        <v>8</v>
      </c>
      <c r="H788" s="29">
        <f t="shared" si="170"/>
        <v>8</v>
      </c>
      <c r="I788" s="58">
        <f t="shared" si="171"/>
        <v>8</v>
      </c>
      <c r="J788" s="58">
        <f t="shared" si="172"/>
        <v>8</v>
      </c>
      <c r="K788" s="58">
        <f t="shared" si="173"/>
        <v>8</v>
      </c>
      <c r="L788" s="58">
        <f t="shared" si="174"/>
        <v>8</v>
      </c>
      <c r="M788" s="58">
        <f t="shared" si="175"/>
        <v>8</v>
      </c>
      <c r="N788" s="58">
        <f t="shared" si="176"/>
        <v>8</v>
      </c>
      <c r="O788" s="58">
        <f t="shared" si="177"/>
        <v>8</v>
      </c>
      <c r="P788" s="58">
        <f t="shared" si="178"/>
        <v>8</v>
      </c>
      <c r="Q788" s="58">
        <f t="shared" si="179"/>
        <v>8</v>
      </c>
      <c r="R788" s="58">
        <f>SUM(Table1[[#This Row],[Oct]:[September]])</f>
        <v>96</v>
      </c>
      <c r="S788" s="68">
        <f>Table1[[#This Row],[DEMAND for the whole year]]/365</f>
        <v>0.26301369863013696</v>
      </c>
      <c r="T788" s="68">
        <f>Table1[[#This Row],[Lead Time (days)]]*S788</f>
        <v>2.1041095890410957</v>
      </c>
      <c r="U788" s="68">
        <f>SQRT(2*Table1[[#This Row],[DEMAND for the whole year]]*$H$1/(Table1[[#This Row],[Std. Price ($)]]*$K$1))</f>
        <v>178.63483053557565</v>
      </c>
      <c r="V788" s="68">
        <f>Table1[[#This Row],[DEMAND for the whole year]]/U788</f>
        <v>0.53740919232927153</v>
      </c>
      <c r="W788" s="68">
        <f>Table1[[#This Row],[Demand variability (COV)]]*S788</f>
        <v>0.32350684931506846</v>
      </c>
      <c r="X788" s="68">
        <f t="shared" si="180"/>
        <v>0.91501554764391813</v>
      </c>
      <c r="Y788" s="68">
        <f t="shared" si="181"/>
        <v>1.879212184184877</v>
      </c>
      <c r="Z788" s="58">
        <f>(Table1[[#This Row],[Eoq]]/2)*(Table1[[#This Row],[Std. Price ($)]]*$K$1)</f>
        <v>161.22275769878146</v>
      </c>
      <c r="AA788" s="58">
        <f>Table1[[#This Row],[number of times I order]]*$H$1</f>
        <v>161.22275769878146</v>
      </c>
      <c r="AB788" s="58">
        <f>Table1[[#This Row],[Holding cost]]+AA788</f>
        <v>322.44551539756293</v>
      </c>
      <c r="AC788" s="34">
        <v>-0.2</v>
      </c>
      <c r="AD788" s="29">
        <v>1</v>
      </c>
      <c r="AE788" s="29">
        <v>1.23</v>
      </c>
      <c r="AF788" s="29">
        <v>8</v>
      </c>
    </row>
    <row r="789" spans="1:32" x14ac:dyDescent="0.15">
      <c r="A789" s="32">
        <v>60638.948642913696</v>
      </c>
      <c r="B789" s="33">
        <v>14.048529999999998</v>
      </c>
      <c r="C789" s="33">
        <v>57.277701315866707</v>
      </c>
      <c r="D789" s="33">
        <f>C789/Table1[[#This Row],[Std. Price ($)]]</f>
        <v>4.0771312952932952</v>
      </c>
      <c r="E789" s="29">
        <v>10</v>
      </c>
      <c r="F789" s="29">
        <f t="shared" si="168"/>
        <v>4</v>
      </c>
      <c r="G789" s="29">
        <f t="shared" si="169"/>
        <v>4</v>
      </c>
      <c r="H789" s="29">
        <f t="shared" si="170"/>
        <v>4</v>
      </c>
      <c r="I789" s="58">
        <f t="shared" si="171"/>
        <v>4</v>
      </c>
      <c r="J789" s="58">
        <f t="shared" si="172"/>
        <v>4</v>
      </c>
      <c r="K789" s="58">
        <f t="shared" si="173"/>
        <v>4</v>
      </c>
      <c r="L789" s="58">
        <f t="shared" si="174"/>
        <v>4</v>
      </c>
      <c r="M789" s="58">
        <f t="shared" si="175"/>
        <v>4</v>
      </c>
      <c r="N789" s="58">
        <f t="shared" si="176"/>
        <v>4</v>
      </c>
      <c r="O789" s="58">
        <f t="shared" si="177"/>
        <v>4</v>
      </c>
      <c r="P789" s="58">
        <f t="shared" si="178"/>
        <v>4</v>
      </c>
      <c r="Q789" s="58">
        <f t="shared" si="179"/>
        <v>4</v>
      </c>
      <c r="R789" s="58">
        <f>SUM(Table1[[#This Row],[Oct]:[September]])</f>
        <v>48</v>
      </c>
      <c r="S789" s="68">
        <f>Table1[[#This Row],[DEMAND for the whole year]]/365</f>
        <v>0.13150684931506848</v>
      </c>
      <c r="T789" s="68">
        <f>Table1[[#This Row],[Lead Time (days)]]*S789</f>
        <v>1.0520547945205478</v>
      </c>
      <c r="U789" s="68">
        <f>SQRT(2*Table1[[#This Row],[DEMAND for the whole year]]*$H$1/(Table1[[#This Row],[Std. Price ($)]]*$K$1))</f>
        <v>101.2431862365807</v>
      </c>
      <c r="V789" s="68">
        <f>Table1[[#This Row],[DEMAND for the whole year]]/U789</f>
        <v>0.47410597971339696</v>
      </c>
      <c r="W789" s="68">
        <f>Table1[[#This Row],[Demand variability (COV)]]*S789</f>
        <v>0.16175342465753423</v>
      </c>
      <c r="X789" s="68">
        <f t="shared" si="180"/>
        <v>0.45750777382195906</v>
      </c>
      <c r="Y789" s="68">
        <f t="shared" si="181"/>
        <v>0.93960609209243851</v>
      </c>
      <c r="Z789" s="58">
        <f>(Table1[[#This Row],[Eoq]]/2)*(Table1[[#This Row],[Std. Price ($)]]*$K$1)</f>
        <v>142.23179391401911</v>
      </c>
      <c r="AA789" s="58">
        <f>Table1[[#This Row],[number of times I order]]*$H$1</f>
        <v>142.23179391401908</v>
      </c>
      <c r="AB789" s="58">
        <f>Table1[[#This Row],[Holding cost]]+AA789</f>
        <v>284.46358782803816</v>
      </c>
      <c r="AC789" s="34">
        <v>-0.6</v>
      </c>
      <c r="AD789" s="29">
        <v>0.75</v>
      </c>
      <c r="AE789" s="29">
        <v>1.23</v>
      </c>
      <c r="AF789" s="29">
        <v>8</v>
      </c>
    </row>
    <row r="790" spans="1:32" x14ac:dyDescent="0.15">
      <c r="A790" s="32">
        <v>56543.00903635133</v>
      </c>
      <c r="B790" s="33">
        <v>80.048693360000001</v>
      </c>
      <c r="C790" s="33">
        <v>6027.2244856411417</v>
      </c>
      <c r="D790" s="33">
        <f>C790/Table1[[#This Row],[Std. Price ($)]]</f>
        <v>75.294476807199459</v>
      </c>
      <c r="E790" s="29">
        <v>58</v>
      </c>
      <c r="F790" s="29">
        <f t="shared" si="168"/>
        <v>69.599999999999994</v>
      </c>
      <c r="G790" s="29">
        <f t="shared" si="169"/>
        <v>69.599999999999994</v>
      </c>
      <c r="H790" s="29">
        <f t="shared" si="170"/>
        <v>69.599999999999994</v>
      </c>
      <c r="I790" s="58">
        <f t="shared" si="171"/>
        <v>69.599999999999994</v>
      </c>
      <c r="J790" s="58">
        <f t="shared" si="172"/>
        <v>69.599999999999994</v>
      </c>
      <c r="K790" s="58">
        <f t="shared" si="173"/>
        <v>69.599999999999994</v>
      </c>
      <c r="L790" s="58">
        <f t="shared" si="174"/>
        <v>69.599999999999994</v>
      </c>
      <c r="M790" s="58">
        <f t="shared" si="175"/>
        <v>69.599999999999994</v>
      </c>
      <c r="N790" s="58">
        <f t="shared" si="176"/>
        <v>69.599999999999994</v>
      </c>
      <c r="O790" s="58">
        <f t="shared" si="177"/>
        <v>69.599999999999994</v>
      </c>
      <c r="P790" s="58">
        <f t="shared" si="178"/>
        <v>69.599999999999994</v>
      </c>
      <c r="Q790" s="58">
        <f t="shared" si="179"/>
        <v>69.599999999999994</v>
      </c>
      <c r="R790" s="58">
        <f>SUM(Table1[[#This Row],[Oct]:[September]])</f>
        <v>835.20000000000016</v>
      </c>
      <c r="S790" s="68">
        <f>Table1[[#This Row],[DEMAND for the whole year]]/365</f>
        <v>2.2882191780821923</v>
      </c>
      <c r="T790" s="68">
        <f>Table1[[#This Row],[Lead Time (days)]]*S790</f>
        <v>73.223013698630155</v>
      </c>
      <c r="U790" s="68">
        <f>SQRT(2*Table1[[#This Row],[DEMAND for the whole year]]*$H$1/(Table1[[#This Row],[Std. Price ($)]]*$K$1))</f>
        <v>176.92073972769543</v>
      </c>
      <c r="V790" s="68">
        <f>Table1[[#This Row],[DEMAND for the whole year]]/U790</f>
        <v>4.7207580144955541</v>
      </c>
      <c r="W790" s="68">
        <f>Table1[[#This Row],[Demand variability (COV)]]*S790</f>
        <v>2.3568657534246582</v>
      </c>
      <c r="X790" s="68">
        <f t="shared" si="180"/>
        <v>13.332446052743339</v>
      </c>
      <c r="Y790" s="68">
        <f t="shared" si="181"/>
        <v>27.381496556879171</v>
      </c>
      <c r="Z790" s="58">
        <f>(Table1[[#This Row],[Eoq]]/2)*(Table1[[#This Row],[Std. Price ($)]]*$K$1)</f>
        <v>1416.2274043486664</v>
      </c>
      <c r="AA790" s="58">
        <f>Table1[[#This Row],[number of times I order]]*$H$1</f>
        <v>1416.2274043486661</v>
      </c>
      <c r="AB790" s="58">
        <f>Table1[[#This Row],[Holding cost]]+AA790</f>
        <v>2832.4548086973327</v>
      </c>
      <c r="AC790" s="34">
        <v>0.2</v>
      </c>
      <c r="AD790" s="29">
        <v>0.82</v>
      </c>
      <c r="AE790" s="29">
        <v>1.03</v>
      </c>
      <c r="AF790" s="29">
        <v>32</v>
      </c>
    </row>
    <row r="791" spans="1:32" x14ac:dyDescent="0.15">
      <c r="A791" s="32">
        <v>21469.859340301657</v>
      </c>
      <c r="B791" s="33">
        <v>73.578451969999989</v>
      </c>
      <c r="C791" s="33">
        <v>5056.0798201275966</v>
      </c>
      <c r="D791" s="33">
        <f>C791/Table1[[#This Row],[Std. Price ($)]]</f>
        <v>68.716855067691597</v>
      </c>
      <c r="E791" s="29">
        <v>58</v>
      </c>
      <c r="F791" s="29">
        <f t="shared" si="168"/>
        <v>46.4</v>
      </c>
      <c r="G791" s="29">
        <f t="shared" si="169"/>
        <v>46.4</v>
      </c>
      <c r="H791" s="29">
        <f t="shared" si="170"/>
        <v>46.4</v>
      </c>
      <c r="I791" s="58">
        <f t="shared" si="171"/>
        <v>46.4</v>
      </c>
      <c r="J791" s="58">
        <f t="shared" si="172"/>
        <v>46.4</v>
      </c>
      <c r="K791" s="58">
        <f t="shared" si="173"/>
        <v>46.4</v>
      </c>
      <c r="L791" s="58">
        <f t="shared" si="174"/>
        <v>46.4</v>
      </c>
      <c r="M791" s="58">
        <f t="shared" si="175"/>
        <v>46.4</v>
      </c>
      <c r="N791" s="58">
        <f t="shared" si="176"/>
        <v>46.4</v>
      </c>
      <c r="O791" s="58">
        <f t="shared" si="177"/>
        <v>46.4</v>
      </c>
      <c r="P791" s="58">
        <f t="shared" si="178"/>
        <v>46.4</v>
      </c>
      <c r="Q791" s="58">
        <f t="shared" si="179"/>
        <v>46.4</v>
      </c>
      <c r="R791" s="58">
        <f>SUM(Table1[[#This Row],[Oct]:[September]])</f>
        <v>556.79999999999984</v>
      </c>
      <c r="S791" s="68">
        <f>Table1[[#This Row],[DEMAND for the whole year]]/365</f>
        <v>1.5254794520547941</v>
      </c>
      <c r="T791" s="68">
        <f>Table1[[#This Row],[Lead Time (days)]]*S791</f>
        <v>42.713424657534233</v>
      </c>
      <c r="U791" s="68">
        <f>SQRT(2*Table1[[#This Row],[DEMAND for the whole year]]*$H$1/(Table1[[#This Row],[Std. Price ($)]]*$K$1))</f>
        <v>150.67282029172085</v>
      </c>
      <c r="V791" s="68">
        <f>Table1[[#This Row],[DEMAND for the whole year]]/U791</f>
        <v>3.695424290339608</v>
      </c>
      <c r="W791" s="68">
        <f>Table1[[#This Row],[Demand variability (COV)]]*S791</f>
        <v>1.6627726027397256</v>
      </c>
      <c r="X791" s="68">
        <f t="shared" si="180"/>
        <v>8.7985655874018214</v>
      </c>
      <c r="Y791" s="68">
        <f t="shared" si="181"/>
        <v>18.070044490249128</v>
      </c>
      <c r="Z791" s="58">
        <f>(Table1[[#This Row],[Eoq]]/2)*(Table1[[#This Row],[Std. Price ($)]]*$K$1)</f>
        <v>1108.6272871018823</v>
      </c>
      <c r="AA791" s="58">
        <f>Table1[[#This Row],[number of times I order]]*$H$1</f>
        <v>1108.6272871018823</v>
      </c>
      <c r="AB791" s="58">
        <f>Table1[[#This Row],[Holding cost]]+AA791</f>
        <v>2217.2545742037646</v>
      </c>
      <c r="AC791" s="34">
        <v>-0.2</v>
      </c>
      <c r="AD791" s="29">
        <v>1</v>
      </c>
      <c r="AE791" s="29">
        <v>1.0900000000000001</v>
      </c>
      <c r="AF791" s="29">
        <v>28</v>
      </c>
    </row>
    <row r="792" spans="1:32" x14ac:dyDescent="0.15">
      <c r="A792" s="32">
        <v>2177.3266575840444</v>
      </c>
      <c r="B792" s="33">
        <v>23.566149999999997</v>
      </c>
      <c r="C792" s="33">
        <v>1154.4023085661372</v>
      </c>
      <c r="D792" s="33">
        <f>C792/Table1[[#This Row],[Std. Price ($)]]</f>
        <v>48.98561320224718</v>
      </c>
      <c r="E792" s="29">
        <v>50</v>
      </c>
      <c r="F792" s="29">
        <f t="shared" si="168"/>
        <v>30</v>
      </c>
      <c r="G792" s="29">
        <f t="shared" si="169"/>
        <v>30</v>
      </c>
      <c r="H792" s="29">
        <f t="shared" si="170"/>
        <v>30</v>
      </c>
      <c r="I792" s="58">
        <f t="shared" si="171"/>
        <v>30</v>
      </c>
      <c r="J792" s="58">
        <f t="shared" si="172"/>
        <v>30</v>
      </c>
      <c r="K792" s="58">
        <f t="shared" si="173"/>
        <v>30</v>
      </c>
      <c r="L792" s="58">
        <f t="shared" si="174"/>
        <v>30</v>
      </c>
      <c r="M792" s="58">
        <f t="shared" si="175"/>
        <v>30</v>
      </c>
      <c r="N792" s="58">
        <f t="shared" si="176"/>
        <v>30</v>
      </c>
      <c r="O792" s="58">
        <f t="shared" si="177"/>
        <v>30</v>
      </c>
      <c r="P792" s="58">
        <f t="shared" si="178"/>
        <v>30</v>
      </c>
      <c r="Q792" s="58">
        <f t="shared" si="179"/>
        <v>30</v>
      </c>
      <c r="R792" s="58">
        <f>SUM(Table1[[#This Row],[Oct]:[September]])</f>
        <v>360</v>
      </c>
      <c r="S792" s="68">
        <f>Table1[[#This Row],[DEMAND for the whole year]]/365</f>
        <v>0.98630136986301364</v>
      </c>
      <c r="T792" s="68">
        <f>Table1[[#This Row],[Lead Time (days)]]*S792</f>
        <v>15.780821917808218</v>
      </c>
      <c r="U792" s="68">
        <f>SQRT(2*Table1[[#This Row],[DEMAND for the whole year]]*$H$1/(Table1[[#This Row],[Std. Price ($)]]*$K$1))</f>
        <v>214.07579174744043</v>
      </c>
      <c r="V792" s="68">
        <f>Table1[[#This Row],[DEMAND for the whole year]]/U792</f>
        <v>1.681647406562981</v>
      </c>
      <c r="W792" s="68">
        <f>Table1[[#This Row],[Demand variability (COV)]]*S792</f>
        <v>1.8739726027397259</v>
      </c>
      <c r="X792" s="68">
        <f t="shared" si="180"/>
        <v>7.4958904109589035</v>
      </c>
      <c r="Y792" s="68">
        <f t="shared" si="181"/>
        <v>15.39467676572237</v>
      </c>
      <c r="Z792" s="58">
        <f>(Table1[[#This Row],[Eoq]]/2)*(Table1[[#This Row],[Std. Price ($)]]*$K$1)</f>
        <v>504.49422196889429</v>
      </c>
      <c r="AA792" s="58">
        <f>Table1[[#This Row],[number of times I order]]*$H$1</f>
        <v>504.49422196889429</v>
      </c>
      <c r="AB792" s="58">
        <f>Table1[[#This Row],[Holding cost]]+AA792</f>
        <v>1008.9884439377886</v>
      </c>
      <c r="AC792" s="34">
        <v>-0.4</v>
      </c>
      <c r="AD792" s="29">
        <v>0.82</v>
      </c>
      <c r="AE792" s="29">
        <v>1.9</v>
      </c>
      <c r="AF792" s="29">
        <v>16</v>
      </c>
    </row>
    <row r="793" spans="1:32" x14ac:dyDescent="0.15">
      <c r="A793" s="32">
        <v>63748.76854356211</v>
      </c>
      <c r="B793" s="33">
        <v>34.569420430000001</v>
      </c>
      <c r="C793" s="33">
        <v>273.4972901122423</v>
      </c>
      <c r="D793" s="33">
        <f>C793/Table1[[#This Row],[Std. Price ($)]]</f>
        <v>7.9115381950371413</v>
      </c>
      <c r="E793" s="29">
        <v>58</v>
      </c>
      <c r="F793" s="29">
        <f t="shared" si="168"/>
        <v>17.400000000000006</v>
      </c>
      <c r="G793" s="29">
        <f t="shared" si="169"/>
        <v>17.400000000000006</v>
      </c>
      <c r="H793" s="29">
        <f t="shared" si="170"/>
        <v>17.400000000000006</v>
      </c>
      <c r="I793" s="58">
        <f t="shared" si="171"/>
        <v>17.400000000000006</v>
      </c>
      <c r="J793" s="58">
        <f t="shared" si="172"/>
        <v>17.400000000000006</v>
      </c>
      <c r="K793" s="58">
        <f t="shared" si="173"/>
        <v>17.400000000000006</v>
      </c>
      <c r="L793" s="58">
        <f t="shared" si="174"/>
        <v>17.400000000000006</v>
      </c>
      <c r="M793" s="58">
        <f t="shared" si="175"/>
        <v>17.400000000000006</v>
      </c>
      <c r="N793" s="58">
        <f t="shared" si="176"/>
        <v>17.400000000000006</v>
      </c>
      <c r="O793" s="58">
        <f t="shared" si="177"/>
        <v>17.400000000000006</v>
      </c>
      <c r="P793" s="58">
        <f t="shared" si="178"/>
        <v>17.400000000000006</v>
      </c>
      <c r="Q793" s="58">
        <f t="shared" si="179"/>
        <v>17.400000000000006</v>
      </c>
      <c r="R793" s="58">
        <f>SUM(Table1[[#This Row],[Oct]:[September]])</f>
        <v>208.80000000000007</v>
      </c>
      <c r="S793" s="68">
        <f>Table1[[#This Row],[DEMAND for the whole year]]/365</f>
        <v>0.57205479452054808</v>
      </c>
      <c r="T793" s="68">
        <f>Table1[[#This Row],[Lead Time (days)]]*S793</f>
        <v>2.8602739726027404</v>
      </c>
      <c r="U793" s="68">
        <f>SQRT(2*Table1[[#This Row],[DEMAND for the whole year]]*$H$1/(Table1[[#This Row],[Std. Price ($)]]*$K$1))</f>
        <v>134.61077519887627</v>
      </c>
      <c r="V793" s="68">
        <f>Table1[[#This Row],[DEMAND for the whole year]]/U793</f>
        <v>1.5511388274193902</v>
      </c>
      <c r="W793" s="68">
        <f>Table1[[#This Row],[Demand variability (COV)]]*S793</f>
        <v>0.37755616438356177</v>
      </c>
      <c r="X793" s="68">
        <f t="shared" si="180"/>
        <v>0.84424124888572916</v>
      </c>
      <c r="Y793" s="68">
        <f t="shared" si="181"/>
        <v>1.7338595452095151</v>
      </c>
      <c r="Z793" s="58">
        <f>(Table1[[#This Row],[Eoq]]/2)*(Table1[[#This Row],[Std. Price ($)]]*$K$1)</f>
        <v>465.3416482258171</v>
      </c>
      <c r="AA793" s="58">
        <f>Table1[[#This Row],[number of times I order]]*$H$1</f>
        <v>465.3416482258171</v>
      </c>
      <c r="AB793" s="58">
        <f>Table1[[#This Row],[Holding cost]]+AA793</f>
        <v>930.68329645163419</v>
      </c>
      <c r="AC793" s="34">
        <v>-0.7</v>
      </c>
      <c r="AD793" s="29">
        <v>0.83</v>
      </c>
      <c r="AE793" s="29">
        <v>0.66</v>
      </c>
      <c r="AF793" s="29">
        <v>5</v>
      </c>
    </row>
    <row r="794" spans="1:32" x14ac:dyDescent="0.15">
      <c r="A794" s="32">
        <v>30587.579947579612</v>
      </c>
      <c r="B794" s="33">
        <v>27.114443349999998</v>
      </c>
      <c r="C794" s="33">
        <v>277.03488416528472</v>
      </c>
      <c r="D794" s="33">
        <f>C794/Table1[[#This Row],[Std. Price ($)]]</f>
        <v>10.217244019700104</v>
      </c>
      <c r="E794" s="29">
        <v>114</v>
      </c>
      <c r="F794" s="29">
        <f t="shared" si="168"/>
        <v>136.80000000000001</v>
      </c>
      <c r="G794" s="29">
        <f t="shared" si="169"/>
        <v>136.80000000000001</v>
      </c>
      <c r="H794" s="29">
        <f t="shared" si="170"/>
        <v>136.80000000000001</v>
      </c>
      <c r="I794" s="58">
        <f t="shared" si="171"/>
        <v>136.80000000000001</v>
      </c>
      <c r="J794" s="58">
        <f t="shared" si="172"/>
        <v>136.80000000000001</v>
      </c>
      <c r="K794" s="58">
        <f t="shared" si="173"/>
        <v>136.80000000000001</v>
      </c>
      <c r="L794" s="58">
        <f t="shared" si="174"/>
        <v>136.80000000000001</v>
      </c>
      <c r="M794" s="58">
        <f t="shared" si="175"/>
        <v>136.80000000000001</v>
      </c>
      <c r="N794" s="58">
        <f t="shared" si="176"/>
        <v>136.80000000000001</v>
      </c>
      <c r="O794" s="58">
        <f t="shared" si="177"/>
        <v>136.80000000000001</v>
      </c>
      <c r="P794" s="58">
        <f t="shared" si="178"/>
        <v>136.80000000000001</v>
      </c>
      <c r="Q794" s="58">
        <f t="shared" si="179"/>
        <v>136.80000000000001</v>
      </c>
      <c r="R794" s="58">
        <f>SUM(Table1[[#This Row],[Oct]:[September]])</f>
        <v>1641.5999999999997</v>
      </c>
      <c r="S794" s="68">
        <f>Table1[[#This Row],[DEMAND for the whole year]]/365</f>
        <v>4.4975342465753414</v>
      </c>
      <c r="T794" s="68">
        <f>Table1[[#This Row],[Lead Time (days)]]*S794</f>
        <v>8.9950684931506828</v>
      </c>
      <c r="U794" s="68">
        <f>SQRT(2*Table1[[#This Row],[DEMAND for the whole year]]*$H$1/(Table1[[#This Row],[Std. Price ($)]]*$K$1))</f>
        <v>426.18087096284108</v>
      </c>
      <c r="V794" s="68">
        <f>Table1[[#This Row],[DEMAND for the whole year]]/U794</f>
        <v>3.8518856941918718</v>
      </c>
      <c r="W794" s="68">
        <f>Table1[[#This Row],[Demand variability (COV)]]*S794</f>
        <v>5.0822136986301354</v>
      </c>
      <c r="X794" s="68">
        <f t="shared" si="180"/>
        <v>7.1873355394810678</v>
      </c>
      <c r="Y794" s="68">
        <f t="shared" si="181"/>
        <v>14.760982534554623</v>
      </c>
      <c r="Z794" s="58">
        <f>(Table1[[#This Row],[Eoq]]/2)*(Table1[[#This Row],[Std. Price ($)]]*$K$1)</f>
        <v>1155.5657082575615</v>
      </c>
      <c r="AA794" s="58">
        <f>Table1[[#This Row],[number of times I order]]*$H$1</f>
        <v>1155.5657082575615</v>
      </c>
      <c r="AB794" s="58">
        <f>Table1[[#This Row],[Holding cost]]+AA794</f>
        <v>2311.131416515123</v>
      </c>
      <c r="AC794" s="34">
        <v>0.2</v>
      </c>
      <c r="AD794" s="29">
        <v>0.96</v>
      </c>
      <c r="AE794" s="29">
        <v>1.1299999999999999</v>
      </c>
      <c r="AF794" s="29">
        <v>2</v>
      </c>
    </row>
    <row r="795" spans="1:32" x14ac:dyDescent="0.15">
      <c r="A795" s="32">
        <v>10654.131359540865</v>
      </c>
      <c r="B795" s="33">
        <v>10.104999999999999</v>
      </c>
      <c r="C795" s="33">
        <v>200.65375950647189</v>
      </c>
      <c r="D795" s="33">
        <f>C795/Table1[[#This Row],[Std. Price ($)]]</f>
        <v>19.856878724044723</v>
      </c>
      <c r="E795" s="29">
        <v>26</v>
      </c>
      <c r="F795" s="29">
        <f t="shared" si="168"/>
        <v>46.8</v>
      </c>
      <c r="G795" s="29">
        <f t="shared" si="169"/>
        <v>46.8</v>
      </c>
      <c r="H795" s="29">
        <f t="shared" si="170"/>
        <v>46.8</v>
      </c>
      <c r="I795" s="58">
        <f t="shared" si="171"/>
        <v>46.8</v>
      </c>
      <c r="J795" s="58">
        <f t="shared" si="172"/>
        <v>46.8</v>
      </c>
      <c r="K795" s="58">
        <f t="shared" si="173"/>
        <v>46.8</v>
      </c>
      <c r="L795" s="58">
        <f t="shared" si="174"/>
        <v>46.8</v>
      </c>
      <c r="M795" s="58">
        <f t="shared" si="175"/>
        <v>46.8</v>
      </c>
      <c r="N795" s="58">
        <f t="shared" si="176"/>
        <v>46.8</v>
      </c>
      <c r="O795" s="58">
        <f t="shared" si="177"/>
        <v>46.8</v>
      </c>
      <c r="P795" s="58">
        <f t="shared" si="178"/>
        <v>46.8</v>
      </c>
      <c r="Q795" s="58">
        <f t="shared" si="179"/>
        <v>46.8</v>
      </c>
      <c r="R795" s="58">
        <f>SUM(Table1[[#This Row],[Oct]:[September]])</f>
        <v>561.6</v>
      </c>
      <c r="S795" s="68">
        <f>Table1[[#This Row],[DEMAND for the whole year]]/365</f>
        <v>1.5386301369863014</v>
      </c>
      <c r="T795" s="68">
        <f>Table1[[#This Row],[Lead Time (days)]]*S795</f>
        <v>24.618082191780822</v>
      </c>
      <c r="U795" s="68">
        <f>SQRT(2*Table1[[#This Row],[DEMAND for the whole year]]*$H$1/(Table1[[#This Row],[Std. Price ($)]]*$K$1))</f>
        <v>408.32504443144995</v>
      </c>
      <c r="V795" s="68">
        <f>Table1[[#This Row],[DEMAND for the whole year]]/U795</f>
        <v>1.3753748579932672</v>
      </c>
      <c r="W795" s="68">
        <f>Table1[[#This Row],[Demand variability (COV)]]*S795</f>
        <v>1.7540383561643833</v>
      </c>
      <c r="X795" s="68">
        <f t="shared" si="180"/>
        <v>7.0161534246575332</v>
      </c>
      <c r="Y795" s="68">
        <f t="shared" si="181"/>
        <v>14.409417452716136</v>
      </c>
      <c r="Z795" s="58">
        <f>(Table1[[#This Row],[Eoq]]/2)*(Table1[[#This Row],[Std. Price ($)]]*$K$1)</f>
        <v>412.61245739798017</v>
      </c>
      <c r="AA795" s="58">
        <f>Table1[[#This Row],[number of times I order]]*$H$1</f>
        <v>412.61245739798017</v>
      </c>
      <c r="AB795" s="58">
        <f>Table1[[#This Row],[Holding cost]]+AA795</f>
        <v>825.22491479596033</v>
      </c>
      <c r="AC795" s="34">
        <v>0.8</v>
      </c>
      <c r="AD795" s="29">
        <v>0.94</v>
      </c>
      <c r="AE795" s="29">
        <v>1.1399999999999999</v>
      </c>
      <c r="AF795" s="29">
        <v>16</v>
      </c>
    </row>
    <row r="796" spans="1:32" x14ac:dyDescent="0.15">
      <c r="A796" s="32">
        <v>9166.7400849243186</v>
      </c>
      <c r="B796" s="33">
        <v>16.485769999999999</v>
      </c>
      <c r="C796" s="33">
        <v>541.59797963744006</v>
      </c>
      <c r="D796" s="33">
        <f>C796/Table1[[#This Row],[Std. Price ($)]]</f>
        <v>32.852452729683847</v>
      </c>
      <c r="E796" s="29">
        <v>66</v>
      </c>
      <c r="F796" s="29">
        <f t="shared" si="168"/>
        <v>52.8</v>
      </c>
      <c r="G796" s="29">
        <f t="shared" si="169"/>
        <v>52.8</v>
      </c>
      <c r="H796" s="29">
        <f t="shared" si="170"/>
        <v>52.8</v>
      </c>
      <c r="I796" s="58">
        <f t="shared" si="171"/>
        <v>52.8</v>
      </c>
      <c r="J796" s="58">
        <f t="shared" si="172"/>
        <v>52.8</v>
      </c>
      <c r="K796" s="58">
        <f t="shared" si="173"/>
        <v>52.8</v>
      </c>
      <c r="L796" s="58">
        <f t="shared" si="174"/>
        <v>52.8</v>
      </c>
      <c r="M796" s="58">
        <f t="shared" si="175"/>
        <v>52.8</v>
      </c>
      <c r="N796" s="58">
        <f t="shared" si="176"/>
        <v>52.8</v>
      </c>
      <c r="O796" s="58">
        <f t="shared" si="177"/>
        <v>52.8</v>
      </c>
      <c r="P796" s="58">
        <f t="shared" si="178"/>
        <v>52.8</v>
      </c>
      <c r="Q796" s="58">
        <f t="shared" si="179"/>
        <v>52.8</v>
      </c>
      <c r="R796" s="58">
        <f>SUM(Table1[[#This Row],[Oct]:[September]])</f>
        <v>633.59999999999991</v>
      </c>
      <c r="S796" s="68">
        <f>Table1[[#This Row],[DEMAND for the whole year]]/365</f>
        <v>1.735890410958904</v>
      </c>
      <c r="T796" s="68">
        <f>Table1[[#This Row],[Lead Time (days)]]*S796</f>
        <v>13.887123287671232</v>
      </c>
      <c r="U796" s="68">
        <f>SQRT(2*Table1[[#This Row],[DEMAND for the whole year]]*$H$1/(Table1[[#This Row],[Std. Price ($)]]*$K$1))</f>
        <v>339.55770795202426</v>
      </c>
      <c r="V796" s="68">
        <f>Table1[[#This Row],[DEMAND for the whole year]]/U796</f>
        <v>1.8659567583414145</v>
      </c>
      <c r="W796" s="68">
        <f>Table1[[#This Row],[Demand variability (COV)]]*S796</f>
        <v>2.7079890410958902</v>
      </c>
      <c r="X796" s="68">
        <f t="shared" si="180"/>
        <v>7.6593496573510418</v>
      </c>
      <c r="Y796" s="68">
        <f t="shared" si="181"/>
        <v>15.730381014932922</v>
      </c>
      <c r="Z796" s="58">
        <f>(Table1[[#This Row],[Eoq]]/2)*(Table1[[#This Row],[Std. Price ($)]]*$K$1)</f>
        <v>559.78702750242428</v>
      </c>
      <c r="AA796" s="58">
        <f>Table1[[#This Row],[number of times I order]]*$H$1</f>
        <v>559.78702750242439</v>
      </c>
      <c r="AB796" s="58">
        <f>Table1[[#This Row],[Holding cost]]+AA796</f>
        <v>1119.5740550048486</v>
      </c>
      <c r="AC796" s="34">
        <v>-0.2</v>
      </c>
      <c r="AD796" s="29">
        <v>1</v>
      </c>
      <c r="AE796" s="29">
        <v>1.56</v>
      </c>
      <c r="AF796" s="29">
        <v>8</v>
      </c>
    </row>
    <row r="797" spans="1:32" x14ac:dyDescent="0.15">
      <c r="A797" s="32">
        <v>81582.058381841678</v>
      </c>
      <c r="B797" s="33">
        <v>28.460248319999994</v>
      </c>
      <c r="C797" s="33">
        <v>369.20886385103876</v>
      </c>
      <c r="D797" s="33">
        <f>C797/Table1[[#This Row],[Std. Price ($)]]</f>
        <v>12.972791372012837</v>
      </c>
      <c r="E797" s="29">
        <v>42</v>
      </c>
      <c r="F797" s="29">
        <f t="shared" si="168"/>
        <v>37.799999999999997</v>
      </c>
      <c r="G797" s="29">
        <f t="shared" si="169"/>
        <v>37.799999999999997</v>
      </c>
      <c r="H797" s="29">
        <f t="shared" si="170"/>
        <v>37.799999999999997</v>
      </c>
      <c r="I797" s="58">
        <f t="shared" si="171"/>
        <v>37.799999999999997</v>
      </c>
      <c r="J797" s="58">
        <f t="shared" si="172"/>
        <v>37.799999999999997</v>
      </c>
      <c r="K797" s="58">
        <f t="shared" si="173"/>
        <v>37.799999999999997</v>
      </c>
      <c r="L797" s="58">
        <f t="shared" si="174"/>
        <v>37.799999999999997</v>
      </c>
      <c r="M797" s="58">
        <f t="shared" si="175"/>
        <v>37.799999999999997</v>
      </c>
      <c r="N797" s="58">
        <f t="shared" si="176"/>
        <v>37.799999999999997</v>
      </c>
      <c r="O797" s="58">
        <f t="shared" si="177"/>
        <v>37.799999999999997</v>
      </c>
      <c r="P797" s="58">
        <f t="shared" si="178"/>
        <v>37.799999999999997</v>
      </c>
      <c r="Q797" s="58">
        <f t="shared" si="179"/>
        <v>37.799999999999997</v>
      </c>
      <c r="R797" s="58">
        <f>SUM(Table1[[#This Row],[Oct]:[September]])</f>
        <v>453.60000000000008</v>
      </c>
      <c r="S797" s="68">
        <f>Table1[[#This Row],[DEMAND for the whole year]]/365</f>
        <v>1.2427397260273976</v>
      </c>
      <c r="T797" s="68">
        <f>Table1[[#This Row],[Lead Time (days)]]*S797</f>
        <v>13.670136986301372</v>
      </c>
      <c r="U797" s="68">
        <f>SQRT(2*Table1[[#This Row],[DEMAND for the whole year]]*$H$1/(Table1[[#This Row],[Std. Price ($)]]*$K$1))</f>
        <v>218.66426152803191</v>
      </c>
      <c r="V797" s="68">
        <f>Table1[[#This Row],[DEMAND for the whole year]]/U797</f>
        <v>2.0744130605990696</v>
      </c>
      <c r="W797" s="68">
        <f>Table1[[#This Row],[Demand variability (COV)]]*S797</f>
        <v>0.85749041095890421</v>
      </c>
      <c r="X797" s="68">
        <f t="shared" si="180"/>
        <v>2.8439739544783413</v>
      </c>
      <c r="Y797" s="68">
        <f t="shared" si="181"/>
        <v>5.8408084108751686</v>
      </c>
      <c r="Z797" s="58">
        <f>(Table1[[#This Row],[Eoq]]/2)*(Table1[[#This Row],[Std. Price ($)]]*$K$1)</f>
        <v>622.32391817972098</v>
      </c>
      <c r="AA797" s="58">
        <f>Table1[[#This Row],[number of times I order]]*$H$1</f>
        <v>622.32391817972086</v>
      </c>
      <c r="AB797" s="58">
        <f>Table1[[#This Row],[Holding cost]]+AA797</f>
        <v>1244.647836359442</v>
      </c>
      <c r="AC797" s="34">
        <v>-0.1</v>
      </c>
      <c r="AD797" s="29">
        <v>0.91</v>
      </c>
      <c r="AE797" s="29">
        <v>0.69</v>
      </c>
      <c r="AF797" s="29">
        <v>11</v>
      </c>
    </row>
    <row r="798" spans="1:32" x14ac:dyDescent="0.15">
      <c r="A798" s="32">
        <v>68.430516572193227</v>
      </c>
      <c r="B798" s="33">
        <v>76.410999999999987</v>
      </c>
      <c r="C798" s="33">
        <v>6875.7451043049996</v>
      </c>
      <c r="D798" s="33">
        <f>C798/Table1[[#This Row],[Std. Price ($)]]</f>
        <v>89.983707899451659</v>
      </c>
      <c r="E798" s="29">
        <v>82</v>
      </c>
      <c r="F798" s="29">
        <f t="shared" si="168"/>
        <v>65.599999999999994</v>
      </c>
      <c r="G798" s="29">
        <f t="shared" si="169"/>
        <v>65.599999999999994</v>
      </c>
      <c r="H798" s="29">
        <f t="shared" si="170"/>
        <v>65.599999999999994</v>
      </c>
      <c r="I798" s="58">
        <f t="shared" si="171"/>
        <v>65.599999999999994</v>
      </c>
      <c r="J798" s="58">
        <f t="shared" si="172"/>
        <v>65.599999999999994</v>
      </c>
      <c r="K798" s="58">
        <f t="shared" si="173"/>
        <v>65.599999999999994</v>
      </c>
      <c r="L798" s="58">
        <f t="shared" si="174"/>
        <v>65.599999999999994</v>
      </c>
      <c r="M798" s="58">
        <f t="shared" si="175"/>
        <v>65.599999999999994</v>
      </c>
      <c r="N798" s="58">
        <f t="shared" si="176"/>
        <v>65.599999999999994</v>
      </c>
      <c r="O798" s="58">
        <f t="shared" si="177"/>
        <v>65.599999999999994</v>
      </c>
      <c r="P798" s="58">
        <f t="shared" si="178"/>
        <v>65.599999999999994</v>
      </c>
      <c r="Q798" s="58">
        <f t="shared" si="179"/>
        <v>65.599999999999994</v>
      </c>
      <c r="R798" s="58">
        <f>SUM(Table1[[#This Row],[Oct]:[September]])</f>
        <v>787.20000000000016</v>
      </c>
      <c r="S798" s="68">
        <f>Table1[[#This Row],[DEMAND for the whole year]]/365</f>
        <v>2.1567123287671239</v>
      </c>
      <c r="T798" s="68">
        <f>Table1[[#This Row],[Lead Time (days)]]*S798</f>
        <v>45.290958904109601</v>
      </c>
      <c r="U798" s="68">
        <f>SQRT(2*Table1[[#This Row],[DEMAND for the whole year]]*$H$1/(Table1[[#This Row],[Std. Price ($)]]*$K$1))</f>
        <v>175.80257355680047</v>
      </c>
      <c r="V798" s="68">
        <f>Table1[[#This Row],[DEMAND for the whole year]]/U798</f>
        <v>4.4777501493495588</v>
      </c>
      <c r="W798" s="68">
        <f>Table1[[#This Row],[Demand variability (COV)]]*S798</f>
        <v>2.9115616438356176</v>
      </c>
      <c r="X798" s="68">
        <f t="shared" si="180"/>
        <v>13.342451623406772</v>
      </c>
      <c r="Y798" s="68">
        <f t="shared" si="181"/>
        <v>27.402045486729445</v>
      </c>
      <c r="Z798" s="58">
        <f>(Table1[[#This Row],[Eoq]]/2)*(Table1[[#This Row],[Std. Price ($)]]*$K$1)</f>
        <v>1343.325044804868</v>
      </c>
      <c r="AA798" s="58">
        <f>Table1[[#This Row],[number of times I order]]*$H$1</f>
        <v>1343.3250448048677</v>
      </c>
      <c r="AB798" s="58">
        <f>Table1[[#This Row],[Holding cost]]+AA798</f>
        <v>2686.6500896097359</v>
      </c>
      <c r="AC798" s="34">
        <v>-0.2</v>
      </c>
      <c r="AD798" s="29">
        <v>1</v>
      </c>
      <c r="AE798" s="29">
        <v>1.35</v>
      </c>
      <c r="AF798" s="29">
        <v>21</v>
      </c>
    </row>
    <row r="799" spans="1:32" x14ac:dyDescent="0.15">
      <c r="A799" s="32">
        <v>45397.099284559292</v>
      </c>
      <c r="B799" s="33">
        <v>115.45499999999998</v>
      </c>
      <c r="C799" s="33">
        <v>4703.8530586666675</v>
      </c>
      <c r="D799" s="33">
        <f>C799/Table1[[#This Row],[Std. Price ($)]]</f>
        <v>40.74187396532561</v>
      </c>
      <c r="E799" s="29">
        <v>50</v>
      </c>
      <c r="F799" s="29">
        <f t="shared" si="168"/>
        <v>40</v>
      </c>
      <c r="G799" s="29">
        <f t="shared" si="169"/>
        <v>40</v>
      </c>
      <c r="H799" s="29">
        <f t="shared" si="170"/>
        <v>40</v>
      </c>
      <c r="I799" s="58">
        <f t="shared" si="171"/>
        <v>40</v>
      </c>
      <c r="J799" s="58">
        <f t="shared" si="172"/>
        <v>40</v>
      </c>
      <c r="K799" s="58">
        <f t="shared" si="173"/>
        <v>40</v>
      </c>
      <c r="L799" s="58">
        <f t="shared" si="174"/>
        <v>40</v>
      </c>
      <c r="M799" s="58">
        <f t="shared" si="175"/>
        <v>40</v>
      </c>
      <c r="N799" s="58">
        <f t="shared" si="176"/>
        <v>40</v>
      </c>
      <c r="O799" s="58">
        <f t="shared" si="177"/>
        <v>40</v>
      </c>
      <c r="P799" s="58">
        <f t="shared" si="178"/>
        <v>40</v>
      </c>
      <c r="Q799" s="58">
        <f t="shared" si="179"/>
        <v>40</v>
      </c>
      <c r="R799" s="58">
        <f>SUM(Table1[[#This Row],[Oct]:[September]])</f>
        <v>480</v>
      </c>
      <c r="S799" s="68">
        <f>Table1[[#This Row],[DEMAND for the whole year]]/365</f>
        <v>1.3150684931506849</v>
      </c>
      <c r="T799" s="68">
        <f>Table1[[#This Row],[Lead Time (days)]]*S799</f>
        <v>21.041095890410958</v>
      </c>
      <c r="U799" s="68">
        <f>SQRT(2*Table1[[#This Row],[DEMAND for the whole year]]*$H$1/(Table1[[#This Row],[Std. Price ($)]]*$K$1))</f>
        <v>111.67986318480608</v>
      </c>
      <c r="V799" s="68">
        <f>Table1[[#This Row],[DEMAND for the whole year]]/U799</f>
        <v>4.2979995346672615</v>
      </c>
      <c r="W799" s="68">
        <f>Table1[[#This Row],[Demand variability (COV)]]*S799</f>
        <v>1.7358904109589042</v>
      </c>
      <c r="X799" s="68">
        <f t="shared" si="180"/>
        <v>6.9435616438356167</v>
      </c>
      <c r="Y799" s="68">
        <f t="shared" si="181"/>
        <v>14.260332161932302</v>
      </c>
      <c r="Z799" s="58">
        <f>(Table1[[#This Row],[Eoq]]/2)*(Table1[[#This Row],[Std. Price ($)]]*$K$1)</f>
        <v>1289.3998604001786</v>
      </c>
      <c r="AA799" s="58">
        <f>Table1[[#This Row],[number of times I order]]*$H$1</f>
        <v>1289.3998604001783</v>
      </c>
      <c r="AB799" s="58">
        <f>Table1[[#This Row],[Holding cost]]+AA799</f>
        <v>2578.7997208003571</v>
      </c>
      <c r="AC799" s="34">
        <v>-0.2</v>
      </c>
      <c r="AD799" s="29">
        <v>1</v>
      </c>
      <c r="AE799" s="29">
        <v>1.32</v>
      </c>
      <c r="AF799" s="29">
        <v>16</v>
      </c>
    </row>
    <row r="800" spans="1:32" x14ac:dyDescent="0.15">
      <c r="A800" s="32">
        <v>46724.822874959784</v>
      </c>
      <c r="B800" s="33">
        <v>5.3952099999999996</v>
      </c>
      <c r="C800" s="33">
        <v>99.236343030102503</v>
      </c>
      <c r="D800" s="33">
        <f>C800/Table1[[#This Row],[Std. Price ($)]]</f>
        <v>18.393416202539385</v>
      </c>
      <c r="E800" s="29">
        <v>50</v>
      </c>
      <c r="F800" s="29">
        <f t="shared" si="168"/>
        <v>70</v>
      </c>
      <c r="G800" s="29">
        <f t="shared" si="169"/>
        <v>70</v>
      </c>
      <c r="H800" s="29">
        <f t="shared" si="170"/>
        <v>70</v>
      </c>
      <c r="I800" s="58">
        <f t="shared" si="171"/>
        <v>70</v>
      </c>
      <c r="J800" s="58">
        <f t="shared" si="172"/>
        <v>70</v>
      </c>
      <c r="K800" s="58">
        <f t="shared" si="173"/>
        <v>70</v>
      </c>
      <c r="L800" s="58">
        <f t="shared" si="174"/>
        <v>70</v>
      </c>
      <c r="M800" s="58">
        <f t="shared" si="175"/>
        <v>70</v>
      </c>
      <c r="N800" s="58">
        <f t="shared" si="176"/>
        <v>70</v>
      </c>
      <c r="O800" s="58">
        <f t="shared" si="177"/>
        <v>70</v>
      </c>
      <c r="P800" s="58">
        <f t="shared" si="178"/>
        <v>70</v>
      </c>
      <c r="Q800" s="58">
        <f t="shared" si="179"/>
        <v>70</v>
      </c>
      <c r="R800" s="58">
        <f>SUM(Table1[[#This Row],[Oct]:[September]])</f>
        <v>840</v>
      </c>
      <c r="S800" s="68">
        <f>Table1[[#This Row],[DEMAND for the whole year]]/365</f>
        <v>2.3013698630136985</v>
      </c>
      <c r="T800" s="68">
        <f>Table1[[#This Row],[Lead Time (days)]]*S800</f>
        <v>18.410958904109588</v>
      </c>
      <c r="U800" s="68">
        <f>SQRT(2*Table1[[#This Row],[DEMAND for the whole year]]*$H$1/(Table1[[#This Row],[Std. Price ($)]]*$K$1))</f>
        <v>683.43323360770182</v>
      </c>
      <c r="V800" s="68">
        <f>Table1[[#This Row],[DEMAND for the whole year]]/U800</f>
        <v>1.2290886054308696</v>
      </c>
      <c r="W800" s="68">
        <f>Table1[[#This Row],[Demand variability (COV)]]*S800</f>
        <v>2.3013698630136985</v>
      </c>
      <c r="X800" s="68">
        <f t="shared" si="180"/>
        <v>6.5092569446213693</v>
      </c>
      <c r="Y800" s="68">
        <f t="shared" si="181"/>
        <v>13.368379359038761</v>
      </c>
      <c r="Z800" s="58">
        <f>(Table1[[#This Row],[Eoq]]/2)*(Table1[[#This Row],[Std. Price ($)]]*$K$1)</f>
        <v>368.72658162926092</v>
      </c>
      <c r="AA800" s="58">
        <f>Table1[[#This Row],[number of times I order]]*$H$1</f>
        <v>368.72658162926086</v>
      </c>
      <c r="AB800" s="58">
        <f>Table1[[#This Row],[Holding cost]]+AA800</f>
        <v>737.45316325852173</v>
      </c>
      <c r="AC800" s="34">
        <v>0.4</v>
      </c>
      <c r="AD800" s="29">
        <v>0.9</v>
      </c>
      <c r="AE800" s="29">
        <v>1</v>
      </c>
      <c r="AF800" s="29">
        <v>8</v>
      </c>
    </row>
    <row r="801" spans="1:32" x14ac:dyDescent="0.15">
      <c r="A801" s="32">
        <v>79805.553010200674</v>
      </c>
      <c r="B801" s="33">
        <v>10.342789999999999</v>
      </c>
      <c r="C801" s="33">
        <v>174.65382806666668</v>
      </c>
      <c r="D801" s="33">
        <f>C801/Table1[[#This Row],[Std. Price ($)]]</f>
        <v>16.886529463197714</v>
      </c>
      <c r="E801" s="29">
        <v>50</v>
      </c>
      <c r="F801" s="29">
        <f t="shared" si="168"/>
        <v>90</v>
      </c>
      <c r="G801" s="29">
        <f t="shared" si="169"/>
        <v>90</v>
      </c>
      <c r="H801" s="29">
        <f t="shared" si="170"/>
        <v>90</v>
      </c>
      <c r="I801" s="58">
        <f t="shared" si="171"/>
        <v>90</v>
      </c>
      <c r="J801" s="58">
        <f t="shared" si="172"/>
        <v>90</v>
      </c>
      <c r="K801" s="58">
        <f t="shared" si="173"/>
        <v>90</v>
      </c>
      <c r="L801" s="58">
        <f t="shared" si="174"/>
        <v>90</v>
      </c>
      <c r="M801" s="58">
        <f t="shared" si="175"/>
        <v>90</v>
      </c>
      <c r="N801" s="58">
        <f t="shared" si="176"/>
        <v>90</v>
      </c>
      <c r="O801" s="58">
        <f t="shared" si="177"/>
        <v>90</v>
      </c>
      <c r="P801" s="58">
        <f t="shared" si="178"/>
        <v>90</v>
      </c>
      <c r="Q801" s="58">
        <f t="shared" si="179"/>
        <v>90</v>
      </c>
      <c r="R801" s="58">
        <f>SUM(Table1[[#This Row],[Oct]:[September]])</f>
        <v>1080</v>
      </c>
      <c r="S801" s="68">
        <f>Table1[[#This Row],[DEMAND for the whole year]]/365</f>
        <v>2.9589041095890409</v>
      </c>
      <c r="T801" s="68">
        <f>Table1[[#This Row],[Lead Time (days)]]*S801</f>
        <v>23.671232876712327</v>
      </c>
      <c r="U801" s="68">
        <f>SQRT(2*Table1[[#This Row],[DEMAND for the whole year]]*$H$1/(Table1[[#This Row],[Std. Price ($)]]*$K$1))</f>
        <v>559.697866811425</v>
      </c>
      <c r="V801" s="68">
        <f>Table1[[#This Row],[DEMAND for the whole year]]/U801</f>
        <v>1.9296124999595123</v>
      </c>
      <c r="W801" s="68">
        <f>Table1[[#This Row],[Demand variability (COV)]]*S801</f>
        <v>2.9589041095890409</v>
      </c>
      <c r="X801" s="68">
        <f t="shared" si="180"/>
        <v>8.3690446430846173</v>
      </c>
      <c r="Y801" s="68">
        <f t="shared" si="181"/>
        <v>17.18791631876412</v>
      </c>
      <c r="Z801" s="58">
        <f>(Table1[[#This Row],[Eoq]]/2)*(Table1[[#This Row],[Std. Price ($)]]*$K$1)</f>
        <v>578.88374998785378</v>
      </c>
      <c r="AA801" s="58">
        <f>Table1[[#This Row],[number of times I order]]*$H$1</f>
        <v>578.88374998785366</v>
      </c>
      <c r="AB801" s="58">
        <f>Table1[[#This Row],[Holding cost]]+AA801</f>
        <v>1157.7674999757073</v>
      </c>
      <c r="AC801" s="34">
        <v>0.8</v>
      </c>
      <c r="AD801" s="29">
        <v>1</v>
      </c>
      <c r="AE801" s="29">
        <v>1</v>
      </c>
      <c r="AF801" s="29">
        <v>8</v>
      </c>
    </row>
    <row r="802" spans="1:32" x14ac:dyDescent="0.15">
      <c r="A802" s="32">
        <v>34471.123909210743</v>
      </c>
      <c r="B802" s="33">
        <v>10.987789999999999</v>
      </c>
      <c r="C802" s="33">
        <v>184.53952806666666</v>
      </c>
      <c r="D802" s="33">
        <f>C802/Table1[[#This Row],[Std. Price ($)]]</f>
        <v>16.794963142421423</v>
      </c>
      <c r="E802" s="29">
        <v>50</v>
      </c>
      <c r="F802" s="29">
        <f t="shared" si="168"/>
        <v>75</v>
      </c>
      <c r="G802" s="29">
        <f t="shared" si="169"/>
        <v>75</v>
      </c>
      <c r="H802" s="29">
        <f t="shared" si="170"/>
        <v>75</v>
      </c>
      <c r="I802" s="58">
        <f t="shared" si="171"/>
        <v>75</v>
      </c>
      <c r="J802" s="58">
        <f t="shared" si="172"/>
        <v>75</v>
      </c>
      <c r="K802" s="58">
        <f t="shared" si="173"/>
        <v>75</v>
      </c>
      <c r="L802" s="58">
        <f t="shared" si="174"/>
        <v>75</v>
      </c>
      <c r="M802" s="58">
        <f t="shared" si="175"/>
        <v>75</v>
      </c>
      <c r="N802" s="58">
        <f t="shared" si="176"/>
        <v>75</v>
      </c>
      <c r="O802" s="58">
        <f t="shared" si="177"/>
        <v>75</v>
      </c>
      <c r="P802" s="58">
        <f t="shared" si="178"/>
        <v>75</v>
      </c>
      <c r="Q802" s="58">
        <f t="shared" si="179"/>
        <v>75</v>
      </c>
      <c r="R802" s="58">
        <f>SUM(Table1[[#This Row],[Oct]:[September]])</f>
        <v>900</v>
      </c>
      <c r="S802" s="68">
        <f>Table1[[#This Row],[DEMAND for the whole year]]/365</f>
        <v>2.4657534246575343</v>
      </c>
      <c r="T802" s="68">
        <f>Table1[[#This Row],[Lead Time (days)]]*S802</f>
        <v>19.726027397260275</v>
      </c>
      <c r="U802" s="68">
        <f>SQRT(2*Table1[[#This Row],[DEMAND for the whole year]]*$H$1/(Table1[[#This Row],[Std. Price ($)]]*$K$1))</f>
        <v>495.70888912809477</v>
      </c>
      <c r="V802" s="68">
        <f>Table1[[#This Row],[DEMAND for the whole year]]/U802</f>
        <v>1.8155817249575961</v>
      </c>
      <c r="W802" s="68">
        <f>Table1[[#This Row],[Demand variability (COV)]]*S802</f>
        <v>2.4657534246575343</v>
      </c>
      <c r="X802" s="68">
        <f t="shared" si="180"/>
        <v>6.9742038692371819</v>
      </c>
      <c r="Y802" s="68">
        <f t="shared" si="181"/>
        <v>14.323263598970101</v>
      </c>
      <c r="Z802" s="58">
        <f>(Table1[[#This Row],[Eoq]]/2)*(Table1[[#This Row],[Std. Price ($)]]*$K$1)</f>
        <v>544.67451748727876</v>
      </c>
      <c r="AA802" s="58">
        <f>Table1[[#This Row],[number of times I order]]*$H$1</f>
        <v>544.67451748727876</v>
      </c>
      <c r="AB802" s="58">
        <f>Table1[[#This Row],[Holding cost]]+AA802</f>
        <v>1089.3490349745575</v>
      </c>
      <c r="AC802" s="34">
        <v>0.5</v>
      </c>
      <c r="AD802" s="29">
        <v>1</v>
      </c>
      <c r="AE802" s="29">
        <v>1</v>
      </c>
      <c r="AF802" s="29">
        <v>8</v>
      </c>
    </row>
    <row r="803" spans="1:32" x14ac:dyDescent="0.15">
      <c r="A803" s="32">
        <v>24295.596512186501</v>
      </c>
      <c r="B803" s="33">
        <v>32.073699999999995</v>
      </c>
      <c r="C803" s="33">
        <v>402.36036960365897</v>
      </c>
      <c r="D803" s="33">
        <f>C803/Table1[[#This Row],[Std. Price ($)]]</f>
        <v>12.544869148357035</v>
      </c>
      <c r="E803" s="29">
        <v>50</v>
      </c>
      <c r="F803" s="29">
        <f t="shared" si="168"/>
        <v>90</v>
      </c>
      <c r="G803" s="29">
        <f t="shared" si="169"/>
        <v>90</v>
      </c>
      <c r="H803" s="29">
        <f t="shared" si="170"/>
        <v>90</v>
      </c>
      <c r="I803" s="58">
        <f t="shared" si="171"/>
        <v>90</v>
      </c>
      <c r="J803" s="58">
        <f t="shared" si="172"/>
        <v>90</v>
      </c>
      <c r="K803" s="58">
        <f t="shared" si="173"/>
        <v>90</v>
      </c>
      <c r="L803" s="58">
        <f t="shared" si="174"/>
        <v>90</v>
      </c>
      <c r="M803" s="58">
        <f t="shared" si="175"/>
        <v>90</v>
      </c>
      <c r="N803" s="58">
        <f t="shared" si="176"/>
        <v>90</v>
      </c>
      <c r="O803" s="58">
        <f t="shared" si="177"/>
        <v>90</v>
      </c>
      <c r="P803" s="58">
        <f t="shared" si="178"/>
        <v>90</v>
      </c>
      <c r="Q803" s="58">
        <f t="shared" si="179"/>
        <v>90</v>
      </c>
      <c r="R803" s="58">
        <f>SUM(Table1[[#This Row],[Oct]:[September]])</f>
        <v>1080</v>
      </c>
      <c r="S803" s="68">
        <f>Table1[[#This Row],[DEMAND for the whole year]]/365</f>
        <v>2.9589041095890409</v>
      </c>
      <c r="T803" s="68">
        <f>Table1[[#This Row],[Lead Time (days)]]*S803</f>
        <v>47.342465753424655</v>
      </c>
      <c r="U803" s="68">
        <f>SQRT(2*Table1[[#This Row],[DEMAND for the whole year]]*$H$1/(Table1[[#This Row],[Std. Price ($)]]*$K$1))</f>
        <v>317.83225831971941</v>
      </c>
      <c r="V803" s="68">
        <f>Table1[[#This Row],[DEMAND for the whole year]]/U803</f>
        <v>3.3980188345563946</v>
      </c>
      <c r="W803" s="68">
        <f>Table1[[#This Row],[Demand variability (COV)]]*S803</f>
        <v>1.0652054794520547</v>
      </c>
      <c r="X803" s="68">
        <f t="shared" si="180"/>
        <v>4.2608219178082187</v>
      </c>
      <c r="Y803" s="68">
        <f t="shared" si="181"/>
        <v>8.7506583720948203</v>
      </c>
      <c r="Z803" s="58">
        <f>(Table1[[#This Row],[Eoq]]/2)*(Table1[[#This Row],[Std. Price ($)]]*$K$1)</f>
        <v>1019.4056503669183</v>
      </c>
      <c r="AA803" s="58">
        <f>Table1[[#This Row],[number of times I order]]*$H$1</f>
        <v>1019.4056503669184</v>
      </c>
      <c r="AB803" s="58">
        <f>Table1[[#This Row],[Holding cost]]+AA803</f>
        <v>2038.8113007338366</v>
      </c>
      <c r="AC803" s="34">
        <v>0.8</v>
      </c>
      <c r="AD803" s="29">
        <v>0.89</v>
      </c>
      <c r="AE803" s="29">
        <v>0.36</v>
      </c>
      <c r="AF803" s="29">
        <v>16</v>
      </c>
    </row>
    <row r="804" spans="1:32" x14ac:dyDescent="0.15">
      <c r="A804" s="32">
        <v>63597.983802615898</v>
      </c>
      <c r="B804" s="33">
        <v>7.3529999999999998</v>
      </c>
      <c r="C804" s="33">
        <v>204.30644138666673</v>
      </c>
      <c r="D804" s="33">
        <f>C804/Table1[[#This Row],[Std. Price ($)]]</f>
        <v>27.785453744956715</v>
      </c>
      <c r="E804" s="29">
        <v>26</v>
      </c>
      <c r="F804" s="29">
        <f t="shared" si="168"/>
        <v>57.2</v>
      </c>
      <c r="G804" s="29">
        <f t="shared" si="169"/>
        <v>57.2</v>
      </c>
      <c r="H804" s="29">
        <f t="shared" si="170"/>
        <v>57.2</v>
      </c>
      <c r="I804" s="58">
        <f t="shared" si="171"/>
        <v>57.2</v>
      </c>
      <c r="J804" s="58">
        <f t="shared" si="172"/>
        <v>57.2</v>
      </c>
      <c r="K804" s="58">
        <f t="shared" si="173"/>
        <v>57.2</v>
      </c>
      <c r="L804" s="58">
        <f t="shared" si="174"/>
        <v>57.2</v>
      </c>
      <c r="M804" s="58">
        <f t="shared" si="175"/>
        <v>57.2</v>
      </c>
      <c r="N804" s="58">
        <f t="shared" si="176"/>
        <v>57.2</v>
      </c>
      <c r="O804" s="58">
        <f t="shared" si="177"/>
        <v>57.2</v>
      </c>
      <c r="P804" s="58">
        <f t="shared" si="178"/>
        <v>57.2</v>
      </c>
      <c r="Q804" s="58">
        <f t="shared" si="179"/>
        <v>57.2</v>
      </c>
      <c r="R804" s="58">
        <f>SUM(Table1[[#This Row],[Oct]:[September]])</f>
        <v>686.40000000000009</v>
      </c>
      <c r="S804" s="68">
        <f>Table1[[#This Row],[DEMAND for the whole year]]/365</f>
        <v>1.8805479452054796</v>
      </c>
      <c r="T804" s="68">
        <f>Table1[[#This Row],[Lead Time (days)]]*S804</f>
        <v>30.088767123287674</v>
      </c>
      <c r="U804" s="68">
        <f>SQRT(2*Table1[[#This Row],[DEMAND for the whole year]]*$H$1/(Table1[[#This Row],[Std. Price ($)]]*$K$1))</f>
        <v>529.19652267217623</v>
      </c>
      <c r="V804" s="68">
        <f>Table1[[#This Row],[DEMAND for the whole year]]/U804</f>
        <v>1.2970606770695041</v>
      </c>
      <c r="W804" s="68">
        <f>Table1[[#This Row],[Demand variability (COV)]]*S804</f>
        <v>3.0088767123287674</v>
      </c>
      <c r="X804" s="68">
        <f t="shared" si="180"/>
        <v>12.03550684931507</v>
      </c>
      <c r="Y804" s="68">
        <f t="shared" si="181"/>
        <v>24.717909080682656</v>
      </c>
      <c r="Z804" s="58">
        <f>(Table1[[#This Row],[Eoq]]/2)*(Table1[[#This Row],[Std. Price ($)]]*$K$1)</f>
        <v>389.11820312085121</v>
      </c>
      <c r="AA804" s="58">
        <f>Table1[[#This Row],[number of times I order]]*$H$1</f>
        <v>389.11820312085126</v>
      </c>
      <c r="AB804" s="58">
        <f>Table1[[#This Row],[Holding cost]]+AA804</f>
        <v>778.23640624170253</v>
      </c>
      <c r="AC804" s="34">
        <v>1.2</v>
      </c>
      <c r="AD804" s="29">
        <v>1</v>
      </c>
      <c r="AE804" s="29">
        <v>1.6</v>
      </c>
      <c r="AF804" s="29">
        <v>16</v>
      </c>
    </row>
    <row r="805" spans="1:32" x14ac:dyDescent="0.15">
      <c r="A805" s="32">
        <v>80417.466755196147</v>
      </c>
      <c r="B805" s="33">
        <v>12.254999999999999</v>
      </c>
      <c r="C805" s="33">
        <v>253.15845101956984</v>
      </c>
      <c r="D805" s="33">
        <f>C805/Table1[[#This Row],[Std. Price ($)]]</f>
        <v>20.657564342682161</v>
      </c>
      <c r="E805" s="29">
        <v>106</v>
      </c>
      <c r="F805" s="29">
        <f t="shared" si="168"/>
        <v>127.2</v>
      </c>
      <c r="G805" s="29">
        <f t="shared" si="169"/>
        <v>127.2</v>
      </c>
      <c r="H805" s="29">
        <f t="shared" si="170"/>
        <v>127.2</v>
      </c>
      <c r="I805" s="58">
        <f t="shared" si="171"/>
        <v>127.2</v>
      </c>
      <c r="J805" s="58">
        <f t="shared" si="172"/>
        <v>127.2</v>
      </c>
      <c r="K805" s="58">
        <f t="shared" si="173"/>
        <v>127.2</v>
      </c>
      <c r="L805" s="58">
        <f t="shared" si="174"/>
        <v>127.2</v>
      </c>
      <c r="M805" s="58">
        <f t="shared" si="175"/>
        <v>127.2</v>
      </c>
      <c r="N805" s="58">
        <f t="shared" si="176"/>
        <v>127.2</v>
      </c>
      <c r="O805" s="58">
        <f t="shared" si="177"/>
        <v>127.2</v>
      </c>
      <c r="P805" s="58">
        <f t="shared" si="178"/>
        <v>127.2</v>
      </c>
      <c r="Q805" s="58">
        <f t="shared" si="179"/>
        <v>127.2</v>
      </c>
      <c r="R805" s="58">
        <f>SUM(Table1[[#This Row],[Oct]:[September]])</f>
        <v>1526.4000000000003</v>
      </c>
      <c r="S805" s="68">
        <f>Table1[[#This Row],[DEMAND for the whole year]]/365</f>
        <v>4.181917808219179</v>
      </c>
      <c r="T805" s="68">
        <f>Table1[[#This Row],[Lead Time (days)]]*S805</f>
        <v>62.728767123287682</v>
      </c>
      <c r="U805" s="68">
        <f>SQRT(2*Table1[[#This Row],[DEMAND for the whole year]]*$H$1/(Table1[[#This Row],[Std. Price ($)]]*$K$1))</f>
        <v>611.2771308679512</v>
      </c>
      <c r="V805" s="68">
        <f>Table1[[#This Row],[DEMAND for the whole year]]/U805</f>
        <v>2.4970670795955803</v>
      </c>
      <c r="W805" s="68">
        <f>Table1[[#This Row],[Demand variability (COV)]]*S805</f>
        <v>1.0454794520547948</v>
      </c>
      <c r="X805" s="68">
        <f t="shared" si="180"/>
        <v>4.0491245066102755</v>
      </c>
      <c r="Y805" s="68">
        <f t="shared" si="181"/>
        <v>8.3158850444634673</v>
      </c>
      <c r="Z805" s="58">
        <f>(Table1[[#This Row],[Eoq]]/2)*(Table1[[#This Row],[Std. Price ($)]]*$K$1)</f>
        <v>749.12012387867424</v>
      </c>
      <c r="AA805" s="58">
        <f>Table1[[#This Row],[number of times I order]]*$H$1</f>
        <v>749.12012387867412</v>
      </c>
      <c r="AB805" s="58">
        <f>Table1[[#This Row],[Holding cost]]+AA805</f>
        <v>1498.2402477573482</v>
      </c>
      <c r="AC805" s="34">
        <v>0.2</v>
      </c>
      <c r="AD805" s="29">
        <v>0.96</v>
      </c>
      <c r="AE805" s="29">
        <v>0.25</v>
      </c>
      <c r="AF805" s="29">
        <v>15</v>
      </c>
    </row>
    <row r="806" spans="1:32" x14ac:dyDescent="0.15">
      <c r="A806" s="32">
        <v>25454.283108057585</v>
      </c>
      <c r="B806" s="33">
        <v>8.8982875599999982</v>
      </c>
      <c r="C806" s="33">
        <v>128.36915828240535</v>
      </c>
      <c r="D806" s="33">
        <f>C806/Table1[[#This Row],[Std. Price ($)]]</f>
        <v>14.426276675914188</v>
      </c>
      <c r="E806" s="29">
        <v>82</v>
      </c>
      <c r="F806" s="29">
        <f t="shared" si="168"/>
        <v>114.80000000000001</v>
      </c>
      <c r="G806" s="29">
        <f t="shared" si="169"/>
        <v>114.80000000000001</v>
      </c>
      <c r="H806" s="29">
        <f t="shared" si="170"/>
        <v>114.80000000000001</v>
      </c>
      <c r="I806" s="58">
        <f t="shared" si="171"/>
        <v>114.80000000000001</v>
      </c>
      <c r="J806" s="58">
        <f t="shared" si="172"/>
        <v>114.80000000000001</v>
      </c>
      <c r="K806" s="58">
        <f t="shared" si="173"/>
        <v>114.80000000000001</v>
      </c>
      <c r="L806" s="58">
        <f t="shared" si="174"/>
        <v>114.80000000000001</v>
      </c>
      <c r="M806" s="58">
        <f t="shared" si="175"/>
        <v>114.80000000000001</v>
      </c>
      <c r="N806" s="58">
        <f t="shared" si="176"/>
        <v>114.80000000000001</v>
      </c>
      <c r="O806" s="58">
        <f t="shared" si="177"/>
        <v>114.80000000000001</v>
      </c>
      <c r="P806" s="58">
        <f t="shared" si="178"/>
        <v>114.80000000000001</v>
      </c>
      <c r="Q806" s="58">
        <f t="shared" si="179"/>
        <v>114.80000000000001</v>
      </c>
      <c r="R806" s="58">
        <f>SUM(Table1[[#This Row],[Oct]:[September]])</f>
        <v>1377.5999999999997</v>
      </c>
      <c r="S806" s="68">
        <f>Table1[[#This Row],[DEMAND for the whole year]]/365</f>
        <v>3.774246575342465</v>
      </c>
      <c r="T806" s="68">
        <f>Table1[[#This Row],[Lead Time (days)]]*S806</f>
        <v>18.871232876712327</v>
      </c>
      <c r="U806" s="68">
        <f>SQRT(2*Table1[[#This Row],[DEMAND for the whole year]]*$H$1/(Table1[[#This Row],[Std. Price ($)]]*$K$1))</f>
        <v>681.50488971672769</v>
      </c>
      <c r="V806" s="68">
        <f>Table1[[#This Row],[DEMAND for the whole year]]/U806</f>
        <v>2.0214088274151765</v>
      </c>
      <c r="W806" s="68">
        <f>Table1[[#This Row],[Demand variability (COV)]]*S806</f>
        <v>3.0193972602739723</v>
      </c>
      <c r="X806" s="68">
        <f t="shared" si="180"/>
        <v>6.7515775250492274</v>
      </c>
      <c r="Y806" s="68">
        <f t="shared" si="181"/>
        <v>13.866044987116144</v>
      </c>
      <c r="Z806" s="58">
        <f>(Table1[[#This Row],[Eoq]]/2)*(Table1[[#This Row],[Std. Price ($)]]*$K$1)</f>
        <v>606.42264822455286</v>
      </c>
      <c r="AA806" s="58">
        <f>Table1[[#This Row],[number of times I order]]*$H$1</f>
        <v>606.42264822455297</v>
      </c>
      <c r="AB806" s="58">
        <f>Table1[[#This Row],[Holding cost]]+AA806</f>
        <v>1212.8452964491057</v>
      </c>
      <c r="AC806" s="34">
        <v>0.4</v>
      </c>
      <c r="AD806" s="29">
        <v>1</v>
      </c>
      <c r="AE806" s="29">
        <v>0.8</v>
      </c>
      <c r="AF806" s="29">
        <v>5</v>
      </c>
    </row>
    <row r="807" spans="1:32" x14ac:dyDescent="0.15">
      <c r="A807" s="32">
        <v>71418.147900776312</v>
      </c>
      <c r="B807" s="33">
        <v>7.5874617999999989</v>
      </c>
      <c r="C807" s="33">
        <v>1194.7986738655968</v>
      </c>
      <c r="D807" s="33">
        <f>C807/Table1[[#This Row],[Std. Price ($)]]</f>
        <v>157.47014026029061</v>
      </c>
      <c r="E807" s="29">
        <v>66</v>
      </c>
      <c r="F807" s="29">
        <f t="shared" si="168"/>
        <v>79.2</v>
      </c>
      <c r="G807" s="29">
        <f t="shared" si="169"/>
        <v>79.2</v>
      </c>
      <c r="H807" s="29">
        <f t="shared" si="170"/>
        <v>79.2</v>
      </c>
      <c r="I807" s="58">
        <f t="shared" si="171"/>
        <v>79.2</v>
      </c>
      <c r="J807" s="58">
        <f t="shared" si="172"/>
        <v>79.2</v>
      </c>
      <c r="K807" s="58">
        <f t="shared" si="173"/>
        <v>79.2</v>
      </c>
      <c r="L807" s="58">
        <f t="shared" si="174"/>
        <v>79.2</v>
      </c>
      <c r="M807" s="58">
        <f t="shared" si="175"/>
        <v>79.2</v>
      </c>
      <c r="N807" s="58">
        <f t="shared" si="176"/>
        <v>79.2</v>
      </c>
      <c r="O807" s="58">
        <f t="shared" si="177"/>
        <v>79.2</v>
      </c>
      <c r="P807" s="58">
        <f t="shared" si="178"/>
        <v>79.2</v>
      </c>
      <c r="Q807" s="58">
        <f t="shared" si="179"/>
        <v>79.2</v>
      </c>
      <c r="R807" s="58">
        <f>SUM(Table1[[#This Row],[Oct]:[September]])</f>
        <v>950.4000000000002</v>
      </c>
      <c r="S807" s="68">
        <f>Table1[[#This Row],[DEMAND for the whole year]]/365</f>
        <v>2.6038356164383569</v>
      </c>
      <c r="T807" s="68">
        <f>Table1[[#This Row],[Lead Time (days)]]*S807</f>
        <v>229.1375342465754</v>
      </c>
      <c r="U807" s="68">
        <f>SQRT(2*Table1[[#This Row],[DEMAND for the whole year]]*$H$1/(Table1[[#This Row],[Std. Price ($)]]*$K$1))</f>
        <v>613.00720972225167</v>
      </c>
      <c r="V807" s="68">
        <f>Table1[[#This Row],[DEMAND for the whole year]]/U807</f>
        <v>1.5503895956307241</v>
      </c>
      <c r="W807" s="68">
        <f>Table1[[#This Row],[Demand variability (COV)]]*S807</f>
        <v>1.1977643835616443</v>
      </c>
      <c r="X807" s="68">
        <f t="shared" si="180"/>
        <v>11.236025882425464</v>
      </c>
      <c r="Y807" s="68">
        <f t="shared" si="181"/>
        <v>23.075975915862255</v>
      </c>
      <c r="Z807" s="58">
        <f>(Table1[[#This Row],[Eoq]]/2)*(Table1[[#This Row],[Std. Price ($)]]*$K$1)</f>
        <v>465.11687868921729</v>
      </c>
      <c r="AA807" s="58">
        <f>Table1[[#This Row],[number of times I order]]*$H$1</f>
        <v>465.11687868921723</v>
      </c>
      <c r="AB807" s="58">
        <f>Table1[[#This Row],[Holding cost]]+AA807</f>
        <v>930.23375737843458</v>
      </c>
      <c r="AC807" s="34">
        <v>0.2</v>
      </c>
      <c r="AD807" s="29">
        <v>1</v>
      </c>
      <c r="AE807" s="29">
        <v>0.46</v>
      </c>
      <c r="AF807" s="29">
        <v>88</v>
      </c>
    </row>
    <row r="808" spans="1:32" x14ac:dyDescent="0.15">
      <c r="A808" s="32">
        <v>53420.790356353653</v>
      </c>
      <c r="B808" s="33">
        <v>18.790999999999997</v>
      </c>
      <c r="C808" s="33">
        <v>1428.7491160799998</v>
      </c>
      <c r="D808" s="33">
        <f>C808/Table1[[#This Row],[Std. Price ($)]]</f>
        <v>76.03369251663031</v>
      </c>
      <c r="E808" s="29">
        <v>90</v>
      </c>
      <c r="F808" s="29">
        <f t="shared" si="168"/>
        <v>162</v>
      </c>
      <c r="G808" s="29">
        <f t="shared" si="169"/>
        <v>162</v>
      </c>
      <c r="H808" s="29">
        <f t="shared" si="170"/>
        <v>162</v>
      </c>
      <c r="I808" s="58">
        <f t="shared" si="171"/>
        <v>162</v>
      </c>
      <c r="J808" s="58">
        <f t="shared" si="172"/>
        <v>162</v>
      </c>
      <c r="K808" s="58">
        <f t="shared" si="173"/>
        <v>162</v>
      </c>
      <c r="L808" s="58">
        <f t="shared" si="174"/>
        <v>162</v>
      </c>
      <c r="M808" s="58">
        <f t="shared" si="175"/>
        <v>162</v>
      </c>
      <c r="N808" s="58">
        <f t="shared" si="176"/>
        <v>162</v>
      </c>
      <c r="O808" s="58">
        <f t="shared" si="177"/>
        <v>162</v>
      </c>
      <c r="P808" s="58">
        <f t="shared" si="178"/>
        <v>162</v>
      </c>
      <c r="Q808" s="58">
        <f t="shared" si="179"/>
        <v>162</v>
      </c>
      <c r="R808" s="58">
        <f>SUM(Table1[[#This Row],[Oct]:[September]])</f>
        <v>1944</v>
      </c>
      <c r="S808" s="68">
        <f>Table1[[#This Row],[DEMAND for the whole year]]/365</f>
        <v>5.3260273972602743</v>
      </c>
      <c r="T808" s="68">
        <f>Table1[[#This Row],[Lead Time (days)]]*S808</f>
        <v>85.216438356164389</v>
      </c>
      <c r="U808" s="68">
        <f>SQRT(2*Table1[[#This Row],[DEMAND for the whole year]]*$H$1/(Table1[[#This Row],[Std. Price ($)]]*$K$1))</f>
        <v>557.10083754757625</v>
      </c>
      <c r="V808" s="68">
        <f>Table1[[#This Row],[DEMAND for the whole year]]/U808</f>
        <v>3.4894939461188352</v>
      </c>
      <c r="W808" s="68">
        <f>Table1[[#This Row],[Demand variability (COV)]]*S808</f>
        <v>5.9118904109589048</v>
      </c>
      <c r="X808" s="68">
        <f t="shared" si="180"/>
        <v>23.647561643835619</v>
      </c>
      <c r="Y808" s="68">
        <f t="shared" si="181"/>
        <v>48.566153965126261</v>
      </c>
      <c r="Z808" s="58">
        <f>(Table1[[#This Row],[Eoq]]/2)*(Table1[[#This Row],[Std. Price ($)]]*$K$1)</f>
        <v>1046.8481838356504</v>
      </c>
      <c r="AA808" s="58">
        <f>Table1[[#This Row],[number of times I order]]*$H$1</f>
        <v>1046.8481838356506</v>
      </c>
      <c r="AB808" s="58">
        <f>Table1[[#This Row],[Holding cost]]+AA808</f>
        <v>2093.6963676713012</v>
      </c>
      <c r="AC808" s="34">
        <v>0.8</v>
      </c>
      <c r="AD808" s="29">
        <v>1</v>
      </c>
      <c r="AE808" s="29">
        <v>1.1100000000000001</v>
      </c>
      <c r="AF808" s="29">
        <v>16</v>
      </c>
    </row>
    <row r="809" spans="1:32" x14ac:dyDescent="0.15">
      <c r="A809" s="32">
        <v>61732.081993941269</v>
      </c>
      <c r="B809" s="33">
        <v>110.21594922999999</v>
      </c>
      <c r="C809" s="33">
        <v>5017.3029551695208</v>
      </c>
      <c r="D809" s="33">
        <f>C809/Table1[[#This Row],[Std. Price ($)]]</f>
        <v>45.522476467533309</v>
      </c>
      <c r="E809" s="29">
        <v>34</v>
      </c>
      <c r="F809" s="29">
        <f t="shared" si="168"/>
        <v>20.399999999999999</v>
      </c>
      <c r="G809" s="29">
        <f t="shared" si="169"/>
        <v>20.399999999999999</v>
      </c>
      <c r="H809" s="29">
        <f t="shared" si="170"/>
        <v>20.399999999999999</v>
      </c>
      <c r="I809" s="58">
        <f t="shared" si="171"/>
        <v>20.399999999999999</v>
      </c>
      <c r="J809" s="58">
        <f t="shared" si="172"/>
        <v>20.399999999999999</v>
      </c>
      <c r="K809" s="58">
        <f t="shared" si="173"/>
        <v>20.399999999999999</v>
      </c>
      <c r="L809" s="58">
        <f t="shared" si="174"/>
        <v>20.399999999999999</v>
      </c>
      <c r="M809" s="58">
        <f t="shared" si="175"/>
        <v>20.399999999999999</v>
      </c>
      <c r="N809" s="58">
        <f t="shared" si="176"/>
        <v>20.399999999999999</v>
      </c>
      <c r="O809" s="58">
        <f t="shared" si="177"/>
        <v>20.399999999999999</v>
      </c>
      <c r="P809" s="58">
        <f t="shared" si="178"/>
        <v>20.399999999999999</v>
      </c>
      <c r="Q809" s="58">
        <f t="shared" si="179"/>
        <v>20.399999999999999</v>
      </c>
      <c r="R809" s="58">
        <f>SUM(Table1[[#This Row],[Oct]:[September]])</f>
        <v>244.80000000000004</v>
      </c>
      <c r="S809" s="68">
        <f>Table1[[#This Row],[DEMAND for the whole year]]/365</f>
        <v>0.67068493150684938</v>
      </c>
      <c r="T809" s="68">
        <f>Table1[[#This Row],[Lead Time (days)]]*S809</f>
        <v>25.486027397260276</v>
      </c>
      <c r="U809" s="68">
        <f>SQRT(2*Table1[[#This Row],[DEMAND for the whole year]]*$H$1/(Table1[[#This Row],[Std. Price ($)]]*$K$1))</f>
        <v>81.628931440116148</v>
      </c>
      <c r="V809" s="68">
        <f>Table1[[#This Row],[DEMAND for the whole year]]/U809</f>
        <v>2.9989367211009976</v>
      </c>
      <c r="W809" s="68">
        <f>Table1[[#This Row],[Demand variability (COV)]]*S809</f>
        <v>0.61032328767123301</v>
      </c>
      <c r="X809" s="68">
        <f t="shared" si="180"/>
        <v>3.7622854208586114</v>
      </c>
      <c r="Y809" s="68">
        <f t="shared" si="181"/>
        <v>7.7267895845743597</v>
      </c>
      <c r="Z809" s="58">
        <f>(Table1[[#This Row],[Eoq]]/2)*(Table1[[#This Row],[Std. Price ($)]]*$K$1)</f>
        <v>899.68101633029926</v>
      </c>
      <c r="AA809" s="58">
        <f>Table1[[#This Row],[number of times I order]]*$H$1</f>
        <v>899.68101633029926</v>
      </c>
      <c r="AB809" s="58">
        <f>Table1[[#This Row],[Holding cost]]+AA809</f>
        <v>1799.3620326605985</v>
      </c>
      <c r="AC809" s="34">
        <v>-0.4</v>
      </c>
      <c r="AD809" s="29">
        <v>1</v>
      </c>
      <c r="AE809" s="29">
        <v>0.91</v>
      </c>
      <c r="AF809" s="29">
        <v>38</v>
      </c>
    </row>
    <row r="810" spans="1:32" x14ac:dyDescent="0.15">
      <c r="A810" s="32">
        <v>38857.403404142045</v>
      </c>
      <c r="B810" s="33">
        <v>9.3993085099999991</v>
      </c>
      <c r="C810" s="33">
        <v>82.242742743723099</v>
      </c>
      <c r="D810" s="33">
        <f>C810/Table1[[#This Row],[Std. Price ($)]]</f>
        <v>8.7498716162177672</v>
      </c>
      <c r="E810" s="29">
        <v>66</v>
      </c>
      <c r="F810" s="29">
        <f t="shared" si="168"/>
        <v>92.4</v>
      </c>
      <c r="G810" s="29">
        <f t="shared" si="169"/>
        <v>92.4</v>
      </c>
      <c r="H810" s="29">
        <f t="shared" si="170"/>
        <v>92.4</v>
      </c>
      <c r="I810" s="58">
        <f t="shared" si="171"/>
        <v>92.4</v>
      </c>
      <c r="J810" s="58">
        <f t="shared" si="172"/>
        <v>92.4</v>
      </c>
      <c r="K810" s="58">
        <f t="shared" si="173"/>
        <v>92.4</v>
      </c>
      <c r="L810" s="58">
        <f t="shared" si="174"/>
        <v>92.4</v>
      </c>
      <c r="M810" s="58">
        <f t="shared" si="175"/>
        <v>92.4</v>
      </c>
      <c r="N810" s="58">
        <f t="shared" si="176"/>
        <v>92.4</v>
      </c>
      <c r="O810" s="58">
        <f t="shared" si="177"/>
        <v>92.4</v>
      </c>
      <c r="P810" s="58">
        <f t="shared" si="178"/>
        <v>92.4</v>
      </c>
      <c r="Q810" s="58">
        <f t="shared" si="179"/>
        <v>92.4</v>
      </c>
      <c r="R810" s="58">
        <f>SUM(Table1[[#This Row],[Oct]:[September]])</f>
        <v>1108.8</v>
      </c>
      <c r="S810" s="68">
        <f>Table1[[#This Row],[DEMAND for the whole year]]/365</f>
        <v>3.037808219178082</v>
      </c>
      <c r="T810" s="68">
        <f>Table1[[#This Row],[Lead Time (days)]]*S810</f>
        <v>15.18904109589041</v>
      </c>
      <c r="U810" s="68">
        <f>SQRT(2*Table1[[#This Row],[DEMAND for the whole year]]*$H$1/(Table1[[#This Row],[Std. Price ($)]]*$K$1))</f>
        <v>594.89358222189924</v>
      </c>
      <c r="V810" s="68">
        <f>Table1[[#This Row],[DEMAND for the whole year]]/U810</f>
        <v>1.8638627699742274</v>
      </c>
      <c r="W810" s="68">
        <f>Table1[[#This Row],[Demand variability (COV)]]*S810</f>
        <v>1.7619287671232875</v>
      </c>
      <c r="X810" s="68">
        <f t="shared" si="180"/>
        <v>3.9397924948000678</v>
      </c>
      <c r="Y810" s="68">
        <f t="shared" si="181"/>
        <v>8.0913445443110685</v>
      </c>
      <c r="Z810" s="58">
        <f>(Table1[[#This Row],[Eoq]]/2)*(Table1[[#This Row],[Std. Price ($)]]*$K$1)</f>
        <v>559.15883099226824</v>
      </c>
      <c r="AA810" s="58">
        <f>Table1[[#This Row],[number of times I order]]*$H$1</f>
        <v>559.15883099226824</v>
      </c>
      <c r="AB810" s="58">
        <f>Table1[[#This Row],[Holding cost]]+AA810</f>
        <v>1118.3176619845365</v>
      </c>
      <c r="AC810" s="34">
        <v>0.4</v>
      </c>
      <c r="AD810" s="29">
        <v>1</v>
      </c>
      <c r="AE810" s="29">
        <v>0.57999999999999996</v>
      </c>
      <c r="AF810" s="29">
        <v>5</v>
      </c>
    </row>
    <row r="811" spans="1:32" x14ac:dyDescent="0.15">
      <c r="A811" s="32">
        <v>21236.624376848446</v>
      </c>
      <c r="B811" s="33">
        <v>5.9376618799999994</v>
      </c>
      <c r="C811" s="33">
        <v>502.19365729714366</v>
      </c>
      <c r="D811" s="33">
        <f>C811/Table1[[#This Row],[Std. Price ($)]]</f>
        <v>84.577678461061794</v>
      </c>
      <c r="E811" s="29">
        <v>34</v>
      </c>
      <c r="F811" s="29">
        <f t="shared" si="168"/>
        <v>61.2</v>
      </c>
      <c r="G811" s="29">
        <f t="shared" si="169"/>
        <v>61.2</v>
      </c>
      <c r="H811" s="29">
        <f t="shared" si="170"/>
        <v>61.2</v>
      </c>
      <c r="I811" s="58">
        <f t="shared" si="171"/>
        <v>61.2</v>
      </c>
      <c r="J811" s="58">
        <f t="shared" si="172"/>
        <v>61.2</v>
      </c>
      <c r="K811" s="58">
        <f t="shared" si="173"/>
        <v>61.2</v>
      </c>
      <c r="L811" s="58">
        <f t="shared" si="174"/>
        <v>61.2</v>
      </c>
      <c r="M811" s="58">
        <f t="shared" si="175"/>
        <v>61.2</v>
      </c>
      <c r="N811" s="58">
        <f t="shared" si="176"/>
        <v>61.2</v>
      </c>
      <c r="O811" s="58">
        <f t="shared" si="177"/>
        <v>61.2</v>
      </c>
      <c r="P811" s="58">
        <f t="shared" si="178"/>
        <v>61.2</v>
      </c>
      <c r="Q811" s="58">
        <f t="shared" si="179"/>
        <v>61.2</v>
      </c>
      <c r="R811" s="58">
        <f>SUM(Table1[[#This Row],[Oct]:[September]])</f>
        <v>734.40000000000009</v>
      </c>
      <c r="S811" s="68">
        <f>Table1[[#This Row],[DEMAND for the whole year]]/365</f>
        <v>2.012054794520548</v>
      </c>
      <c r="T811" s="68">
        <f>Table1[[#This Row],[Lead Time (days)]]*S811</f>
        <v>92.554520547945202</v>
      </c>
      <c r="U811" s="68">
        <f>SQRT(2*Table1[[#This Row],[DEMAND for the whole year]]*$H$1/(Table1[[#This Row],[Std. Price ($)]]*$K$1))</f>
        <v>609.14296081492637</v>
      </c>
      <c r="V811" s="68">
        <f>Table1[[#This Row],[DEMAND for the whole year]]/U811</f>
        <v>1.2056283126337073</v>
      </c>
      <c r="W811" s="68">
        <f>Table1[[#This Row],[Demand variability (COV)]]*S811</f>
        <v>2.4748273972602739</v>
      </c>
      <c r="X811" s="68">
        <f t="shared" si="180"/>
        <v>16.785096059498226</v>
      </c>
      <c r="Y811" s="68">
        <f t="shared" si="181"/>
        <v>34.472372747044972</v>
      </c>
      <c r="Z811" s="58">
        <f>(Table1[[#This Row],[Eoq]]/2)*(Table1[[#This Row],[Std. Price ($)]]*$K$1)</f>
        <v>361.68849379011215</v>
      </c>
      <c r="AA811" s="58">
        <f>Table1[[#This Row],[number of times I order]]*$H$1</f>
        <v>361.6884937901122</v>
      </c>
      <c r="AB811" s="58">
        <f>Table1[[#This Row],[Holding cost]]+AA811</f>
        <v>723.3769875802243</v>
      </c>
      <c r="AC811" s="34">
        <v>0.8</v>
      </c>
      <c r="AD811" s="29">
        <v>0.9</v>
      </c>
      <c r="AE811" s="29">
        <v>1.23</v>
      </c>
      <c r="AF811" s="29">
        <v>46</v>
      </c>
    </row>
    <row r="812" spans="1:32" x14ac:dyDescent="0.15">
      <c r="A812" s="32">
        <v>59069.779427705602</v>
      </c>
      <c r="B812" s="33">
        <v>12.10183185</v>
      </c>
      <c r="C812" s="33">
        <v>256.57971436265746</v>
      </c>
      <c r="D812" s="33">
        <f>C812/Table1[[#This Row],[Std. Price ($)]]</f>
        <v>21.201725287784217</v>
      </c>
      <c r="E812" s="29">
        <v>26</v>
      </c>
      <c r="F812" s="29">
        <f t="shared" si="168"/>
        <v>31.2</v>
      </c>
      <c r="G812" s="29">
        <f t="shared" si="169"/>
        <v>31.2</v>
      </c>
      <c r="H812" s="29">
        <f t="shared" si="170"/>
        <v>31.2</v>
      </c>
      <c r="I812" s="58">
        <f t="shared" si="171"/>
        <v>31.2</v>
      </c>
      <c r="J812" s="58">
        <f t="shared" si="172"/>
        <v>31.2</v>
      </c>
      <c r="K812" s="58">
        <f t="shared" si="173"/>
        <v>31.2</v>
      </c>
      <c r="L812" s="58">
        <f t="shared" si="174"/>
        <v>31.2</v>
      </c>
      <c r="M812" s="58">
        <f t="shared" si="175"/>
        <v>31.2</v>
      </c>
      <c r="N812" s="58">
        <f t="shared" si="176"/>
        <v>31.2</v>
      </c>
      <c r="O812" s="58">
        <f t="shared" si="177"/>
        <v>31.2</v>
      </c>
      <c r="P812" s="58">
        <f t="shared" si="178"/>
        <v>31.2</v>
      </c>
      <c r="Q812" s="58">
        <f t="shared" si="179"/>
        <v>31.2</v>
      </c>
      <c r="R812" s="58">
        <f>SUM(Table1[[#This Row],[Oct]:[September]])</f>
        <v>374.39999999999992</v>
      </c>
      <c r="S812" s="68">
        <f>Table1[[#This Row],[DEMAND for the whole year]]/365</f>
        <v>1.0257534246575339</v>
      </c>
      <c r="T812" s="68">
        <f>Table1[[#This Row],[Lead Time (days)]]*S812</f>
        <v>6.1545205479452036</v>
      </c>
      <c r="U812" s="68">
        <f>SQRT(2*Table1[[#This Row],[DEMAND for the whole year]]*$H$1/(Table1[[#This Row],[Std. Price ($)]]*$K$1))</f>
        <v>304.65126813243762</v>
      </c>
      <c r="V812" s="68">
        <f>Table1[[#This Row],[DEMAND for the whole year]]/U812</f>
        <v>1.2289461399426744</v>
      </c>
      <c r="W812" s="68">
        <f>Table1[[#This Row],[Demand variability (COV)]]*S812</f>
        <v>3.5491068493150673</v>
      </c>
      <c r="X812" s="68">
        <f t="shared" si="180"/>
        <v>8.6935008234387787</v>
      </c>
      <c r="Y812" s="68">
        <f t="shared" si="181"/>
        <v>17.85426784571424</v>
      </c>
      <c r="Z812" s="58">
        <f>(Table1[[#This Row],[Eoq]]/2)*(Table1[[#This Row],[Std. Price ($)]]*$K$1)</f>
        <v>368.68384198280233</v>
      </c>
      <c r="AA812" s="58">
        <f>Table1[[#This Row],[number of times I order]]*$H$1</f>
        <v>368.68384198280233</v>
      </c>
      <c r="AB812" s="58">
        <f>Table1[[#This Row],[Holding cost]]+AA812</f>
        <v>737.36768396560467</v>
      </c>
      <c r="AC812" s="34">
        <v>0.2</v>
      </c>
      <c r="AD812" s="29">
        <v>1</v>
      </c>
      <c r="AE812" s="29">
        <v>3.46</v>
      </c>
      <c r="AF812" s="29">
        <v>6</v>
      </c>
    </row>
    <row r="813" spans="1:32" x14ac:dyDescent="0.15">
      <c r="A813" s="32">
        <v>81817.289208890521</v>
      </c>
      <c r="B813" s="33">
        <v>98.269818659999984</v>
      </c>
      <c r="C813" s="33">
        <v>10889.347779323927</v>
      </c>
      <c r="D813" s="33">
        <f>C813/Table1[[#This Row],[Std. Price ($)]]</f>
        <v>110.81070391510102</v>
      </c>
      <c r="E813" s="29">
        <v>90</v>
      </c>
      <c r="F813" s="29">
        <f t="shared" si="168"/>
        <v>27.000000000000007</v>
      </c>
      <c r="G813" s="29">
        <f t="shared" si="169"/>
        <v>27.000000000000007</v>
      </c>
      <c r="H813" s="29">
        <f t="shared" si="170"/>
        <v>27.000000000000007</v>
      </c>
      <c r="I813" s="58">
        <f t="shared" si="171"/>
        <v>27.000000000000007</v>
      </c>
      <c r="J813" s="58">
        <f t="shared" si="172"/>
        <v>27.000000000000007</v>
      </c>
      <c r="K813" s="58">
        <f t="shared" si="173"/>
        <v>27.000000000000007</v>
      </c>
      <c r="L813" s="58">
        <f t="shared" si="174"/>
        <v>27.000000000000007</v>
      </c>
      <c r="M813" s="58">
        <f t="shared" si="175"/>
        <v>27.000000000000007</v>
      </c>
      <c r="N813" s="58">
        <f t="shared" si="176"/>
        <v>27.000000000000007</v>
      </c>
      <c r="O813" s="58">
        <f t="shared" si="177"/>
        <v>27.000000000000007</v>
      </c>
      <c r="P813" s="58">
        <f t="shared" si="178"/>
        <v>27.000000000000007</v>
      </c>
      <c r="Q813" s="58">
        <f t="shared" si="179"/>
        <v>27.000000000000007</v>
      </c>
      <c r="R813" s="58">
        <f>SUM(Table1[[#This Row],[Oct]:[September]])</f>
        <v>324.00000000000006</v>
      </c>
      <c r="S813" s="68">
        <f>Table1[[#This Row],[DEMAND for the whole year]]/365</f>
        <v>0.88767123287671246</v>
      </c>
      <c r="T813" s="68">
        <f>Table1[[#This Row],[Lead Time (days)]]*S813</f>
        <v>29.293150684931511</v>
      </c>
      <c r="U813" s="68">
        <f>SQRT(2*Table1[[#This Row],[DEMAND for the whole year]]*$H$1/(Table1[[#This Row],[Std. Price ($)]]*$K$1))</f>
        <v>99.454183243090071</v>
      </c>
      <c r="V813" s="68">
        <f>Table1[[#This Row],[DEMAND for the whole year]]/U813</f>
        <v>3.2577815174256242</v>
      </c>
      <c r="W813" s="68">
        <f>Table1[[#This Row],[Demand variability (COV)]]*S813</f>
        <v>0.82553424657534258</v>
      </c>
      <c r="X813" s="68">
        <f t="shared" si="180"/>
        <v>4.7423331963146271</v>
      </c>
      <c r="Y813" s="68">
        <f t="shared" si="181"/>
        <v>9.7395616357842929</v>
      </c>
      <c r="Z813" s="58">
        <f>(Table1[[#This Row],[Eoq]]/2)*(Table1[[#This Row],[Std. Price ($)]]*$K$1)</f>
        <v>977.33445522768704</v>
      </c>
      <c r="AA813" s="58">
        <f>Table1[[#This Row],[number of times I order]]*$H$1</f>
        <v>977.33445522768727</v>
      </c>
      <c r="AB813" s="58">
        <f>Table1[[#This Row],[Holding cost]]+AA813</f>
        <v>1954.6689104553743</v>
      </c>
      <c r="AC813" s="34">
        <v>-0.7</v>
      </c>
      <c r="AD813" s="29">
        <v>0.75</v>
      </c>
      <c r="AE813" s="29">
        <v>0.93</v>
      </c>
      <c r="AF813" s="29">
        <v>33</v>
      </c>
    </row>
    <row r="814" spans="1:32" x14ac:dyDescent="0.15">
      <c r="A814" s="32">
        <v>12691.717498754484</v>
      </c>
      <c r="B814" s="33">
        <v>41.116341999999996</v>
      </c>
      <c r="C814" s="33">
        <v>6217.1580436754366</v>
      </c>
      <c r="D814" s="33">
        <f>C814/Table1[[#This Row],[Std. Price ($)]]</f>
        <v>151.20892913273843</v>
      </c>
      <c r="E814" s="29">
        <v>122</v>
      </c>
      <c r="F814" s="29">
        <f t="shared" si="168"/>
        <v>268.39999999999998</v>
      </c>
      <c r="G814" s="29">
        <f t="shared" si="169"/>
        <v>268.39999999999998</v>
      </c>
      <c r="H814" s="29">
        <f t="shared" si="170"/>
        <v>268.39999999999998</v>
      </c>
      <c r="I814" s="58">
        <f t="shared" si="171"/>
        <v>268.39999999999998</v>
      </c>
      <c r="J814" s="58">
        <f t="shared" si="172"/>
        <v>268.39999999999998</v>
      </c>
      <c r="K814" s="58">
        <f t="shared" si="173"/>
        <v>268.39999999999998</v>
      </c>
      <c r="L814" s="58">
        <f t="shared" si="174"/>
        <v>268.39999999999998</v>
      </c>
      <c r="M814" s="58">
        <f t="shared" si="175"/>
        <v>268.39999999999998</v>
      </c>
      <c r="N814" s="58">
        <f t="shared" si="176"/>
        <v>268.39999999999998</v>
      </c>
      <c r="O814" s="58">
        <f t="shared" si="177"/>
        <v>268.39999999999998</v>
      </c>
      <c r="P814" s="58">
        <f t="shared" si="178"/>
        <v>268.39999999999998</v>
      </c>
      <c r="Q814" s="58">
        <f t="shared" si="179"/>
        <v>268.39999999999998</v>
      </c>
      <c r="R814" s="58">
        <f>SUM(Table1[[#This Row],[Oct]:[September]])</f>
        <v>3220.8000000000006</v>
      </c>
      <c r="S814" s="68">
        <f>Table1[[#This Row],[DEMAND for the whole year]]/365</f>
        <v>8.8241095890410968</v>
      </c>
      <c r="T814" s="68">
        <f>Table1[[#This Row],[Lead Time (days)]]*S814</f>
        <v>132.36164383561646</v>
      </c>
      <c r="U814" s="68">
        <f>SQRT(2*Table1[[#This Row],[DEMAND for the whole year]]*$H$1/(Table1[[#This Row],[Std. Price ($)]]*$K$1))</f>
        <v>484.76948158370044</v>
      </c>
      <c r="V814" s="68">
        <f>Table1[[#This Row],[DEMAND for the whole year]]/U814</f>
        <v>6.643982598652709</v>
      </c>
      <c r="W814" s="68">
        <f>Table1[[#This Row],[Demand variability (COV)]]*S814</f>
        <v>18.795353424657534</v>
      </c>
      <c r="X814" s="68">
        <f t="shared" si="180"/>
        <v>72.794090799781173</v>
      </c>
      <c r="Y814" s="68">
        <f t="shared" si="181"/>
        <v>149.50078468048451</v>
      </c>
      <c r="Z814" s="58">
        <f>(Table1[[#This Row],[Eoq]]/2)*(Table1[[#This Row],[Std. Price ($)]]*$K$1)</f>
        <v>1993.1947795958129</v>
      </c>
      <c r="AA814" s="58">
        <f>Table1[[#This Row],[number of times I order]]*$H$1</f>
        <v>1993.1947795958126</v>
      </c>
      <c r="AB814" s="58">
        <f>Table1[[#This Row],[Holding cost]]+AA814</f>
        <v>3986.3895591916253</v>
      </c>
      <c r="AC814" s="34">
        <v>1.2</v>
      </c>
      <c r="AD814" s="29">
        <v>0.94</v>
      </c>
      <c r="AE814" s="29">
        <v>2.13</v>
      </c>
      <c r="AF814" s="29">
        <v>15</v>
      </c>
    </row>
    <row r="815" spans="1:32" x14ac:dyDescent="0.15">
      <c r="A815" s="32">
        <v>40124.795893455135</v>
      </c>
      <c r="B815" s="33">
        <v>8.9768648999999989</v>
      </c>
      <c r="C815" s="33">
        <v>108.65732913892816</v>
      </c>
      <c r="D815" s="33">
        <f>C815/Table1[[#This Row],[Std. Price ($)]]</f>
        <v>12.104151098333693</v>
      </c>
      <c r="E815" s="29">
        <v>34</v>
      </c>
      <c r="F815" s="29">
        <f t="shared" si="168"/>
        <v>27.2</v>
      </c>
      <c r="G815" s="29">
        <f t="shared" si="169"/>
        <v>27.2</v>
      </c>
      <c r="H815" s="29">
        <f t="shared" si="170"/>
        <v>27.2</v>
      </c>
      <c r="I815" s="58">
        <f t="shared" si="171"/>
        <v>27.2</v>
      </c>
      <c r="J815" s="58">
        <f t="shared" si="172"/>
        <v>27.2</v>
      </c>
      <c r="K815" s="58">
        <f t="shared" si="173"/>
        <v>27.2</v>
      </c>
      <c r="L815" s="58">
        <f t="shared" si="174"/>
        <v>27.2</v>
      </c>
      <c r="M815" s="58">
        <f t="shared" si="175"/>
        <v>27.2</v>
      </c>
      <c r="N815" s="58">
        <f t="shared" si="176"/>
        <v>27.2</v>
      </c>
      <c r="O815" s="58">
        <f t="shared" si="177"/>
        <v>27.2</v>
      </c>
      <c r="P815" s="58">
        <f t="shared" si="178"/>
        <v>27.2</v>
      </c>
      <c r="Q815" s="58">
        <f t="shared" si="179"/>
        <v>27.2</v>
      </c>
      <c r="R815" s="58">
        <f>SUM(Table1[[#This Row],[Oct]:[September]])</f>
        <v>326.39999999999992</v>
      </c>
      <c r="S815" s="68">
        <f>Table1[[#This Row],[DEMAND for the whole year]]/365</f>
        <v>0.89424657534246554</v>
      </c>
      <c r="T815" s="68">
        <f>Table1[[#This Row],[Lead Time (days)]]*S815</f>
        <v>5.3654794520547933</v>
      </c>
      <c r="U815" s="68">
        <f>SQRT(2*Table1[[#This Row],[DEMAND for the whole year]]*$H$1/(Table1[[#This Row],[Std. Price ($)]]*$K$1))</f>
        <v>330.27321786092011</v>
      </c>
      <c r="V815" s="68">
        <f>Table1[[#This Row],[DEMAND for the whole year]]/U815</f>
        <v>0.98827268560858228</v>
      </c>
      <c r="W815" s="68">
        <f>Table1[[#This Row],[Demand variability (COV)]]*S815</f>
        <v>1.2787726027397257</v>
      </c>
      <c r="X815" s="68">
        <f t="shared" si="180"/>
        <v>3.1323403737631055</v>
      </c>
      <c r="Y815" s="68">
        <f t="shared" si="181"/>
        <v>6.4330406303440526</v>
      </c>
      <c r="Z815" s="58">
        <f>(Table1[[#This Row],[Eoq]]/2)*(Table1[[#This Row],[Std. Price ($)]]*$K$1)</f>
        <v>296.48180568257465</v>
      </c>
      <c r="AA815" s="58">
        <f>Table1[[#This Row],[number of times I order]]*$H$1</f>
        <v>296.4818056825747</v>
      </c>
      <c r="AB815" s="58">
        <f>Table1[[#This Row],[Holding cost]]+AA815</f>
        <v>592.96361136514929</v>
      </c>
      <c r="AC815" s="34">
        <v>-0.2</v>
      </c>
      <c r="AD815" s="29">
        <v>0.94</v>
      </c>
      <c r="AE815" s="29">
        <v>1.43</v>
      </c>
      <c r="AF815" s="29">
        <v>6</v>
      </c>
    </row>
    <row r="816" spans="1:32" x14ac:dyDescent="0.15">
      <c r="A816" s="32">
        <v>97338.85972564001</v>
      </c>
      <c r="B816" s="33">
        <v>5.0943166399999997</v>
      </c>
      <c r="C816" s="33">
        <v>85.784456665663981</v>
      </c>
      <c r="D816" s="33">
        <f>C816/Table1[[#This Row],[Std. Price ($)]]</f>
        <v>16.839247091964033</v>
      </c>
      <c r="E816" s="29">
        <v>26</v>
      </c>
      <c r="F816" s="29">
        <f t="shared" si="168"/>
        <v>36.4</v>
      </c>
      <c r="G816" s="29">
        <f t="shared" si="169"/>
        <v>36.4</v>
      </c>
      <c r="H816" s="29">
        <f t="shared" si="170"/>
        <v>36.4</v>
      </c>
      <c r="I816" s="58">
        <f t="shared" si="171"/>
        <v>36.4</v>
      </c>
      <c r="J816" s="58">
        <f t="shared" si="172"/>
        <v>36.4</v>
      </c>
      <c r="K816" s="58">
        <f t="shared" si="173"/>
        <v>36.4</v>
      </c>
      <c r="L816" s="58">
        <f t="shared" si="174"/>
        <v>36.4</v>
      </c>
      <c r="M816" s="58">
        <f t="shared" si="175"/>
        <v>36.4</v>
      </c>
      <c r="N816" s="58">
        <f t="shared" si="176"/>
        <v>36.4</v>
      </c>
      <c r="O816" s="58">
        <f t="shared" si="177"/>
        <v>36.4</v>
      </c>
      <c r="P816" s="58">
        <f t="shared" si="178"/>
        <v>36.4</v>
      </c>
      <c r="Q816" s="58">
        <f t="shared" si="179"/>
        <v>36.4</v>
      </c>
      <c r="R816" s="58">
        <f>SUM(Table1[[#This Row],[Oct]:[September]])</f>
        <v>436.7999999999999</v>
      </c>
      <c r="S816" s="68">
        <f>Table1[[#This Row],[DEMAND for the whole year]]/365</f>
        <v>1.1967123287671231</v>
      </c>
      <c r="T816" s="68">
        <f>Table1[[#This Row],[Lead Time (days)]]*S816</f>
        <v>13.163835616438353</v>
      </c>
      <c r="U816" s="68">
        <f>SQRT(2*Table1[[#This Row],[DEMAND for the whole year]]*$H$1/(Table1[[#This Row],[Std. Price ($)]]*$K$1))</f>
        <v>507.17632745051429</v>
      </c>
      <c r="V816" s="68">
        <f>Table1[[#This Row],[DEMAND for the whole year]]/U816</f>
        <v>0.86123893478174796</v>
      </c>
      <c r="W816" s="68">
        <f>Table1[[#This Row],[Demand variability (COV)]]*S816</f>
        <v>1.5916273972602737</v>
      </c>
      <c r="X816" s="68">
        <f t="shared" si="180"/>
        <v>5.2788308827622661</v>
      </c>
      <c r="Y816" s="68">
        <f t="shared" si="181"/>
        <v>10.841393174882624</v>
      </c>
      <c r="Z816" s="58">
        <f>(Table1[[#This Row],[Eoq]]/2)*(Table1[[#This Row],[Std. Price ($)]]*$K$1)</f>
        <v>258.37168043452436</v>
      </c>
      <c r="AA816" s="58">
        <f>Table1[[#This Row],[number of times I order]]*$H$1</f>
        <v>258.37168043452436</v>
      </c>
      <c r="AB816" s="58">
        <f>Table1[[#This Row],[Holding cost]]+AA816</f>
        <v>516.74336086904873</v>
      </c>
      <c r="AC816" s="34">
        <v>0.4</v>
      </c>
      <c r="AD816" s="29">
        <v>1</v>
      </c>
      <c r="AE816" s="29">
        <v>1.33</v>
      </c>
      <c r="AF816" s="29">
        <v>11</v>
      </c>
    </row>
    <row r="817" spans="1:32" x14ac:dyDescent="0.15">
      <c r="A817" s="32">
        <v>59822.6439697483</v>
      </c>
      <c r="B817" s="33">
        <v>12.94472</v>
      </c>
      <c r="C817" s="33">
        <v>101.31700248384001</v>
      </c>
      <c r="D817" s="33">
        <f>C817/Table1[[#This Row],[Std. Price ($)]]</f>
        <v>7.8268979540569443</v>
      </c>
      <c r="E817" s="29">
        <v>34</v>
      </c>
      <c r="F817" s="29">
        <f t="shared" si="168"/>
        <v>54.4</v>
      </c>
      <c r="G817" s="29">
        <f t="shared" si="169"/>
        <v>54.4</v>
      </c>
      <c r="H817" s="29">
        <f t="shared" si="170"/>
        <v>54.4</v>
      </c>
      <c r="I817" s="58">
        <f t="shared" si="171"/>
        <v>54.4</v>
      </c>
      <c r="J817" s="58">
        <f t="shared" si="172"/>
        <v>54.4</v>
      </c>
      <c r="K817" s="58">
        <f t="shared" si="173"/>
        <v>54.4</v>
      </c>
      <c r="L817" s="58">
        <f t="shared" si="174"/>
        <v>54.4</v>
      </c>
      <c r="M817" s="58">
        <f t="shared" si="175"/>
        <v>54.4</v>
      </c>
      <c r="N817" s="58">
        <f t="shared" si="176"/>
        <v>54.4</v>
      </c>
      <c r="O817" s="58">
        <f t="shared" si="177"/>
        <v>54.4</v>
      </c>
      <c r="P817" s="58">
        <f t="shared" si="178"/>
        <v>54.4</v>
      </c>
      <c r="Q817" s="58">
        <f t="shared" si="179"/>
        <v>54.4</v>
      </c>
      <c r="R817" s="58">
        <f>SUM(Table1[[#This Row],[Oct]:[September]])</f>
        <v>652.79999999999984</v>
      </c>
      <c r="S817" s="68">
        <f>Table1[[#This Row],[DEMAND for the whole year]]/365</f>
        <v>1.7884931506849311</v>
      </c>
      <c r="T817" s="68">
        <f>Table1[[#This Row],[Lead Time (days)]]*S817</f>
        <v>10.730958904109587</v>
      </c>
      <c r="U817" s="68">
        <f>SQRT(2*Table1[[#This Row],[DEMAND for the whole year]]*$H$1/(Table1[[#This Row],[Std. Price ($)]]*$K$1))</f>
        <v>388.95948796715214</v>
      </c>
      <c r="V817" s="68">
        <f>Table1[[#This Row],[DEMAND for the whole year]]/U817</f>
        <v>1.6783238876927182</v>
      </c>
      <c r="W817" s="68">
        <f>Table1[[#This Row],[Demand variability (COV)]]*S817</f>
        <v>1.6454136986301366</v>
      </c>
      <c r="X817" s="68">
        <f t="shared" si="180"/>
        <v>4.030423977429451</v>
      </c>
      <c r="Y817" s="68">
        <f t="shared" si="181"/>
        <v>8.2774788530301109</v>
      </c>
      <c r="Z817" s="58">
        <f>(Table1[[#This Row],[Eoq]]/2)*(Table1[[#This Row],[Std. Price ($)]]*$K$1)</f>
        <v>503.49716630781541</v>
      </c>
      <c r="AA817" s="58">
        <f>Table1[[#This Row],[number of times I order]]*$H$1</f>
        <v>503.49716630781546</v>
      </c>
      <c r="AB817" s="58">
        <f>Table1[[#This Row],[Holding cost]]+AA817</f>
        <v>1006.9943326156308</v>
      </c>
      <c r="AC817" s="34">
        <v>0.6</v>
      </c>
      <c r="AD817" s="29">
        <v>1</v>
      </c>
      <c r="AE817" s="29">
        <v>0.92</v>
      </c>
      <c r="AF817" s="29">
        <v>6</v>
      </c>
    </row>
    <row r="818" spans="1:32" x14ac:dyDescent="0.15">
      <c r="A818" s="32">
        <v>7788.5628558151839</v>
      </c>
      <c r="B818" s="33">
        <v>15.264999999999999</v>
      </c>
      <c r="C818" s="33">
        <v>159.4345305370029</v>
      </c>
      <c r="D818" s="33">
        <f>C818/Table1[[#This Row],[Std. Price ($)]]</f>
        <v>10.444450084310706</v>
      </c>
      <c r="E818" s="29">
        <v>42</v>
      </c>
      <c r="F818" s="29">
        <f t="shared" si="168"/>
        <v>63</v>
      </c>
      <c r="G818" s="29">
        <f t="shared" si="169"/>
        <v>63</v>
      </c>
      <c r="H818" s="29">
        <f t="shared" si="170"/>
        <v>63</v>
      </c>
      <c r="I818" s="58">
        <f t="shared" si="171"/>
        <v>63</v>
      </c>
      <c r="J818" s="58">
        <f t="shared" si="172"/>
        <v>63</v>
      </c>
      <c r="K818" s="58">
        <f t="shared" si="173"/>
        <v>63</v>
      </c>
      <c r="L818" s="58">
        <f t="shared" si="174"/>
        <v>63</v>
      </c>
      <c r="M818" s="58">
        <f t="shared" si="175"/>
        <v>63</v>
      </c>
      <c r="N818" s="58">
        <f t="shared" si="176"/>
        <v>63</v>
      </c>
      <c r="O818" s="58">
        <f t="shared" si="177"/>
        <v>63</v>
      </c>
      <c r="P818" s="58">
        <f t="shared" si="178"/>
        <v>63</v>
      </c>
      <c r="Q818" s="58">
        <f t="shared" si="179"/>
        <v>63</v>
      </c>
      <c r="R818" s="58">
        <f>SUM(Table1[[#This Row],[Oct]:[September]])</f>
        <v>756</v>
      </c>
      <c r="S818" s="68">
        <f>Table1[[#This Row],[DEMAND for the whole year]]/365</f>
        <v>2.0712328767123287</v>
      </c>
      <c r="T818" s="68">
        <f>Table1[[#This Row],[Lead Time (days)]]*S818</f>
        <v>12.427397260273972</v>
      </c>
      <c r="U818" s="68">
        <f>SQRT(2*Table1[[#This Row],[DEMAND for the whole year]]*$H$1/(Table1[[#This Row],[Std. Price ($)]]*$K$1))</f>
        <v>385.45450050817232</v>
      </c>
      <c r="V818" s="68">
        <f>Table1[[#This Row],[DEMAND for the whole year]]/U818</f>
        <v>1.961320983419083</v>
      </c>
      <c r="W818" s="68">
        <f>Table1[[#This Row],[Demand variability (COV)]]*S818</f>
        <v>2.0712328767123287</v>
      </c>
      <c r="X818" s="68">
        <f t="shared" si="180"/>
        <v>5.0734636864221434</v>
      </c>
      <c r="Y818" s="68">
        <f t="shared" si="181"/>
        <v>10.419620519119585</v>
      </c>
      <c r="Z818" s="58">
        <f>(Table1[[#This Row],[Eoq]]/2)*(Table1[[#This Row],[Std. Price ($)]]*$K$1)</f>
        <v>588.39629502572507</v>
      </c>
      <c r="AA818" s="58">
        <f>Table1[[#This Row],[number of times I order]]*$H$1</f>
        <v>588.39629502572495</v>
      </c>
      <c r="AB818" s="58">
        <f>Table1[[#This Row],[Holding cost]]+AA818</f>
        <v>1176.7925900514501</v>
      </c>
      <c r="AC818" s="34">
        <v>0.5</v>
      </c>
      <c r="AD818" s="29">
        <v>0.84</v>
      </c>
      <c r="AE818" s="29">
        <v>1</v>
      </c>
      <c r="AF818" s="29">
        <v>6</v>
      </c>
    </row>
    <row r="819" spans="1:32" x14ac:dyDescent="0.15">
      <c r="A819" s="32">
        <v>89743.476963601584</v>
      </c>
      <c r="B819" s="33">
        <v>26.168939999999999</v>
      </c>
      <c r="C819" s="33">
        <v>97.779350284000003</v>
      </c>
      <c r="D819" s="33">
        <f>C819/Table1[[#This Row],[Std. Price ($)]]</f>
        <v>3.7364658363693755</v>
      </c>
      <c r="E819" s="29">
        <v>42</v>
      </c>
      <c r="F819" s="29">
        <f t="shared" si="168"/>
        <v>25.2</v>
      </c>
      <c r="G819" s="29">
        <f t="shared" si="169"/>
        <v>25.2</v>
      </c>
      <c r="H819" s="29">
        <f t="shared" si="170"/>
        <v>25.2</v>
      </c>
      <c r="I819" s="58">
        <f t="shared" si="171"/>
        <v>25.2</v>
      </c>
      <c r="J819" s="58">
        <f t="shared" si="172"/>
        <v>25.2</v>
      </c>
      <c r="K819" s="58">
        <f t="shared" si="173"/>
        <v>25.2</v>
      </c>
      <c r="L819" s="58">
        <f t="shared" si="174"/>
        <v>25.2</v>
      </c>
      <c r="M819" s="58">
        <f t="shared" si="175"/>
        <v>25.2</v>
      </c>
      <c r="N819" s="58">
        <f t="shared" si="176"/>
        <v>25.2</v>
      </c>
      <c r="O819" s="58">
        <f t="shared" si="177"/>
        <v>25.2</v>
      </c>
      <c r="P819" s="58">
        <f t="shared" si="178"/>
        <v>25.2</v>
      </c>
      <c r="Q819" s="58">
        <f t="shared" si="179"/>
        <v>25.2</v>
      </c>
      <c r="R819" s="58">
        <f>SUM(Table1[[#This Row],[Oct]:[September]])</f>
        <v>302.39999999999992</v>
      </c>
      <c r="S819" s="68">
        <f>Table1[[#This Row],[DEMAND for the whole year]]/365</f>
        <v>0.82849315068493123</v>
      </c>
      <c r="T819" s="68">
        <f>Table1[[#This Row],[Lead Time (days)]]*S819</f>
        <v>6.6279452054794499</v>
      </c>
      <c r="U819" s="68">
        <f>SQRT(2*Table1[[#This Row],[DEMAND for the whole year]]*$H$1/(Table1[[#This Row],[Std. Price ($)]]*$K$1))</f>
        <v>186.19090164702388</v>
      </c>
      <c r="V819" s="68">
        <f>Table1[[#This Row],[DEMAND for the whole year]]/U819</f>
        <v>1.6241395112489567</v>
      </c>
      <c r="W819" s="68">
        <f>Table1[[#This Row],[Demand variability (COV)]]*S819</f>
        <v>0.20712328767123281</v>
      </c>
      <c r="X819" s="68">
        <f t="shared" si="180"/>
        <v>0.58583312501592311</v>
      </c>
      <c r="Y819" s="68">
        <f t="shared" si="181"/>
        <v>1.2031541423134882</v>
      </c>
      <c r="Z819" s="58">
        <f>(Table1[[#This Row],[Eoq]]/2)*(Table1[[#This Row],[Std. Price ($)]]*$K$1)</f>
        <v>487.24185337468697</v>
      </c>
      <c r="AA819" s="58">
        <f>Table1[[#This Row],[number of times I order]]*$H$1</f>
        <v>487.24185337468703</v>
      </c>
      <c r="AB819" s="58">
        <f>Table1[[#This Row],[Holding cost]]+AA819</f>
        <v>974.48370674937405</v>
      </c>
      <c r="AC819" s="34">
        <v>-0.4</v>
      </c>
      <c r="AD819" s="29">
        <v>1</v>
      </c>
      <c r="AE819" s="29">
        <v>0.25</v>
      </c>
      <c r="AF819" s="29">
        <v>8</v>
      </c>
    </row>
    <row r="820" spans="1:32" x14ac:dyDescent="0.15">
      <c r="A820" s="32">
        <v>91128.900376266203</v>
      </c>
      <c r="B820" s="33">
        <v>5.8909999999999991</v>
      </c>
      <c r="C820" s="33">
        <v>366.76703782400006</v>
      </c>
      <c r="D820" s="33">
        <f>C820/Table1[[#This Row],[Std. Price ($)]]</f>
        <v>62.258875882532699</v>
      </c>
      <c r="E820" s="29">
        <v>66</v>
      </c>
      <c r="F820" s="29">
        <f t="shared" si="168"/>
        <v>165</v>
      </c>
      <c r="G820" s="29">
        <f t="shared" si="169"/>
        <v>165</v>
      </c>
      <c r="H820" s="29">
        <f t="shared" si="170"/>
        <v>165</v>
      </c>
      <c r="I820" s="58">
        <f t="shared" si="171"/>
        <v>165</v>
      </c>
      <c r="J820" s="58">
        <f t="shared" si="172"/>
        <v>165</v>
      </c>
      <c r="K820" s="58">
        <f t="shared" si="173"/>
        <v>165</v>
      </c>
      <c r="L820" s="58">
        <f t="shared" si="174"/>
        <v>165</v>
      </c>
      <c r="M820" s="58">
        <f t="shared" si="175"/>
        <v>165</v>
      </c>
      <c r="N820" s="58">
        <f t="shared" si="176"/>
        <v>165</v>
      </c>
      <c r="O820" s="58">
        <f t="shared" si="177"/>
        <v>165</v>
      </c>
      <c r="P820" s="58">
        <f t="shared" si="178"/>
        <v>165</v>
      </c>
      <c r="Q820" s="58">
        <f t="shared" si="179"/>
        <v>165</v>
      </c>
      <c r="R820" s="58">
        <f>SUM(Table1[[#This Row],[Oct]:[September]])</f>
        <v>1980</v>
      </c>
      <c r="S820" s="68">
        <f>Table1[[#This Row],[DEMAND for the whole year]]/365</f>
        <v>5.4246575342465757</v>
      </c>
      <c r="T820" s="68">
        <f>Table1[[#This Row],[Lead Time (days)]]*S820</f>
        <v>86.794520547945211</v>
      </c>
      <c r="U820" s="68">
        <f>SQRT(2*Table1[[#This Row],[DEMAND for the whole year]]*$H$1/(Table1[[#This Row],[Std. Price ($)]]*$K$1))</f>
        <v>1004.1502740495944</v>
      </c>
      <c r="V820" s="68">
        <f>Table1[[#This Row],[DEMAND for the whole year]]/U820</f>
        <v>1.9718164214753866</v>
      </c>
      <c r="W820" s="68">
        <f>Table1[[#This Row],[Demand variability (COV)]]*S820</f>
        <v>7.3775342465753431</v>
      </c>
      <c r="X820" s="68">
        <f t="shared" si="180"/>
        <v>29.510136986301372</v>
      </c>
      <c r="Y820" s="68">
        <f t="shared" si="181"/>
        <v>60.606411688212283</v>
      </c>
      <c r="Z820" s="58">
        <f>(Table1[[#This Row],[Eoq]]/2)*(Table1[[#This Row],[Std. Price ($)]]*$K$1)</f>
        <v>591.54492644261597</v>
      </c>
      <c r="AA820" s="58">
        <f>Table1[[#This Row],[number of times I order]]*$H$1</f>
        <v>591.54492644261597</v>
      </c>
      <c r="AB820" s="58">
        <f>Table1[[#This Row],[Holding cost]]+AA820</f>
        <v>1183.0898528852319</v>
      </c>
      <c r="AC820" s="34">
        <v>1.5</v>
      </c>
      <c r="AD820" s="29">
        <v>1</v>
      </c>
      <c r="AE820" s="29">
        <v>1.36</v>
      </c>
      <c r="AF820" s="29">
        <v>16</v>
      </c>
    </row>
    <row r="821" spans="1:32" x14ac:dyDescent="0.15">
      <c r="A821" s="32">
        <v>53890.451186423015</v>
      </c>
      <c r="B821" s="33">
        <v>26.681499999999996</v>
      </c>
      <c r="C821" s="33">
        <v>1039.3503354959998</v>
      </c>
      <c r="D821" s="33">
        <f>C821/Table1[[#This Row],[Std. Price ($)]]</f>
        <v>38.953969435601444</v>
      </c>
      <c r="E821" s="29">
        <v>74</v>
      </c>
      <c r="F821" s="29">
        <f t="shared" si="168"/>
        <v>66.599999999999994</v>
      </c>
      <c r="G821" s="29">
        <f t="shared" si="169"/>
        <v>66.599999999999994</v>
      </c>
      <c r="H821" s="29">
        <f t="shared" si="170"/>
        <v>66.599999999999994</v>
      </c>
      <c r="I821" s="58">
        <f t="shared" si="171"/>
        <v>66.599999999999994</v>
      </c>
      <c r="J821" s="58">
        <f t="shared" si="172"/>
        <v>66.599999999999994</v>
      </c>
      <c r="K821" s="58">
        <f t="shared" si="173"/>
        <v>66.599999999999994</v>
      </c>
      <c r="L821" s="58">
        <f t="shared" si="174"/>
        <v>66.599999999999994</v>
      </c>
      <c r="M821" s="58">
        <f t="shared" si="175"/>
        <v>66.599999999999994</v>
      </c>
      <c r="N821" s="58">
        <f t="shared" si="176"/>
        <v>66.599999999999994</v>
      </c>
      <c r="O821" s="58">
        <f t="shared" si="177"/>
        <v>66.599999999999994</v>
      </c>
      <c r="P821" s="58">
        <f t="shared" si="178"/>
        <v>66.599999999999994</v>
      </c>
      <c r="Q821" s="58">
        <f t="shared" si="179"/>
        <v>66.599999999999994</v>
      </c>
      <c r="R821" s="58">
        <f>SUM(Table1[[#This Row],[Oct]:[September]])</f>
        <v>799.20000000000016</v>
      </c>
      <c r="S821" s="68">
        <f>Table1[[#This Row],[DEMAND for the whole year]]/365</f>
        <v>2.1895890410958909</v>
      </c>
      <c r="T821" s="68">
        <f>Table1[[#This Row],[Lead Time (days)]]*S821</f>
        <v>35.033424657534255</v>
      </c>
      <c r="U821" s="68">
        <f>SQRT(2*Table1[[#This Row],[DEMAND for the whole year]]*$H$1/(Table1[[#This Row],[Std. Price ($)]]*$K$1))</f>
        <v>299.76660148597682</v>
      </c>
      <c r="V821" s="68">
        <f>Table1[[#This Row],[DEMAND for the whole year]]/U821</f>
        <v>2.6660741925160298</v>
      </c>
      <c r="W821" s="68">
        <f>Table1[[#This Row],[Demand variability (COV)]]*S821</f>
        <v>2.2114849315068499</v>
      </c>
      <c r="X821" s="68">
        <f t="shared" si="180"/>
        <v>8.8459397260273995</v>
      </c>
      <c r="Y821" s="68">
        <f t="shared" si="181"/>
        <v>18.167339075843529</v>
      </c>
      <c r="Z821" s="58">
        <f>(Table1[[#This Row],[Eoq]]/2)*(Table1[[#This Row],[Std. Price ($)]]*$K$1)</f>
        <v>799.82225775480902</v>
      </c>
      <c r="AA821" s="58">
        <f>Table1[[#This Row],[number of times I order]]*$H$1</f>
        <v>799.8222577548089</v>
      </c>
      <c r="AB821" s="58">
        <f>Table1[[#This Row],[Holding cost]]+AA821</f>
        <v>1599.644515509618</v>
      </c>
      <c r="AC821" s="34">
        <v>-0.1</v>
      </c>
      <c r="AD821" s="29">
        <v>1</v>
      </c>
      <c r="AE821" s="29">
        <v>1.01</v>
      </c>
      <c r="AF821" s="29">
        <v>16</v>
      </c>
    </row>
    <row r="822" spans="1:32" x14ac:dyDescent="0.15">
      <c r="A822" s="32">
        <v>54983.435480726846</v>
      </c>
      <c r="B822" s="33">
        <v>10.62444</v>
      </c>
      <c r="C822" s="33">
        <v>187.81238706736005</v>
      </c>
      <c r="D822" s="33">
        <f>C822/Table1[[#This Row],[Std. Price ($)]]</f>
        <v>17.67739166180618</v>
      </c>
      <c r="E822" s="29">
        <v>74</v>
      </c>
      <c r="F822" s="29">
        <f t="shared" si="168"/>
        <v>59.2</v>
      </c>
      <c r="G822" s="29">
        <f t="shared" si="169"/>
        <v>59.2</v>
      </c>
      <c r="H822" s="29">
        <f t="shared" si="170"/>
        <v>59.2</v>
      </c>
      <c r="I822" s="58">
        <f t="shared" si="171"/>
        <v>59.2</v>
      </c>
      <c r="J822" s="58">
        <f t="shared" si="172"/>
        <v>59.2</v>
      </c>
      <c r="K822" s="58">
        <f t="shared" si="173"/>
        <v>59.2</v>
      </c>
      <c r="L822" s="58">
        <f t="shared" si="174"/>
        <v>59.2</v>
      </c>
      <c r="M822" s="58">
        <f t="shared" si="175"/>
        <v>59.2</v>
      </c>
      <c r="N822" s="58">
        <f t="shared" si="176"/>
        <v>59.2</v>
      </c>
      <c r="O822" s="58">
        <f t="shared" si="177"/>
        <v>59.2</v>
      </c>
      <c r="P822" s="58">
        <f t="shared" si="178"/>
        <v>59.2</v>
      </c>
      <c r="Q822" s="58">
        <f t="shared" si="179"/>
        <v>59.2</v>
      </c>
      <c r="R822" s="58">
        <f>SUM(Table1[[#This Row],[Oct]:[September]])</f>
        <v>710.40000000000009</v>
      </c>
      <c r="S822" s="68">
        <f>Table1[[#This Row],[DEMAND for the whole year]]/365</f>
        <v>1.9463013698630141</v>
      </c>
      <c r="T822" s="68">
        <f>Table1[[#This Row],[Lead Time (days)]]*S822</f>
        <v>11.677808219178084</v>
      </c>
      <c r="U822" s="68">
        <f>SQRT(2*Table1[[#This Row],[DEMAND for the whole year]]*$H$1/(Table1[[#This Row],[Std. Price ($)]]*$K$1))</f>
        <v>447.8773290767241</v>
      </c>
      <c r="V822" s="68">
        <f>Table1[[#This Row],[DEMAND for the whole year]]/U822</f>
        <v>1.5861486033786369</v>
      </c>
      <c r="W822" s="68">
        <f>Table1[[#This Row],[Demand variability (COV)]]*S822</f>
        <v>1.8295232876712331</v>
      </c>
      <c r="X822" s="68">
        <f t="shared" si="180"/>
        <v>4.481398527333643</v>
      </c>
      <c r="Y822" s="68">
        <f t="shared" si="181"/>
        <v>9.2036673436185215</v>
      </c>
      <c r="Z822" s="58">
        <f>(Table1[[#This Row],[Eoq]]/2)*(Table1[[#This Row],[Std. Price ($)]]*$K$1)</f>
        <v>475.84458101359104</v>
      </c>
      <c r="AA822" s="58">
        <f>Table1[[#This Row],[number of times I order]]*$H$1</f>
        <v>475.8445810135911</v>
      </c>
      <c r="AB822" s="58">
        <f>Table1[[#This Row],[Holding cost]]+AA822</f>
        <v>951.68916202718219</v>
      </c>
      <c r="AC822" s="34">
        <v>-0.2</v>
      </c>
      <c r="AD822" s="29">
        <v>1</v>
      </c>
      <c r="AE822" s="29">
        <v>0.94</v>
      </c>
      <c r="AF822" s="29">
        <v>6</v>
      </c>
    </row>
    <row r="823" spans="1:32" x14ac:dyDescent="0.15">
      <c r="A823" s="32">
        <v>59065.738097725072</v>
      </c>
      <c r="B823" s="33">
        <v>8.0922134299999993</v>
      </c>
      <c r="C823" s="33">
        <v>999.60492650102287</v>
      </c>
      <c r="D823" s="33">
        <f>C823/Table1[[#This Row],[Std. Price ($)]]</f>
        <v>123.52676250421425</v>
      </c>
      <c r="E823" s="29">
        <v>74</v>
      </c>
      <c r="F823" s="29">
        <f t="shared" si="168"/>
        <v>133.19999999999999</v>
      </c>
      <c r="G823" s="29">
        <f t="shared" si="169"/>
        <v>133.19999999999999</v>
      </c>
      <c r="H823" s="29">
        <f t="shared" si="170"/>
        <v>133.19999999999999</v>
      </c>
      <c r="I823" s="58">
        <f t="shared" si="171"/>
        <v>133.19999999999999</v>
      </c>
      <c r="J823" s="58">
        <f t="shared" si="172"/>
        <v>133.19999999999999</v>
      </c>
      <c r="K823" s="58">
        <f t="shared" si="173"/>
        <v>133.19999999999999</v>
      </c>
      <c r="L823" s="58">
        <f t="shared" si="174"/>
        <v>133.19999999999999</v>
      </c>
      <c r="M823" s="58">
        <f t="shared" si="175"/>
        <v>133.19999999999999</v>
      </c>
      <c r="N823" s="58">
        <f t="shared" si="176"/>
        <v>133.19999999999999</v>
      </c>
      <c r="O823" s="58">
        <f t="shared" si="177"/>
        <v>133.19999999999999</v>
      </c>
      <c r="P823" s="58">
        <f t="shared" si="178"/>
        <v>133.19999999999999</v>
      </c>
      <c r="Q823" s="58">
        <f t="shared" si="179"/>
        <v>133.19999999999999</v>
      </c>
      <c r="R823" s="58">
        <f>SUM(Table1[[#This Row],[Oct]:[September]])</f>
        <v>1598.4000000000003</v>
      </c>
      <c r="S823" s="68">
        <f>Table1[[#This Row],[DEMAND for the whole year]]/365</f>
        <v>4.3791780821917818</v>
      </c>
      <c r="T823" s="68">
        <f>Table1[[#This Row],[Lead Time (days)]]*S823</f>
        <v>166.4087671232877</v>
      </c>
      <c r="U823" s="68">
        <f>SQRT(2*Table1[[#This Row],[DEMAND for the whole year]]*$H$1/(Table1[[#This Row],[Std. Price ($)]]*$K$1))</f>
        <v>769.7854507077401</v>
      </c>
      <c r="V823" s="68">
        <f>Table1[[#This Row],[DEMAND for the whole year]]/U823</f>
        <v>2.0764227208119257</v>
      </c>
      <c r="W823" s="68">
        <f>Table1[[#This Row],[Demand variability (COV)]]*S823</f>
        <v>3.6785095890410968</v>
      </c>
      <c r="X823" s="68">
        <f t="shared" si="180"/>
        <v>22.675856020740589</v>
      </c>
      <c r="Y823" s="68">
        <f t="shared" si="181"/>
        <v>46.570514600240031</v>
      </c>
      <c r="Z823" s="58">
        <f>(Table1[[#This Row],[Eoq]]/2)*(Table1[[#This Row],[Std. Price ($)]]*$K$1)</f>
        <v>622.92681624357772</v>
      </c>
      <c r="AA823" s="58">
        <f>Table1[[#This Row],[number of times I order]]*$H$1</f>
        <v>622.92681624357772</v>
      </c>
      <c r="AB823" s="58">
        <f>Table1[[#This Row],[Holding cost]]+AA823</f>
        <v>1245.8536324871554</v>
      </c>
      <c r="AC823" s="34">
        <v>0.8</v>
      </c>
      <c r="AD823" s="29">
        <v>1</v>
      </c>
      <c r="AE823" s="29">
        <v>0.84</v>
      </c>
      <c r="AF823" s="29">
        <v>38</v>
      </c>
    </row>
    <row r="824" spans="1:32" x14ac:dyDescent="0.15">
      <c r="A824" s="32">
        <v>33231.018258162396</v>
      </c>
      <c r="B824" s="33">
        <v>10.215509999999998</v>
      </c>
      <c r="C824" s="33">
        <v>293.36814663641252</v>
      </c>
      <c r="D824" s="33">
        <f>C824/Table1[[#This Row],[Std. Price ($)]]</f>
        <v>28.717914880061059</v>
      </c>
      <c r="E824" s="29">
        <v>82</v>
      </c>
      <c r="F824" s="29">
        <f t="shared" si="168"/>
        <v>147.60000000000002</v>
      </c>
      <c r="G824" s="29">
        <f t="shared" si="169"/>
        <v>147.60000000000002</v>
      </c>
      <c r="H824" s="29">
        <f t="shared" si="170"/>
        <v>147.60000000000002</v>
      </c>
      <c r="I824" s="58">
        <f t="shared" si="171"/>
        <v>147.60000000000002</v>
      </c>
      <c r="J824" s="58">
        <f t="shared" si="172"/>
        <v>147.60000000000002</v>
      </c>
      <c r="K824" s="58">
        <f t="shared" si="173"/>
        <v>147.60000000000002</v>
      </c>
      <c r="L824" s="58">
        <f t="shared" si="174"/>
        <v>147.60000000000002</v>
      </c>
      <c r="M824" s="58">
        <f t="shared" si="175"/>
        <v>147.60000000000002</v>
      </c>
      <c r="N824" s="58">
        <f t="shared" si="176"/>
        <v>147.60000000000002</v>
      </c>
      <c r="O824" s="58">
        <f t="shared" si="177"/>
        <v>147.60000000000002</v>
      </c>
      <c r="P824" s="58">
        <f t="shared" si="178"/>
        <v>147.60000000000002</v>
      </c>
      <c r="Q824" s="58">
        <f t="shared" si="179"/>
        <v>147.60000000000002</v>
      </c>
      <c r="R824" s="58">
        <f>SUM(Table1[[#This Row],[Oct]:[September]])</f>
        <v>1771.1999999999998</v>
      </c>
      <c r="S824" s="68">
        <f>Table1[[#This Row],[DEMAND for the whole year]]/365</f>
        <v>4.8526027397260272</v>
      </c>
      <c r="T824" s="68">
        <f>Table1[[#This Row],[Lead Time (days)]]*S824</f>
        <v>38.820821917808217</v>
      </c>
      <c r="U824" s="68">
        <f>SQRT(2*Table1[[#This Row],[DEMAND for the whole year]]*$H$1/(Table1[[#This Row],[Std. Price ($)]]*$K$1))</f>
        <v>721.21442174419758</v>
      </c>
      <c r="V824" s="68">
        <f>Table1[[#This Row],[DEMAND for the whole year]]/U824</f>
        <v>2.4558577124906886</v>
      </c>
      <c r="W824" s="68">
        <f>Table1[[#This Row],[Demand variability (COV)]]*S824</f>
        <v>4.9981808219178081</v>
      </c>
      <c r="X824" s="68">
        <f t="shared" si="180"/>
        <v>14.136990211098537</v>
      </c>
      <c r="Y824" s="68">
        <f t="shared" si="181"/>
        <v>29.033828245656352</v>
      </c>
      <c r="Z824" s="58">
        <f>(Table1[[#This Row],[Eoq]]/2)*(Table1[[#This Row],[Std. Price ($)]]*$K$1)</f>
        <v>736.75731374720669</v>
      </c>
      <c r="AA824" s="58">
        <f>Table1[[#This Row],[number of times I order]]*$H$1</f>
        <v>736.75731374720658</v>
      </c>
      <c r="AB824" s="58">
        <f>Table1[[#This Row],[Holding cost]]+AA824</f>
        <v>1473.5146274944132</v>
      </c>
      <c r="AC824" s="34">
        <v>0.8</v>
      </c>
      <c r="AD824" s="29">
        <v>0.86</v>
      </c>
      <c r="AE824" s="29">
        <v>1.03</v>
      </c>
      <c r="AF824" s="29">
        <v>8</v>
      </c>
    </row>
    <row r="825" spans="1:32" x14ac:dyDescent="0.15">
      <c r="A825" s="32">
        <v>50420.989556704029</v>
      </c>
      <c r="B825" s="33">
        <v>140.00541053999999</v>
      </c>
      <c r="C825" s="33">
        <v>8086.6069857720886</v>
      </c>
      <c r="D825" s="33">
        <f>C825/Table1[[#This Row],[Std. Price ($)]]</f>
        <v>57.759246264712885</v>
      </c>
      <c r="E825" s="29">
        <v>74</v>
      </c>
      <c r="F825" s="29">
        <f t="shared" si="168"/>
        <v>88.8</v>
      </c>
      <c r="G825" s="29">
        <f t="shared" si="169"/>
        <v>88.8</v>
      </c>
      <c r="H825" s="29">
        <f t="shared" si="170"/>
        <v>88.8</v>
      </c>
      <c r="I825" s="58">
        <f t="shared" si="171"/>
        <v>88.8</v>
      </c>
      <c r="J825" s="58">
        <f t="shared" si="172"/>
        <v>88.8</v>
      </c>
      <c r="K825" s="58">
        <f t="shared" si="173"/>
        <v>88.8</v>
      </c>
      <c r="L825" s="58">
        <f t="shared" si="174"/>
        <v>88.8</v>
      </c>
      <c r="M825" s="58">
        <f t="shared" si="175"/>
        <v>88.8</v>
      </c>
      <c r="N825" s="58">
        <f t="shared" si="176"/>
        <v>88.8</v>
      </c>
      <c r="O825" s="58">
        <f t="shared" si="177"/>
        <v>88.8</v>
      </c>
      <c r="P825" s="58">
        <f t="shared" si="178"/>
        <v>88.8</v>
      </c>
      <c r="Q825" s="58">
        <f t="shared" si="179"/>
        <v>88.8</v>
      </c>
      <c r="R825" s="58">
        <f>SUM(Table1[[#This Row],[Oct]:[September]])</f>
        <v>1065.5999999999997</v>
      </c>
      <c r="S825" s="68">
        <f>Table1[[#This Row],[DEMAND for the whole year]]/365</f>
        <v>2.9194520547945197</v>
      </c>
      <c r="T825" s="68">
        <f>Table1[[#This Row],[Lead Time (days)]]*S825</f>
        <v>81.744657534246556</v>
      </c>
      <c r="U825" s="68">
        <f>SQRT(2*Table1[[#This Row],[DEMAND for the whole year]]*$H$1/(Table1[[#This Row],[Std. Price ($)]]*$K$1))</f>
        <v>151.10725753011681</v>
      </c>
      <c r="V825" s="68">
        <f>Table1[[#This Row],[DEMAND for the whole year]]/U825</f>
        <v>7.0519445420258364</v>
      </c>
      <c r="W825" s="68">
        <f>Table1[[#This Row],[Demand variability (COV)]]*S825</f>
        <v>2.1020054794520542</v>
      </c>
      <c r="X825" s="68">
        <f t="shared" si="180"/>
        <v>11.122767506250453</v>
      </c>
      <c r="Y825" s="68">
        <f t="shared" si="181"/>
        <v>22.843371649172894</v>
      </c>
      <c r="Z825" s="58">
        <f>(Table1[[#This Row],[Eoq]]/2)*(Table1[[#This Row],[Std. Price ($)]]*$K$1)</f>
        <v>2115.583362607751</v>
      </c>
      <c r="AA825" s="58">
        <f>Table1[[#This Row],[number of times I order]]*$H$1</f>
        <v>2115.583362607751</v>
      </c>
      <c r="AB825" s="58">
        <f>Table1[[#This Row],[Holding cost]]+AA825</f>
        <v>4231.1667252155021</v>
      </c>
      <c r="AC825" s="34">
        <v>0.2</v>
      </c>
      <c r="AD825" s="29">
        <v>1</v>
      </c>
      <c r="AE825" s="29">
        <v>0.72</v>
      </c>
      <c r="AF825" s="29">
        <v>28</v>
      </c>
    </row>
    <row r="826" spans="1:32" x14ac:dyDescent="0.15">
      <c r="A826" s="32">
        <v>20232.457831936979</v>
      </c>
      <c r="B826" s="33">
        <v>8.5686968599999993</v>
      </c>
      <c r="C826" s="33">
        <v>125.71002013208673</v>
      </c>
      <c r="D826" s="33">
        <f>C826/Table1[[#This Row],[Std. Price ($)]]</f>
        <v>14.67084460869663</v>
      </c>
      <c r="E826" s="29">
        <v>74</v>
      </c>
      <c r="F826" s="29">
        <f t="shared" si="168"/>
        <v>44.4</v>
      </c>
      <c r="G826" s="29">
        <f t="shared" si="169"/>
        <v>44.4</v>
      </c>
      <c r="H826" s="29">
        <f t="shared" si="170"/>
        <v>44.4</v>
      </c>
      <c r="I826" s="58">
        <f t="shared" si="171"/>
        <v>44.4</v>
      </c>
      <c r="J826" s="58">
        <f t="shared" si="172"/>
        <v>44.4</v>
      </c>
      <c r="K826" s="58">
        <f t="shared" si="173"/>
        <v>44.4</v>
      </c>
      <c r="L826" s="58">
        <f t="shared" si="174"/>
        <v>44.4</v>
      </c>
      <c r="M826" s="58">
        <f t="shared" si="175"/>
        <v>44.4</v>
      </c>
      <c r="N826" s="58">
        <f t="shared" si="176"/>
        <v>44.4</v>
      </c>
      <c r="O826" s="58">
        <f t="shared" si="177"/>
        <v>44.4</v>
      </c>
      <c r="P826" s="58">
        <f t="shared" si="178"/>
        <v>44.4</v>
      </c>
      <c r="Q826" s="58">
        <f t="shared" si="179"/>
        <v>44.4</v>
      </c>
      <c r="R826" s="58">
        <f>SUM(Table1[[#This Row],[Oct]:[September]])</f>
        <v>532.79999999999984</v>
      </c>
      <c r="S826" s="68">
        <f>Table1[[#This Row],[DEMAND for the whole year]]/365</f>
        <v>1.4597260273972599</v>
      </c>
      <c r="T826" s="68">
        <f>Table1[[#This Row],[Lead Time (days)]]*S826</f>
        <v>7.2986301369862989</v>
      </c>
      <c r="U826" s="68">
        <f>SQRT(2*Table1[[#This Row],[DEMAND for the whole year]]*$H$1/(Table1[[#This Row],[Std. Price ($)]]*$K$1))</f>
        <v>431.90213018756276</v>
      </c>
      <c r="V826" s="68">
        <f>Table1[[#This Row],[DEMAND for the whole year]]/U826</f>
        <v>1.2336128089218268</v>
      </c>
      <c r="W826" s="68">
        <f>Table1[[#This Row],[Demand variability (COV)]]*S826</f>
        <v>1.3283506849315065</v>
      </c>
      <c r="X826" s="68">
        <f t="shared" si="180"/>
        <v>2.9702824294652546</v>
      </c>
      <c r="Y826" s="68">
        <f t="shared" si="181"/>
        <v>6.1002143037831082</v>
      </c>
      <c r="Z826" s="58">
        <f>(Table1[[#This Row],[Eoq]]/2)*(Table1[[#This Row],[Std. Price ($)]]*$K$1)</f>
        <v>370.08384267654804</v>
      </c>
      <c r="AA826" s="58">
        <f>Table1[[#This Row],[number of times I order]]*$H$1</f>
        <v>370.08384267654804</v>
      </c>
      <c r="AB826" s="58">
        <f>Table1[[#This Row],[Holding cost]]+AA826</f>
        <v>740.16768535309609</v>
      </c>
      <c r="AC826" s="34">
        <v>-0.4</v>
      </c>
      <c r="AD826" s="29">
        <v>0.94</v>
      </c>
      <c r="AE826" s="29">
        <v>0.91</v>
      </c>
      <c r="AF826" s="29">
        <v>5</v>
      </c>
    </row>
    <row r="827" spans="1:32" x14ac:dyDescent="0.15">
      <c r="A827" s="32">
        <v>33926.569453399381</v>
      </c>
      <c r="B827" s="33">
        <v>11.870549899999999</v>
      </c>
      <c r="C827" s="33">
        <v>261.67793301315589</v>
      </c>
      <c r="D827" s="33">
        <f>C827/Table1[[#This Row],[Std. Price ($)]]</f>
        <v>22.04429746031866</v>
      </c>
      <c r="E827" s="29">
        <v>90</v>
      </c>
      <c r="F827" s="29">
        <f t="shared" si="168"/>
        <v>225</v>
      </c>
      <c r="G827" s="29">
        <f t="shared" si="169"/>
        <v>225</v>
      </c>
      <c r="H827" s="29">
        <f t="shared" si="170"/>
        <v>225</v>
      </c>
      <c r="I827" s="58">
        <f t="shared" si="171"/>
        <v>225</v>
      </c>
      <c r="J827" s="58">
        <f t="shared" si="172"/>
        <v>225</v>
      </c>
      <c r="K827" s="58">
        <f t="shared" si="173"/>
        <v>225</v>
      </c>
      <c r="L827" s="58">
        <f t="shared" si="174"/>
        <v>225</v>
      </c>
      <c r="M827" s="58">
        <f t="shared" si="175"/>
        <v>225</v>
      </c>
      <c r="N827" s="58">
        <f t="shared" si="176"/>
        <v>225</v>
      </c>
      <c r="O827" s="58">
        <f t="shared" si="177"/>
        <v>225</v>
      </c>
      <c r="P827" s="58">
        <f t="shared" si="178"/>
        <v>225</v>
      </c>
      <c r="Q827" s="58">
        <f t="shared" si="179"/>
        <v>225</v>
      </c>
      <c r="R827" s="58">
        <f>SUM(Table1[[#This Row],[Oct]:[September]])</f>
        <v>2700</v>
      </c>
      <c r="S827" s="68">
        <f>Table1[[#This Row],[DEMAND for the whole year]]/365</f>
        <v>7.397260273972603</v>
      </c>
      <c r="T827" s="68">
        <f>Table1[[#This Row],[Lead Time (days)]]*S827</f>
        <v>44.38356164383562</v>
      </c>
      <c r="U827" s="68">
        <f>SQRT(2*Table1[[#This Row],[DEMAND for the whole year]]*$H$1/(Table1[[#This Row],[Std. Price ($)]]*$K$1))</f>
        <v>826.05143586881309</v>
      </c>
      <c r="V827" s="68">
        <f>Table1[[#This Row],[DEMAND for the whole year]]/U827</f>
        <v>3.2685615964824648</v>
      </c>
      <c r="W827" s="68">
        <f>Table1[[#This Row],[Demand variability (COV)]]*S827</f>
        <v>7.1013698630136988</v>
      </c>
      <c r="X827" s="68">
        <f t="shared" si="180"/>
        <v>17.394732639161635</v>
      </c>
      <c r="Y827" s="68">
        <f t="shared" si="181"/>
        <v>35.724413208410006</v>
      </c>
      <c r="Z827" s="58">
        <f>(Table1[[#This Row],[Eoq]]/2)*(Table1[[#This Row],[Std. Price ($)]]*$K$1)</f>
        <v>980.56847894473935</v>
      </c>
      <c r="AA827" s="58">
        <f>Table1[[#This Row],[number of times I order]]*$H$1</f>
        <v>980.56847894473947</v>
      </c>
      <c r="AB827" s="58">
        <f>Table1[[#This Row],[Holding cost]]+AA827</f>
        <v>1961.1369578894787</v>
      </c>
      <c r="AC827" s="34">
        <v>1.5</v>
      </c>
      <c r="AD827" s="29">
        <v>0.82</v>
      </c>
      <c r="AE827" s="29">
        <v>0.96</v>
      </c>
      <c r="AF827" s="29">
        <v>6</v>
      </c>
    </row>
    <row r="828" spans="1:32" x14ac:dyDescent="0.15">
      <c r="A828" s="32">
        <v>76184.569357534012</v>
      </c>
      <c r="B828" s="33">
        <v>12.334119999999999</v>
      </c>
      <c r="C828" s="33">
        <v>99.899490432099071</v>
      </c>
      <c r="D828" s="33">
        <f>C828/Table1[[#This Row],[Std. Price ($)]]</f>
        <v>8.0994420706219081</v>
      </c>
      <c r="E828" s="29">
        <v>34</v>
      </c>
      <c r="F828" s="29">
        <f t="shared" si="168"/>
        <v>40.799999999999997</v>
      </c>
      <c r="G828" s="29">
        <f t="shared" si="169"/>
        <v>40.799999999999997</v>
      </c>
      <c r="H828" s="29">
        <f t="shared" si="170"/>
        <v>40.799999999999997</v>
      </c>
      <c r="I828" s="58">
        <f t="shared" si="171"/>
        <v>40.799999999999997</v>
      </c>
      <c r="J828" s="58">
        <f t="shared" si="172"/>
        <v>40.799999999999997</v>
      </c>
      <c r="K828" s="58">
        <f t="shared" si="173"/>
        <v>40.799999999999997</v>
      </c>
      <c r="L828" s="58">
        <f t="shared" si="174"/>
        <v>40.799999999999997</v>
      </c>
      <c r="M828" s="58">
        <f t="shared" si="175"/>
        <v>40.799999999999997</v>
      </c>
      <c r="N828" s="58">
        <f t="shared" si="176"/>
        <v>40.799999999999997</v>
      </c>
      <c r="O828" s="58">
        <f t="shared" si="177"/>
        <v>40.799999999999997</v>
      </c>
      <c r="P828" s="58">
        <f t="shared" si="178"/>
        <v>40.799999999999997</v>
      </c>
      <c r="Q828" s="58">
        <f t="shared" si="179"/>
        <v>40.799999999999997</v>
      </c>
      <c r="R828" s="58">
        <f>SUM(Table1[[#This Row],[Oct]:[September]])</f>
        <v>489.60000000000008</v>
      </c>
      <c r="S828" s="68">
        <f>Table1[[#This Row],[DEMAND for the whole year]]/365</f>
        <v>1.3413698630136988</v>
      </c>
      <c r="T828" s="68">
        <f>Table1[[#This Row],[Lead Time (days)]]*S828</f>
        <v>8.0482191780821921</v>
      </c>
      <c r="U828" s="68">
        <f>SQRT(2*Table1[[#This Row],[DEMAND for the whole year]]*$H$1/(Table1[[#This Row],[Std. Price ($)]]*$K$1))</f>
        <v>345.08592588642063</v>
      </c>
      <c r="V828" s="68">
        <f>Table1[[#This Row],[DEMAND for the whole year]]/U828</f>
        <v>1.4187770733980727</v>
      </c>
      <c r="W828" s="68">
        <f>Table1[[#This Row],[Demand variability (COV)]]*S828</f>
        <v>1.2743013698630137</v>
      </c>
      <c r="X828" s="68">
        <f t="shared" si="180"/>
        <v>3.1213881346940044</v>
      </c>
      <c r="Y828" s="68">
        <f t="shared" si="181"/>
        <v>6.4105474812869065</v>
      </c>
      <c r="Z828" s="58">
        <f>(Table1[[#This Row],[Eoq]]/2)*(Table1[[#This Row],[Std. Price ($)]]*$K$1)</f>
        <v>425.63312201942182</v>
      </c>
      <c r="AA828" s="58">
        <f>Table1[[#This Row],[number of times I order]]*$H$1</f>
        <v>425.63312201942182</v>
      </c>
      <c r="AB828" s="58">
        <f>Table1[[#This Row],[Holding cost]]+AA828</f>
        <v>851.26624403884364</v>
      </c>
      <c r="AC828" s="34">
        <v>0.2</v>
      </c>
      <c r="AD828" s="29">
        <v>0.96</v>
      </c>
      <c r="AE828" s="29">
        <v>0.95</v>
      </c>
      <c r="AF828" s="29">
        <v>6</v>
      </c>
    </row>
    <row r="829" spans="1:32" x14ac:dyDescent="0.15">
      <c r="A829" s="32">
        <v>20237.869449138081</v>
      </c>
      <c r="B829" s="33">
        <v>58.91</v>
      </c>
      <c r="C829" s="33">
        <v>1470.3341970899999</v>
      </c>
      <c r="D829" s="33">
        <f>C829/Table1[[#This Row],[Std. Price ($)]]</f>
        <v>24.95899163282974</v>
      </c>
      <c r="E829" s="29">
        <v>58</v>
      </c>
      <c r="F829" s="29">
        <f t="shared" si="168"/>
        <v>104.4</v>
      </c>
      <c r="G829" s="29">
        <f t="shared" si="169"/>
        <v>104.4</v>
      </c>
      <c r="H829" s="29">
        <f t="shared" si="170"/>
        <v>104.4</v>
      </c>
      <c r="I829" s="58">
        <f t="shared" si="171"/>
        <v>104.4</v>
      </c>
      <c r="J829" s="58">
        <f t="shared" si="172"/>
        <v>104.4</v>
      </c>
      <c r="K829" s="58">
        <f t="shared" si="173"/>
        <v>104.4</v>
      </c>
      <c r="L829" s="58">
        <f t="shared" si="174"/>
        <v>104.4</v>
      </c>
      <c r="M829" s="58">
        <f t="shared" si="175"/>
        <v>104.4</v>
      </c>
      <c r="N829" s="58">
        <f t="shared" si="176"/>
        <v>104.4</v>
      </c>
      <c r="O829" s="58">
        <f t="shared" si="177"/>
        <v>104.4</v>
      </c>
      <c r="P829" s="58">
        <f t="shared" si="178"/>
        <v>104.4</v>
      </c>
      <c r="Q829" s="58">
        <f t="shared" si="179"/>
        <v>104.4</v>
      </c>
      <c r="R829" s="58">
        <f>SUM(Table1[[#This Row],[Oct]:[September]])</f>
        <v>1252.8000000000002</v>
      </c>
      <c r="S829" s="68">
        <f>Table1[[#This Row],[DEMAND for the whole year]]/365</f>
        <v>3.432328767123288</v>
      </c>
      <c r="T829" s="68">
        <f>Table1[[#This Row],[Lead Time (days)]]*S829</f>
        <v>37.755616438356171</v>
      </c>
      <c r="U829" s="68">
        <f>SQRT(2*Table1[[#This Row],[DEMAND for the whole year]]*$H$1/(Table1[[#This Row],[Std. Price ($)]]*$K$1))</f>
        <v>252.58466985803491</v>
      </c>
      <c r="V829" s="68">
        <f>Table1[[#This Row],[DEMAND for the whole year]]/U829</f>
        <v>4.9599209671122786</v>
      </c>
      <c r="W829" s="68">
        <f>Table1[[#This Row],[Demand variability (COV)]]*S829</f>
        <v>4.2217643835616441</v>
      </c>
      <c r="X829" s="68">
        <f t="shared" si="180"/>
        <v>14.002008413560031</v>
      </c>
      <c r="Y829" s="68">
        <f t="shared" si="181"/>
        <v>28.756609526006521</v>
      </c>
      <c r="Z829" s="58">
        <f>(Table1[[#This Row],[Eoq]]/2)*(Table1[[#This Row],[Std. Price ($)]]*$K$1)</f>
        <v>1487.9762901336837</v>
      </c>
      <c r="AA829" s="58">
        <f>Table1[[#This Row],[number of times I order]]*$H$1</f>
        <v>1487.9762901336835</v>
      </c>
      <c r="AB829" s="58">
        <f>Table1[[#This Row],[Holding cost]]+AA829</f>
        <v>2975.952580267367</v>
      </c>
      <c r="AC829" s="34">
        <v>0.8</v>
      </c>
      <c r="AD829" s="29">
        <v>1</v>
      </c>
      <c r="AE829" s="29">
        <v>1.23</v>
      </c>
      <c r="AF829" s="29">
        <v>11</v>
      </c>
    </row>
    <row r="830" spans="1:32" x14ac:dyDescent="0.15">
      <c r="A830" s="32">
        <v>93398.352809591161</v>
      </c>
      <c r="B830" s="33">
        <v>6.4800999999999993</v>
      </c>
      <c r="C830" s="33">
        <v>123.36504460432124</v>
      </c>
      <c r="D830" s="33">
        <f>C830/Table1[[#This Row],[Std. Price ($)]]</f>
        <v>19.037521736442532</v>
      </c>
      <c r="E830" s="29">
        <v>66</v>
      </c>
      <c r="F830" s="29">
        <f t="shared" si="168"/>
        <v>39.599999999999994</v>
      </c>
      <c r="G830" s="29">
        <f t="shared" si="169"/>
        <v>39.599999999999994</v>
      </c>
      <c r="H830" s="29">
        <f t="shared" si="170"/>
        <v>39.599999999999994</v>
      </c>
      <c r="I830" s="58">
        <f t="shared" si="171"/>
        <v>39.599999999999994</v>
      </c>
      <c r="J830" s="58">
        <f t="shared" si="172"/>
        <v>39.599999999999994</v>
      </c>
      <c r="K830" s="58">
        <f t="shared" si="173"/>
        <v>39.599999999999994</v>
      </c>
      <c r="L830" s="58">
        <f t="shared" si="174"/>
        <v>39.599999999999994</v>
      </c>
      <c r="M830" s="58">
        <f t="shared" si="175"/>
        <v>39.599999999999994</v>
      </c>
      <c r="N830" s="58">
        <f t="shared" si="176"/>
        <v>39.599999999999994</v>
      </c>
      <c r="O830" s="58">
        <f t="shared" si="177"/>
        <v>39.599999999999994</v>
      </c>
      <c r="P830" s="58">
        <f t="shared" si="178"/>
        <v>39.599999999999994</v>
      </c>
      <c r="Q830" s="58">
        <f t="shared" si="179"/>
        <v>39.599999999999994</v>
      </c>
      <c r="R830" s="58">
        <f>SUM(Table1[[#This Row],[Oct]:[September]])</f>
        <v>475.20000000000005</v>
      </c>
      <c r="S830" s="68">
        <f>Table1[[#This Row],[DEMAND for the whole year]]/365</f>
        <v>1.3019178082191782</v>
      </c>
      <c r="T830" s="68">
        <f>Table1[[#This Row],[Lead Time (days)]]*S830</f>
        <v>20.830684931506852</v>
      </c>
      <c r="U830" s="68">
        <f>SQRT(2*Table1[[#This Row],[DEMAND for the whole year]]*$H$1/(Table1[[#This Row],[Std. Price ($)]]*$K$1))</f>
        <v>469.03795687626791</v>
      </c>
      <c r="V830" s="68">
        <f>Table1[[#This Row],[DEMAND for the whole year]]/U830</f>
        <v>1.0131376214513013</v>
      </c>
      <c r="W830" s="68">
        <f>Table1[[#This Row],[Demand variability (COV)]]*S830</f>
        <v>0.32547945205479456</v>
      </c>
      <c r="X830" s="68">
        <f t="shared" si="180"/>
        <v>1.3019178082191782</v>
      </c>
      <c r="Y830" s="68">
        <f t="shared" si="181"/>
        <v>2.6738122803623066</v>
      </c>
      <c r="Z830" s="58">
        <f>(Table1[[#This Row],[Eoq]]/2)*(Table1[[#This Row],[Std. Price ($)]]*$K$1)</f>
        <v>303.94128643539034</v>
      </c>
      <c r="AA830" s="58">
        <f>Table1[[#This Row],[number of times I order]]*$H$1</f>
        <v>303.9412864353904</v>
      </c>
      <c r="AB830" s="58">
        <f>Table1[[#This Row],[Holding cost]]+AA830</f>
        <v>607.88257287078068</v>
      </c>
      <c r="AC830" s="34">
        <v>-0.4</v>
      </c>
      <c r="AD830" s="29">
        <v>0.82</v>
      </c>
      <c r="AE830" s="29">
        <v>0.25</v>
      </c>
      <c r="AF830" s="29">
        <v>16</v>
      </c>
    </row>
    <row r="831" spans="1:32" x14ac:dyDescent="0.15">
      <c r="A831" s="32">
        <v>63038.376972152175</v>
      </c>
      <c r="B831" s="33">
        <v>11.39945007</v>
      </c>
      <c r="C831" s="33">
        <v>346.65059602998548</v>
      </c>
      <c r="D831" s="33">
        <f>C831/Table1[[#This Row],[Std. Price ($)]]</f>
        <v>30.409413954298365</v>
      </c>
      <c r="E831" s="29">
        <v>114</v>
      </c>
      <c r="F831" s="29">
        <f t="shared" si="168"/>
        <v>250.79999999999998</v>
      </c>
      <c r="G831" s="29">
        <f t="shared" si="169"/>
        <v>250.79999999999998</v>
      </c>
      <c r="H831" s="29">
        <f t="shared" si="170"/>
        <v>250.79999999999998</v>
      </c>
      <c r="I831" s="58">
        <f t="shared" si="171"/>
        <v>250.79999999999998</v>
      </c>
      <c r="J831" s="58">
        <f t="shared" si="172"/>
        <v>250.79999999999998</v>
      </c>
      <c r="K831" s="58">
        <f t="shared" si="173"/>
        <v>250.79999999999998</v>
      </c>
      <c r="L831" s="58">
        <f t="shared" si="174"/>
        <v>250.79999999999998</v>
      </c>
      <c r="M831" s="58">
        <f t="shared" si="175"/>
        <v>250.79999999999998</v>
      </c>
      <c r="N831" s="58">
        <f t="shared" si="176"/>
        <v>250.79999999999998</v>
      </c>
      <c r="O831" s="58">
        <f t="shared" si="177"/>
        <v>250.79999999999998</v>
      </c>
      <c r="P831" s="58">
        <f t="shared" si="178"/>
        <v>250.79999999999998</v>
      </c>
      <c r="Q831" s="58">
        <f t="shared" si="179"/>
        <v>250.79999999999998</v>
      </c>
      <c r="R831" s="58">
        <f>SUM(Table1[[#This Row],[Oct]:[September]])</f>
        <v>3009.6000000000004</v>
      </c>
      <c r="S831" s="68">
        <f>Table1[[#This Row],[DEMAND for the whole year]]/365</f>
        <v>8.2454794520547949</v>
      </c>
      <c r="T831" s="68">
        <f>Table1[[#This Row],[Lead Time (days)]]*S831</f>
        <v>41.227397260273975</v>
      </c>
      <c r="U831" s="68">
        <f>SQRT(2*Table1[[#This Row],[DEMAND for the whole year]]*$H$1/(Table1[[#This Row],[Std. Price ($)]]*$K$1))</f>
        <v>889.96528443881891</v>
      </c>
      <c r="V831" s="68">
        <f>Table1[[#This Row],[DEMAND for the whole year]]/U831</f>
        <v>3.3817049413312219</v>
      </c>
      <c r="W831" s="68">
        <f>Table1[[#This Row],[Demand variability (COV)]]*S831</f>
        <v>10.719123287671234</v>
      </c>
      <c r="X831" s="68">
        <f t="shared" si="180"/>
        <v>23.968688330433913</v>
      </c>
      <c r="Y831" s="68">
        <f t="shared" si="181"/>
        <v>49.225667547902319</v>
      </c>
      <c r="Z831" s="58">
        <f>(Table1[[#This Row],[Eoq]]/2)*(Table1[[#This Row],[Std. Price ($)]]*$K$1)</f>
        <v>1014.5114823993665</v>
      </c>
      <c r="AA831" s="58">
        <f>Table1[[#This Row],[number of times I order]]*$H$1</f>
        <v>1014.5114823993665</v>
      </c>
      <c r="AB831" s="58">
        <f>Table1[[#This Row],[Holding cost]]+AA831</f>
        <v>2029.022964798733</v>
      </c>
      <c r="AC831" s="34">
        <v>1.2</v>
      </c>
      <c r="AD831" s="29">
        <v>1</v>
      </c>
      <c r="AE831" s="29">
        <v>1.3</v>
      </c>
      <c r="AF831" s="29">
        <v>5</v>
      </c>
    </row>
    <row r="832" spans="1:32" x14ac:dyDescent="0.15">
      <c r="A832" s="32">
        <v>3131.1174519843112</v>
      </c>
      <c r="B832" s="33">
        <v>9.4439571299999994</v>
      </c>
      <c r="C832" s="33">
        <v>151.12858293823871</v>
      </c>
      <c r="D832" s="33">
        <f>C832/Table1[[#This Row],[Std. Price ($)]]</f>
        <v>16.002675664225375</v>
      </c>
      <c r="E832" s="29">
        <v>66</v>
      </c>
      <c r="F832" s="29">
        <f t="shared" si="168"/>
        <v>118.80000000000001</v>
      </c>
      <c r="G832" s="29">
        <f t="shared" si="169"/>
        <v>118.80000000000001</v>
      </c>
      <c r="H832" s="29">
        <f t="shared" si="170"/>
        <v>118.80000000000001</v>
      </c>
      <c r="I832" s="58">
        <f t="shared" si="171"/>
        <v>118.80000000000001</v>
      </c>
      <c r="J832" s="58">
        <f t="shared" si="172"/>
        <v>118.80000000000001</v>
      </c>
      <c r="K832" s="58">
        <f t="shared" si="173"/>
        <v>118.80000000000001</v>
      </c>
      <c r="L832" s="58">
        <f t="shared" si="174"/>
        <v>118.80000000000001</v>
      </c>
      <c r="M832" s="58">
        <f t="shared" si="175"/>
        <v>118.80000000000001</v>
      </c>
      <c r="N832" s="58">
        <f t="shared" si="176"/>
        <v>118.80000000000001</v>
      </c>
      <c r="O832" s="58">
        <f t="shared" si="177"/>
        <v>118.80000000000001</v>
      </c>
      <c r="P832" s="58">
        <f t="shared" si="178"/>
        <v>118.80000000000001</v>
      </c>
      <c r="Q832" s="58">
        <f t="shared" si="179"/>
        <v>118.80000000000001</v>
      </c>
      <c r="R832" s="58">
        <f>SUM(Table1[[#This Row],[Oct]:[September]])</f>
        <v>1425.5999999999997</v>
      </c>
      <c r="S832" s="68">
        <f>Table1[[#This Row],[DEMAND for the whole year]]/365</f>
        <v>3.9057534246575334</v>
      </c>
      <c r="T832" s="68">
        <f>Table1[[#This Row],[Lead Time (days)]]*S832</f>
        <v>19.528767123287668</v>
      </c>
      <c r="U832" s="68">
        <f>SQRT(2*Table1[[#This Row],[DEMAND for the whole year]]*$H$1/(Table1[[#This Row],[Std. Price ($)]]*$K$1))</f>
        <v>672.94948828378824</v>
      </c>
      <c r="V832" s="68">
        <f>Table1[[#This Row],[DEMAND for the whole year]]/U832</f>
        <v>2.118435372669178</v>
      </c>
      <c r="W832" s="68">
        <f>Table1[[#This Row],[Demand variability (COV)]]*S832</f>
        <v>4.4525589041095879</v>
      </c>
      <c r="X832" s="68">
        <f t="shared" si="180"/>
        <v>9.9562243834110067</v>
      </c>
      <c r="Y832" s="68">
        <f t="shared" si="181"/>
        <v>20.447584981436339</v>
      </c>
      <c r="Z832" s="58">
        <f>(Table1[[#This Row],[Eoq]]/2)*(Table1[[#This Row],[Std. Price ($)]]*$K$1)</f>
        <v>635.53061180075338</v>
      </c>
      <c r="AA832" s="58">
        <f>Table1[[#This Row],[number of times I order]]*$H$1</f>
        <v>635.53061180075338</v>
      </c>
      <c r="AB832" s="58">
        <f>Table1[[#This Row],[Holding cost]]+AA832</f>
        <v>1271.0612236015068</v>
      </c>
      <c r="AC832" s="34">
        <v>0.8</v>
      </c>
      <c r="AD832" s="29">
        <v>0.82</v>
      </c>
      <c r="AE832" s="29">
        <v>1.1399999999999999</v>
      </c>
      <c r="AF832" s="29">
        <v>5</v>
      </c>
    </row>
    <row r="833" spans="1:32" x14ac:dyDescent="0.15">
      <c r="A833" s="32">
        <v>55467.271207786194</v>
      </c>
      <c r="B833" s="33">
        <v>12.05138683</v>
      </c>
      <c r="C833" s="33">
        <v>175.56990063592249</v>
      </c>
      <c r="D833" s="33">
        <f>C833/Table1[[#This Row],[Std. Price ($)]]</f>
        <v>14.568439559077907</v>
      </c>
      <c r="E833" s="29">
        <v>82</v>
      </c>
      <c r="F833" s="29">
        <f t="shared" si="168"/>
        <v>49.199999999999996</v>
      </c>
      <c r="G833" s="29">
        <f t="shared" si="169"/>
        <v>49.199999999999996</v>
      </c>
      <c r="H833" s="29">
        <f t="shared" si="170"/>
        <v>49.199999999999996</v>
      </c>
      <c r="I833" s="58">
        <f t="shared" si="171"/>
        <v>49.199999999999996</v>
      </c>
      <c r="J833" s="58">
        <f t="shared" si="172"/>
        <v>49.199999999999996</v>
      </c>
      <c r="K833" s="58">
        <f t="shared" si="173"/>
        <v>49.199999999999996</v>
      </c>
      <c r="L833" s="58">
        <f t="shared" si="174"/>
        <v>49.199999999999996</v>
      </c>
      <c r="M833" s="58">
        <f t="shared" si="175"/>
        <v>49.199999999999996</v>
      </c>
      <c r="N833" s="58">
        <f t="shared" si="176"/>
        <v>49.199999999999996</v>
      </c>
      <c r="O833" s="58">
        <f t="shared" si="177"/>
        <v>49.199999999999996</v>
      </c>
      <c r="P833" s="58">
        <f t="shared" si="178"/>
        <v>49.199999999999996</v>
      </c>
      <c r="Q833" s="58">
        <f t="shared" si="179"/>
        <v>49.199999999999996</v>
      </c>
      <c r="R833" s="58">
        <f>SUM(Table1[[#This Row],[Oct]:[September]])</f>
        <v>590.4</v>
      </c>
      <c r="S833" s="68">
        <f>Table1[[#This Row],[DEMAND for the whole year]]/365</f>
        <v>1.6175342465753424</v>
      </c>
      <c r="T833" s="68">
        <f>Table1[[#This Row],[Lead Time (days)]]*S833</f>
        <v>8.087671232876712</v>
      </c>
      <c r="U833" s="68">
        <f>SQRT(2*Table1[[#This Row],[DEMAND for the whole year]]*$H$1/(Table1[[#This Row],[Std. Price ($)]]*$K$1))</f>
        <v>383.36749610717476</v>
      </c>
      <c r="V833" s="68">
        <f>Table1[[#This Row],[DEMAND for the whole year]]/U833</f>
        <v>1.5400366645453607</v>
      </c>
      <c r="W833" s="68">
        <f>Table1[[#This Row],[Demand variability (COV)]]*S833</f>
        <v>1.3587287671232875</v>
      </c>
      <c r="X833" s="68">
        <f t="shared" si="180"/>
        <v>3.0382098862721523</v>
      </c>
      <c r="Y833" s="68">
        <f t="shared" si="181"/>
        <v>6.2397202442022648</v>
      </c>
      <c r="Z833" s="58">
        <f>(Table1[[#This Row],[Eoq]]/2)*(Table1[[#This Row],[Std. Price ($)]]*$K$1)</f>
        <v>462.01099936360828</v>
      </c>
      <c r="AA833" s="58">
        <f>Table1[[#This Row],[number of times I order]]*$H$1</f>
        <v>462.01099936360822</v>
      </c>
      <c r="AB833" s="58">
        <f>Table1[[#This Row],[Holding cost]]+AA833</f>
        <v>924.02199872721644</v>
      </c>
      <c r="AC833" s="34">
        <v>-0.4</v>
      </c>
      <c r="AD833" s="29">
        <v>1</v>
      </c>
      <c r="AE833" s="29">
        <v>0.84</v>
      </c>
      <c r="AF833" s="29">
        <v>5</v>
      </c>
    </row>
    <row r="834" spans="1:32" x14ac:dyDescent="0.15">
      <c r="A834" s="32">
        <v>51310.785534844275</v>
      </c>
      <c r="B834" s="33">
        <v>18.637124499999999</v>
      </c>
      <c r="C834" s="33">
        <v>861.47305262218219</v>
      </c>
      <c r="D834" s="33">
        <f>C834/Table1[[#This Row],[Std. Price ($)]]</f>
        <v>46.223496152648565</v>
      </c>
      <c r="E834" s="29">
        <v>66</v>
      </c>
      <c r="F834" s="29">
        <f t="shared" si="168"/>
        <v>79.2</v>
      </c>
      <c r="G834" s="29">
        <f t="shared" si="169"/>
        <v>79.2</v>
      </c>
      <c r="H834" s="29">
        <f t="shared" si="170"/>
        <v>79.2</v>
      </c>
      <c r="I834" s="58">
        <f t="shared" si="171"/>
        <v>79.2</v>
      </c>
      <c r="J834" s="58">
        <f t="shared" si="172"/>
        <v>79.2</v>
      </c>
      <c r="K834" s="58">
        <f t="shared" si="173"/>
        <v>79.2</v>
      </c>
      <c r="L834" s="58">
        <f t="shared" si="174"/>
        <v>79.2</v>
      </c>
      <c r="M834" s="58">
        <f t="shared" si="175"/>
        <v>79.2</v>
      </c>
      <c r="N834" s="58">
        <f t="shared" si="176"/>
        <v>79.2</v>
      </c>
      <c r="O834" s="58">
        <f t="shared" si="177"/>
        <v>79.2</v>
      </c>
      <c r="P834" s="58">
        <f t="shared" si="178"/>
        <v>79.2</v>
      </c>
      <c r="Q834" s="58">
        <f t="shared" si="179"/>
        <v>79.2</v>
      </c>
      <c r="R834" s="58">
        <f>SUM(Table1[[#This Row],[Oct]:[September]])</f>
        <v>950.4000000000002</v>
      </c>
      <c r="S834" s="68">
        <f>Table1[[#This Row],[DEMAND for the whole year]]/365</f>
        <v>2.6038356164383569</v>
      </c>
      <c r="T834" s="68">
        <f>Table1[[#This Row],[Lead Time (days)]]*S834</f>
        <v>54.680547945205497</v>
      </c>
      <c r="U834" s="68">
        <f>SQRT(2*Table1[[#This Row],[DEMAND for the whole year]]*$H$1/(Table1[[#This Row],[Std. Price ($)]]*$K$1))</f>
        <v>391.13293599593032</v>
      </c>
      <c r="V834" s="68">
        <f>Table1[[#This Row],[DEMAND for the whole year]]/U834</f>
        <v>2.4298644080688949</v>
      </c>
      <c r="W834" s="68">
        <f>Table1[[#This Row],[Demand variability (COV)]]*S834</f>
        <v>1.7706082191780828</v>
      </c>
      <c r="X834" s="68">
        <f t="shared" si="180"/>
        <v>8.1139461904945254</v>
      </c>
      <c r="Y834" s="68">
        <f t="shared" si="181"/>
        <v>16.664008149653355</v>
      </c>
      <c r="Z834" s="58">
        <f>(Table1[[#This Row],[Eoq]]/2)*(Table1[[#This Row],[Std. Price ($)]]*$K$1)</f>
        <v>728.95932242066851</v>
      </c>
      <c r="AA834" s="58">
        <f>Table1[[#This Row],[number of times I order]]*$H$1</f>
        <v>728.95932242066851</v>
      </c>
      <c r="AB834" s="58">
        <f>Table1[[#This Row],[Holding cost]]+AA834</f>
        <v>1457.918644841337</v>
      </c>
      <c r="AC834" s="34">
        <v>0.2</v>
      </c>
      <c r="AD834" s="29">
        <v>1</v>
      </c>
      <c r="AE834" s="29">
        <v>0.68</v>
      </c>
      <c r="AF834" s="29">
        <v>21</v>
      </c>
    </row>
    <row r="835" spans="1:32" x14ac:dyDescent="0.15">
      <c r="A835" s="32">
        <v>11965.103547691835</v>
      </c>
      <c r="B835" s="33">
        <v>8.6531264999999991</v>
      </c>
      <c r="C835" s="33">
        <v>436.64195251843836</v>
      </c>
      <c r="D835" s="33">
        <f>C835/Table1[[#This Row],[Std. Price ($)]]</f>
        <v>50.460599705602178</v>
      </c>
      <c r="E835" s="29">
        <v>98</v>
      </c>
      <c r="F835" s="29">
        <f t="shared" ref="F835:F898" si="182">E835+$AC835*E835</f>
        <v>176.4</v>
      </c>
      <c r="G835" s="29">
        <f t="shared" ref="G835:G898" si="183">$F835</f>
        <v>176.4</v>
      </c>
      <c r="H835" s="29">
        <f t="shared" ref="H835:H898" si="184">$F835</f>
        <v>176.4</v>
      </c>
      <c r="I835" s="58">
        <f t="shared" ref="I835:I898" si="185">$F835</f>
        <v>176.4</v>
      </c>
      <c r="J835" s="58">
        <f t="shared" ref="J835:J898" si="186">$F835</f>
        <v>176.4</v>
      </c>
      <c r="K835" s="58">
        <f t="shared" ref="K835:K898" si="187">$F835</f>
        <v>176.4</v>
      </c>
      <c r="L835" s="58">
        <f t="shared" ref="L835:L898" si="188">$F835</f>
        <v>176.4</v>
      </c>
      <c r="M835" s="58">
        <f t="shared" ref="M835:M898" si="189">$F835</f>
        <v>176.4</v>
      </c>
      <c r="N835" s="58">
        <f t="shared" ref="N835:N898" si="190">$F835</f>
        <v>176.4</v>
      </c>
      <c r="O835" s="58">
        <f t="shared" ref="O835:O898" si="191">$F835</f>
        <v>176.4</v>
      </c>
      <c r="P835" s="58">
        <f t="shared" ref="P835:P898" si="192">$F835</f>
        <v>176.4</v>
      </c>
      <c r="Q835" s="58">
        <f t="shared" ref="Q835:Q898" si="193">$F835</f>
        <v>176.4</v>
      </c>
      <c r="R835" s="58">
        <f>SUM(Table1[[#This Row],[Oct]:[September]])</f>
        <v>2116.8000000000006</v>
      </c>
      <c r="S835" s="68">
        <f>Table1[[#This Row],[DEMAND for the whole year]]/365</f>
        <v>5.7994520547945223</v>
      </c>
      <c r="T835" s="68">
        <f>Table1[[#This Row],[Lead Time (days)]]*S835</f>
        <v>63.793972602739743</v>
      </c>
      <c r="U835" s="68">
        <f>SQRT(2*Table1[[#This Row],[DEMAND for the whole year]]*$H$1/(Table1[[#This Row],[Std. Price ($)]]*$K$1))</f>
        <v>856.67089940016353</v>
      </c>
      <c r="V835" s="68">
        <f>Table1[[#This Row],[DEMAND for the whole year]]/U835</f>
        <v>2.4709605537927959</v>
      </c>
      <c r="W835" s="68">
        <f>Table1[[#This Row],[Demand variability (COV)]]*S835</f>
        <v>6.3793972602739748</v>
      </c>
      <c r="X835" s="68">
        <f t="shared" si="180"/>
        <v>21.158067100949985</v>
      </c>
      <c r="Y835" s="68">
        <f t="shared" si="181"/>
        <v>43.453357259651028</v>
      </c>
      <c r="Z835" s="58">
        <f>(Table1[[#This Row],[Eoq]]/2)*(Table1[[#This Row],[Std. Price ($)]]*$K$1)</f>
        <v>741.28816613783886</v>
      </c>
      <c r="AA835" s="58">
        <f>Table1[[#This Row],[number of times I order]]*$H$1</f>
        <v>741.28816613783874</v>
      </c>
      <c r="AB835" s="58">
        <f>Table1[[#This Row],[Holding cost]]+AA835</f>
        <v>1482.5763322756775</v>
      </c>
      <c r="AC835" s="34">
        <v>0.8</v>
      </c>
      <c r="AD835" s="29">
        <v>1</v>
      </c>
      <c r="AE835" s="29">
        <v>1.1000000000000001</v>
      </c>
      <c r="AF835" s="29">
        <v>11</v>
      </c>
    </row>
    <row r="836" spans="1:32" x14ac:dyDescent="0.15">
      <c r="A836" s="32">
        <v>96062.587783050942</v>
      </c>
      <c r="B836" s="33">
        <v>12.512999999999998</v>
      </c>
      <c r="C836" s="33">
        <v>1149.0494003999997</v>
      </c>
      <c r="D836" s="33">
        <f>C836/Table1[[#This Row],[Std. Price ($)]]</f>
        <v>91.828450443538713</v>
      </c>
      <c r="E836" s="29">
        <v>90</v>
      </c>
      <c r="F836" s="29">
        <f t="shared" si="182"/>
        <v>162</v>
      </c>
      <c r="G836" s="29">
        <f t="shared" si="183"/>
        <v>162</v>
      </c>
      <c r="H836" s="29">
        <f t="shared" si="184"/>
        <v>162</v>
      </c>
      <c r="I836" s="58">
        <f t="shared" si="185"/>
        <v>162</v>
      </c>
      <c r="J836" s="58">
        <f t="shared" si="186"/>
        <v>162</v>
      </c>
      <c r="K836" s="58">
        <f t="shared" si="187"/>
        <v>162</v>
      </c>
      <c r="L836" s="58">
        <f t="shared" si="188"/>
        <v>162</v>
      </c>
      <c r="M836" s="58">
        <f t="shared" si="189"/>
        <v>162</v>
      </c>
      <c r="N836" s="58">
        <f t="shared" si="190"/>
        <v>162</v>
      </c>
      <c r="O836" s="58">
        <f t="shared" si="191"/>
        <v>162</v>
      </c>
      <c r="P836" s="58">
        <f t="shared" si="192"/>
        <v>162</v>
      </c>
      <c r="Q836" s="58">
        <f t="shared" si="193"/>
        <v>162</v>
      </c>
      <c r="R836" s="58">
        <f>SUM(Table1[[#This Row],[Oct]:[September]])</f>
        <v>1944</v>
      </c>
      <c r="S836" s="68">
        <f>Table1[[#This Row],[DEMAND for the whole year]]/365</f>
        <v>5.3260273972602743</v>
      </c>
      <c r="T836" s="68">
        <f>Table1[[#This Row],[Lead Time (days)]]*S836</f>
        <v>85.216438356164389</v>
      </c>
      <c r="U836" s="68">
        <f>SQRT(2*Table1[[#This Row],[DEMAND for the whole year]]*$H$1/(Table1[[#This Row],[Std. Price ($)]]*$K$1))</f>
        <v>682.69706437557261</v>
      </c>
      <c r="V836" s="68">
        <f>Table1[[#This Row],[DEMAND for the whole year]]/U836</f>
        <v>2.8475294555105131</v>
      </c>
      <c r="W836" s="68">
        <f>Table1[[#This Row],[Demand variability (COV)]]*S836</f>
        <v>10.385753424657535</v>
      </c>
      <c r="X836" s="68">
        <f t="shared" ref="X836:X899" si="194">SQRT(AF836)*W836</f>
        <v>41.543013698630141</v>
      </c>
      <c r="Y836" s="68">
        <f t="shared" ref="Y836:Y899" si="195">NORMSINV($Y$1)*X836</f>
        <v>85.318919127924516</v>
      </c>
      <c r="Z836" s="58">
        <f>(Table1[[#This Row],[Eoq]]/2)*(Table1[[#This Row],[Std. Price ($)]]*$K$1)</f>
        <v>854.25883665315394</v>
      </c>
      <c r="AA836" s="58">
        <f>Table1[[#This Row],[number of times I order]]*$H$1</f>
        <v>854.25883665315394</v>
      </c>
      <c r="AB836" s="58">
        <f>Table1[[#This Row],[Holding cost]]+AA836</f>
        <v>1708.5176733063079</v>
      </c>
      <c r="AC836" s="34">
        <v>0.8</v>
      </c>
      <c r="AD836" s="29">
        <v>1</v>
      </c>
      <c r="AE836" s="29">
        <v>1.95</v>
      </c>
      <c r="AF836" s="29">
        <v>16</v>
      </c>
    </row>
    <row r="837" spans="1:32" x14ac:dyDescent="0.15">
      <c r="A837" s="32">
        <v>31835.026095180929</v>
      </c>
      <c r="B837" s="33">
        <v>7.5249999999999995</v>
      </c>
      <c r="C837" s="33">
        <v>844.20343831965306</v>
      </c>
      <c r="D837" s="33">
        <f>C837/Table1[[#This Row],[Std. Price ($)]]</f>
        <v>112.18650343118314</v>
      </c>
      <c r="E837" s="29">
        <v>130</v>
      </c>
      <c r="F837" s="29">
        <f t="shared" si="182"/>
        <v>234</v>
      </c>
      <c r="G837" s="29">
        <f t="shared" si="183"/>
        <v>234</v>
      </c>
      <c r="H837" s="29">
        <f t="shared" si="184"/>
        <v>234</v>
      </c>
      <c r="I837" s="58">
        <f t="shared" si="185"/>
        <v>234</v>
      </c>
      <c r="J837" s="58">
        <f t="shared" si="186"/>
        <v>234</v>
      </c>
      <c r="K837" s="58">
        <f t="shared" si="187"/>
        <v>234</v>
      </c>
      <c r="L837" s="58">
        <f t="shared" si="188"/>
        <v>234</v>
      </c>
      <c r="M837" s="58">
        <f t="shared" si="189"/>
        <v>234</v>
      </c>
      <c r="N837" s="58">
        <f t="shared" si="190"/>
        <v>234</v>
      </c>
      <c r="O837" s="58">
        <f t="shared" si="191"/>
        <v>234</v>
      </c>
      <c r="P837" s="58">
        <f t="shared" si="192"/>
        <v>234</v>
      </c>
      <c r="Q837" s="58">
        <f t="shared" si="193"/>
        <v>234</v>
      </c>
      <c r="R837" s="58">
        <f>SUM(Table1[[#This Row],[Oct]:[September]])</f>
        <v>2808</v>
      </c>
      <c r="S837" s="68">
        <f>Table1[[#This Row],[DEMAND for the whole year]]/365</f>
        <v>7.6931506849315072</v>
      </c>
      <c r="T837" s="68">
        <f>Table1[[#This Row],[Lead Time (days)]]*S837</f>
        <v>123.09041095890412</v>
      </c>
      <c r="U837" s="68">
        <f>SQRT(2*Table1[[#This Row],[DEMAND for the whole year]]*$H$1/(Table1[[#This Row],[Std. Price ($)]]*$K$1))</f>
        <v>1058.0493554358445</v>
      </c>
      <c r="V837" s="68">
        <f>Table1[[#This Row],[DEMAND for the whole year]]/U837</f>
        <v>2.6539404665515764</v>
      </c>
      <c r="W837" s="68">
        <f>Table1[[#This Row],[Demand variability (COV)]]*S837</f>
        <v>8.0778082191780829</v>
      </c>
      <c r="X837" s="68">
        <f t="shared" si="194"/>
        <v>32.311232876712332</v>
      </c>
      <c r="Y837" s="68">
        <f t="shared" si="195"/>
        <v>66.359159321719062</v>
      </c>
      <c r="Z837" s="58">
        <f>(Table1[[#This Row],[Eoq]]/2)*(Table1[[#This Row],[Std. Price ($)]]*$K$1)</f>
        <v>796.18213996547297</v>
      </c>
      <c r="AA837" s="58">
        <f>Table1[[#This Row],[number of times I order]]*$H$1</f>
        <v>796.18213996547297</v>
      </c>
      <c r="AB837" s="58">
        <f>Table1[[#This Row],[Holding cost]]+AA837</f>
        <v>1592.3642799309459</v>
      </c>
      <c r="AC837" s="34">
        <v>0.8</v>
      </c>
      <c r="AD837" s="29">
        <v>0.95</v>
      </c>
      <c r="AE837" s="29">
        <v>1.05</v>
      </c>
      <c r="AF837" s="29">
        <v>16</v>
      </c>
    </row>
    <row r="838" spans="1:32" x14ac:dyDescent="0.15">
      <c r="A838" s="32">
        <v>27385.064813142581</v>
      </c>
      <c r="B838" s="33">
        <v>122.39473043999999</v>
      </c>
      <c r="C838" s="33">
        <v>10244.129622822455</v>
      </c>
      <c r="D838" s="33">
        <f>C838/Table1[[#This Row],[Std. Price ($)]]</f>
        <v>83.697472807820787</v>
      </c>
      <c r="E838" s="29">
        <v>98</v>
      </c>
      <c r="F838" s="29">
        <f t="shared" si="182"/>
        <v>117.6</v>
      </c>
      <c r="G838" s="29">
        <f t="shared" si="183"/>
        <v>117.6</v>
      </c>
      <c r="H838" s="29">
        <f t="shared" si="184"/>
        <v>117.6</v>
      </c>
      <c r="I838" s="58">
        <f t="shared" si="185"/>
        <v>117.6</v>
      </c>
      <c r="J838" s="58">
        <f t="shared" si="186"/>
        <v>117.6</v>
      </c>
      <c r="K838" s="58">
        <f t="shared" si="187"/>
        <v>117.6</v>
      </c>
      <c r="L838" s="58">
        <f t="shared" si="188"/>
        <v>117.6</v>
      </c>
      <c r="M838" s="58">
        <f t="shared" si="189"/>
        <v>117.6</v>
      </c>
      <c r="N838" s="58">
        <f t="shared" si="190"/>
        <v>117.6</v>
      </c>
      <c r="O838" s="58">
        <f t="shared" si="191"/>
        <v>117.6</v>
      </c>
      <c r="P838" s="58">
        <f t="shared" si="192"/>
        <v>117.6</v>
      </c>
      <c r="Q838" s="58">
        <f t="shared" si="193"/>
        <v>117.6</v>
      </c>
      <c r="R838" s="58">
        <f>SUM(Table1[[#This Row],[Oct]:[September]])</f>
        <v>1411.1999999999998</v>
      </c>
      <c r="S838" s="68">
        <f>Table1[[#This Row],[DEMAND for the whole year]]/365</f>
        <v>3.8663013698630131</v>
      </c>
      <c r="T838" s="68">
        <f>Table1[[#This Row],[Lead Time (days)]]*S838</f>
        <v>112.12273972602738</v>
      </c>
      <c r="U838" s="68">
        <f>SQRT(2*Table1[[#This Row],[DEMAND for the whole year]]*$H$1/(Table1[[#This Row],[Std. Price ($)]]*$K$1))</f>
        <v>185.98312947570858</v>
      </c>
      <c r="V838" s="68">
        <f>Table1[[#This Row],[DEMAND for the whole year]]/U838</f>
        <v>7.5877849995223245</v>
      </c>
      <c r="W838" s="68">
        <f>Table1[[#This Row],[Demand variability (COV)]]*S838</f>
        <v>2.9383890410958902</v>
      </c>
      <c r="X838" s="68">
        <f t="shared" si="194"/>
        <v>15.823709253779288</v>
      </c>
      <c r="Y838" s="68">
        <f t="shared" si="195"/>
        <v>32.497925642103894</v>
      </c>
      <c r="Z838" s="58">
        <f>(Table1[[#This Row],[Eoq]]/2)*(Table1[[#This Row],[Std. Price ($)]]*$K$1)</f>
        <v>2276.335499856697</v>
      </c>
      <c r="AA838" s="58">
        <f>Table1[[#This Row],[number of times I order]]*$H$1</f>
        <v>2276.3354998566974</v>
      </c>
      <c r="AB838" s="58">
        <f>Table1[[#This Row],[Holding cost]]+AA838</f>
        <v>4552.6709997133948</v>
      </c>
      <c r="AC838" s="34">
        <v>0.2</v>
      </c>
      <c r="AD838" s="29">
        <v>1</v>
      </c>
      <c r="AE838" s="29">
        <v>0.76</v>
      </c>
      <c r="AF838" s="29">
        <v>29</v>
      </c>
    </row>
    <row r="839" spans="1:32" x14ac:dyDescent="0.15">
      <c r="A839" s="32">
        <v>73865.197292395227</v>
      </c>
      <c r="B839" s="33">
        <v>10.319999999999999</v>
      </c>
      <c r="C839" s="33">
        <v>774.74417648912731</v>
      </c>
      <c r="D839" s="33">
        <f>C839/Table1[[#This Row],[Std. Price ($)]]</f>
        <v>75.072110124915454</v>
      </c>
      <c r="E839" s="29">
        <v>66</v>
      </c>
      <c r="F839" s="29">
        <f t="shared" si="182"/>
        <v>39.599999999999994</v>
      </c>
      <c r="G839" s="29">
        <f t="shared" si="183"/>
        <v>39.599999999999994</v>
      </c>
      <c r="H839" s="29">
        <f t="shared" si="184"/>
        <v>39.599999999999994</v>
      </c>
      <c r="I839" s="58">
        <f t="shared" si="185"/>
        <v>39.599999999999994</v>
      </c>
      <c r="J839" s="58">
        <f t="shared" si="186"/>
        <v>39.599999999999994</v>
      </c>
      <c r="K839" s="58">
        <f t="shared" si="187"/>
        <v>39.599999999999994</v>
      </c>
      <c r="L839" s="58">
        <f t="shared" si="188"/>
        <v>39.599999999999994</v>
      </c>
      <c r="M839" s="58">
        <f t="shared" si="189"/>
        <v>39.599999999999994</v>
      </c>
      <c r="N839" s="58">
        <f t="shared" si="190"/>
        <v>39.599999999999994</v>
      </c>
      <c r="O839" s="58">
        <f t="shared" si="191"/>
        <v>39.599999999999994</v>
      </c>
      <c r="P839" s="58">
        <f t="shared" si="192"/>
        <v>39.599999999999994</v>
      </c>
      <c r="Q839" s="58">
        <f t="shared" si="193"/>
        <v>39.599999999999994</v>
      </c>
      <c r="R839" s="58">
        <f>SUM(Table1[[#This Row],[Oct]:[September]])</f>
        <v>475.20000000000005</v>
      </c>
      <c r="S839" s="68">
        <f>Table1[[#This Row],[DEMAND for the whole year]]/365</f>
        <v>1.3019178082191782</v>
      </c>
      <c r="T839" s="68">
        <f>Table1[[#This Row],[Lead Time (days)]]*S839</f>
        <v>19.528767123287672</v>
      </c>
      <c r="U839" s="68">
        <f>SQRT(2*Table1[[#This Row],[DEMAND for the whole year]]*$H$1/(Table1[[#This Row],[Std. Price ($)]]*$K$1))</f>
        <v>371.67127261024757</v>
      </c>
      <c r="V839" s="68">
        <f>Table1[[#This Row],[DEMAND for the whole year]]/U839</f>
        <v>1.2785491777792515</v>
      </c>
      <c r="W839" s="68">
        <f>Table1[[#This Row],[Demand variability (COV)]]*S839</f>
        <v>2.04401095890411</v>
      </c>
      <c r="X839" s="68">
        <f t="shared" si="194"/>
        <v>7.9164204033010712</v>
      </c>
      <c r="Y839" s="68">
        <f t="shared" si="195"/>
        <v>16.258339779383103</v>
      </c>
      <c r="Z839" s="58">
        <f>(Table1[[#This Row],[Eoq]]/2)*(Table1[[#This Row],[Std. Price ($)]]*$K$1)</f>
        <v>383.5647533337754</v>
      </c>
      <c r="AA839" s="58">
        <f>Table1[[#This Row],[number of times I order]]*$H$1</f>
        <v>383.56475333377546</v>
      </c>
      <c r="AB839" s="58">
        <f>Table1[[#This Row],[Holding cost]]+AA839</f>
        <v>767.12950666755091</v>
      </c>
      <c r="AC839" s="34">
        <v>-0.4</v>
      </c>
      <c r="AD839" s="29">
        <v>0.91</v>
      </c>
      <c r="AE839" s="29">
        <v>1.57</v>
      </c>
      <c r="AF839" s="29">
        <v>15</v>
      </c>
    </row>
    <row r="840" spans="1:32" x14ac:dyDescent="0.15">
      <c r="A840" s="32">
        <v>78037.706349518805</v>
      </c>
      <c r="B840" s="33">
        <v>93.616795969999998</v>
      </c>
      <c r="C840" s="33">
        <v>3354.3372944011553</v>
      </c>
      <c r="D840" s="33">
        <f>C840/Table1[[#This Row],[Std. Price ($)]]</f>
        <v>35.830507331997033</v>
      </c>
      <c r="E840" s="29">
        <v>34</v>
      </c>
      <c r="F840" s="29">
        <f t="shared" si="182"/>
        <v>30.6</v>
      </c>
      <c r="G840" s="29">
        <f t="shared" si="183"/>
        <v>30.6</v>
      </c>
      <c r="H840" s="29">
        <f t="shared" si="184"/>
        <v>30.6</v>
      </c>
      <c r="I840" s="58">
        <f t="shared" si="185"/>
        <v>30.6</v>
      </c>
      <c r="J840" s="58">
        <f t="shared" si="186"/>
        <v>30.6</v>
      </c>
      <c r="K840" s="58">
        <f t="shared" si="187"/>
        <v>30.6</v>
      </c>
      <c r="L840" s="58">
        <f t="shared" si="188"/>
        <v>30.6</v>
      </c>
      <c r="M840" s="58">
        <f t="shared" si="189"/>
        <v>30.6</v>
      </c>
      <c r="N840" s="58">
        <f t="shared" si="190"/>
        <v>30.6</v>
      </c>
      <c r="O840" s="58">
        <f t="shared" si="191"/>
        <v>30.6</v>
      </c>
      <c r="P840" s="58">
        <f t="shared" si="192"/>
        <v>30.6</v>
      </c>
      <c r="Q840" s="58">
        <f t="shared" si="193"/>
        <v>30.6</v>
      </c>
      <c r="R840" s="58">
        <f>SUM(Table1[[#This Row],[Oct]:[September]])</f>
        <v>367.20000000000005</v>
      </c>
      <c r="S840" s="68">
        <f>Table1[[#This Row],[DEMAND for the whole year]]/365</f>
        <v>1.006027397260274</v>
      </c>
      <c r="T840" s="68">
        <f>Table1[[#This Row],[Lead Time (days)]]*S840</f>
        <v>33.198904109589044</v>
      </c>
      <c r="U840" s="68">
        <f>SQRT(2*Table1[[#This Row],[DEMAND for the whole year]]*$H$1/(Table1[[#This Row],[Std. Price ($)]]*$K$1))</f>
        <v>108.47635331642356</v>
      </c>
      <c r="V840" s="68">
        <f>Table1[[#This Row],[DEMAND for the whole year]]/U840</f>
        <v>3.3850695453310853</v>
      </c>
      <c r="W840" s="68">
        <f>Table1[[#This Row],[Demand variability (COV)]]*S840</f>
        <v>0.82494246575342467</v>
      </c>
      <c r="X840" s="68">
        <f t="shared" si="194"/>
        <v>4.7389336743101005</v>
      </c>
      <c r="Y840" s="68">
        <f t="shared" si="195"/>
        <v>9.7325798711708273</v>
      </c>
      <c r="Z840" s="58">
        <f>(Table1[[#This Row],[Eoq]]/2)*(Table1[[#This Row],[Std. Price ($)]]*$K$1)</f>
        <v>1015.5208635993257</v>
      </c>
      <c r="AA840" s="58">
        <f>Table1[[#This Row],[number of times I order]]*$H$1</f>
        <v>1015.5208635993256</v>
      </c>
      <c r="AB840" s="58">
        <f>Table1[[#This Row],[Holding cost]]+AA840</f>
        <v>2031.0417271986512</v>
      </c>
      <c r="AC840" s="34">
        <v>-0.1</v>
      </c>
      <c r="AD840" s="29">
        <v>0.94</v>
      </c>
      <c r="AE840" s="29">
        <v>0.82</v>
      </c>
      <c r="AF840" s="29">
        <v>33</v>
      </c>
    </row>
    <row r="841" spans="1:32" x14ac:dyDescent="0.15">
      <c r="A841" s="32">
        <v>12439.485010309614</v>
      </c>
      <c r="B841" s="33">
        <v>14.146999999999998</v>
      </c>
      <c r="C841" s="33">
        <v>1016.2407391331626</v>
      </c>
      <c r="D841" s="33">
        <f>C841/Table1[[#This Row],[Std. Price ($)]]</f>
        <v>71.834363408013203</v>
      </c>
      <c r="E841" s="29">
        <v>50</v>
      </c>
      <c r="F841" s="29">
        <f t="shared" si="182"/>
        <v>30</v>
      </c>
      <c r="G841" s="29">
        <f t="shared" si="183"/>
        <v>30</v>
      </c>
      <c r="H841" s="29">
        <f t="shared" si="184"/>
        <v>30</v>
      </c>
      <c r="I841" s="58">
        <f t="shared" si="185"/>
        <v>30</v>
      </c>
      <c r="J841" s="58">
        <f t="shared" si="186"/>
        <v>30</v>
      </c>
      <c r="K841" s="58">
        <f t="shared" si="187"/>
        <v>30</v>
      </c>
      <c r="L841" s="58">
        <f t="shared" si="188"/>
        <v>30</v>
      </c>
      <c r="M841" s="58">
        <f t="shared" si="189"/>
        <v>30</v>
      </c>
      <c r="N841" s="58">
        <f t="shared" si="190"/>
        <v>30</v>
      </c>
      <c r="O841" s="58">
        <f t="shared" si="191"/>
        <v>30</v>
      </c>
      <c r="P841" s="58">
        <f t="shared" si="192"/>
        <v>30</v>
      </c>
      <c r="Q841" s="58">
        <f t="shared" si="193"/>
        <v>30</v>
      </c>
      <c r="R841" s="58">
        <f>SUM(Table1[[#This Row],[Oct]:[September]])</f>
        <v>360</v>
      </c>
      <c r="S841" s="68">
        <f>Table1[[#This Row],[DEMAND for the whole year]]/365</f>
        <v>0.98630136986301364</v>
      </c>
      <c r="T841" s="68">
        <f>Table1[[#This Row],[Lead Time (days)]]*S841</f>
        <v>15.780821917808218</v>
      </c>
      <c r="U841" s="68">
        <f>SQRT(2*Table1[[#This Row],[DEMAND for the whole year]]*$H$1/(Table1[[#This Row],[Std. Price ($)]]*$K$1))</f>
        <v>276.29924677474258</v>
      </c>
      <c r="V841" s="68">
        <f>Table1[[#This Row],[DEMAND for the whole year]]/U841</f>
        <v>1.3029351480407612</v>
      </c>
      <c r="W841" s="68">
        <f>Table1[[#This Row],[Demand variability (COV)]]*S841</f>
        <v>1.8739726027397259</v>
      </c>
      <c r="X841" s="68">
        <f t="shared" si="194"/>
        <v>7.4958904109589035</v>
      </c>
      <c r="Y841" s="68">
        <f t="shared" si="195"/>
        <v>15.39467676572237</v>
      </c>
      <c r="Z841" s="58">
        <f>(Table1[[#This Row],[Eoq]]/2)*(Table1[[#This Row],[Std. Price ($)]]*$K$1)</f>
        <v>390.88054441222829</v>
      </c>
      <c r="AA841" s="58">
        <f>Table1[[#This Row],[number of times I order]]*$H$1</f>
        <v>390.88054441222835</v>
      </c>
      <c r="AB841" s="58">
        <f>Table1[[#This Row],[Holding cost]]+AA841</f>
        <v>781.76108882445669</v>
      </c>
      <c r="AC841" s="34">
        <v>-0.4</v>
      </c>
      <c r="AD841" s="29">
        <v>0.82</v>
      </c>
      <c r="AE841" s="29">
        <v>1.9</v>
      </c>
      <c r="AF841" s="29">
        <v>16</v>
      </c>
    </row>
    <row r="842" spans="1:32" x14ac:dyDescent="0.15">
      <c r="A842" s="32">
        <v>59135.7728746746</v>
      </c>
      <c r="B842" s="33">
        <v>22.982209999999998</v>
      </c>
      <c r="C842" s="33">
        <v>1060.302096329126</v>
      </c>
      <c r="D842" s="33">
        <f>C842/Table1[[#This Row],[Std. Price ($)]]</f>
        <v>46.13577616465632</v>
      </c>
      <c r="E842" s="29">
        <v>42</v>
      </c>
      <c r="F842" s="29">
        <f t="shared" si="182"/>
        <v>16.8</v>
      </c>
      <c r="G842" s="29">
        <f t="shared" si="183"/>
        <v>16.8</v>
      </c>
      <c r="H842" s="29">
        <f t="shared" si="184"/>
        <v>16.8</v>
      </c>
      <c r="I842" s="58">
        <f t="shared" si="185"/>
        <v>16.8</v>
      </c>
      <c r="J842" s="58">
        <f t="shared" si="186"/>
        <v>16.8</v>
      </c>
      <c r="K842" s="58">
        <f t="shared" si="187"/>
        <v>16.8</v>
      </c>
      <c r="L842" s="58">
        <f t="shared" si="188"/>
        <v>16.8</v>
      </c>
      <c r="M842" s="58">
        <f t="shared" si="189"/>
        <v>16.8</v>
      </c>
      <c r="N842" s="58">
        <f t="shared" si="190"/>
        <v>16.8</v>
      </c>
      <c r="O842" s="58">
        <f t="shared" si="191"/>
        <v>16.8</v>
      </c>
      <c r="P842" s="58">
        <f t="shared" si="192"/>
        <v>16.8</v>
      </c>
      <c r="Q842" s="58">
        <f t="shared" si="193"/>
        <v>16.8</v>
      </c>
      <c r="R842" s="58">
        <f>SUM(Table1[[#This Row],[Oct]:[September]])</f>
        <v>201.60000000000005</v>
      </c>
      <c r="S842" s="68">
        <f>Table1[[#This Row],[DEMAND for the whole year]]/365</f>
        <v>0.55232876712328782</v>
      </c>
      <c r="T842" s="68">
        <f>Table1[[#This Row],[Lead Time (days)]]*S842</f>
        <v>8.8372602739726052</v>
      </c>
      <c r="U842" s="68">
        <f>SQRT(2*Table1[[#This Row],[DEMAND for the whole year]]*$H$1/(Table1[[#This Row],[Std. Price ($)]]*$K$1))</f>
        <v>162.22209169304338</v>
      </c>
      <c r="V842" s="68">
        <f>Table1[[#This Row],[DEMAND for the whole year]]/U842</f>
        <v>1.2427407259762595</v>
      </c>
      <c r="W842" s="68">
        <f>Table1[[#This Row],[Demand variability (COV)]]*S842</f>
        <v>0.81192328767123312</v>
      </c>
      <c r="X842" s="68">
        <f t="shared" si="194"/>
        <v>3.2476931506849325</v>
      </c>
      <c r="Y842" s="68">
        <f t="shared" si="195"/>
        <v>6.6699462702856103</v>
      </c>
      <c r="Z842" s="58">
        <f>(Table1[[#This Row],[Eoq]]/2)*(Table1[[#This Row],[Std. Price ($)]]*$K$1)</f>
        <v>372.82221779287784</v>
      </c>
      <c r="AA842" s="58">
        <f>Table1[[#This Row],[number of times I order]]*$H$1</f>
        <v>372.82221779287784</v>
      </c>
      <c r="AB842" s="58">
        <f>Table1[[#This Row],[Holding cost]]+AA842</f>
        <v>745.64443558575567</v>
      </c>
      <c r="AC842" s="34">
        <v>-0.6</v>
      </c>
      <c r="AD842" s="29">
        <v>0.97</v>
      </c>
      <c r="AE842" s="29">
        <v>1.47</v>
      </c>
      <c r="AF842" s="29">
        <v>16</v>
      </c>
    </row>
    <row r="843" spans="1:32" x14ac:dyDescent="0.15">
      <c r="A843" s="32">
        <v>19294.755738980439</v>
      </c>
      <c r="B843" s="33">
        <v>11.781999999999998</v>
      </c>
      <c r="C843" s="33">
        <v>123.20382003095335</v>
      </c>
      <c r="D843" s="33">
        <f>C843/Table1[[#This Row],[Std. Price ($)]]</f>
        <v>10.456952981747866</v>
      </c>
      <c r="E843" s="29">
        <v>50</v>
      </c>
      <c r="F843" s="29">
        <f t="shared" si="182"/>
        <v>125</v>
      </c>
      <c r="G843" s="29">
        <f t="shared" si="183"/>
        <v>125</v>
      </c>
      <c r="H843" s="29">
        <f t="shared" si="184"/>
        <v>125</v>
      </c>
      <c r="I843" s="58">
        <f t="shared" si="185"/>
        <v>125</v>
      </c>
      <c r="J843" s="58">
        <f t="shared" si="186"/>
        <v>125</v>
      </c>
      <c r="K843" s="58">
        <f t="shared" si="187"/>
        <v>125</v>
      </c>
      <c r="L843" s="58">
        <f t="shared" si="188"/>
        <v>125</v>
      </c>
      <c r="M843" s="58">
        <f t="shared" si="189"/>
        <v>125</v>
      </c>
      <c r="N843" s="58">
        <f t="shared" si="190"/>
        <v>125</v>
      </c>
      <c r="O843" s="58">
        <f t="shared" si="191"/>
        <v>125</v>
      </c>
      <c r="P843" s="58">
        <f t="shared" si="192"/>
        <v>125</v>
      </c>
      <c r="Q843" s="58">
        <f t="shared" si="193"/>
        <v>125</v>
      </c>
      <c r="R843" s="58">
        <f>SUM(Table1[[#This Row],[Oct]:[September]])</f>
        <v>1500</v>
      </c>
      <c r="S843" s="68">
        <f>Table1[[#This Row],[DEMAND for the whole year]]/365</f>
        <v>4.1095890410958908</v>
      </c>
      <c r="T843" s="68">
        <f>Table1[[#This Row],[Lead Time (days)]]*S843</f>
        <v>65.753424657534254</v>
      </c>
      <c r="U843" s="68">
        <f>SQRT(2*Table1[[#This Row],[DEMAND for the whole year]]*$H$1/(Table1[[#This Row],[Std. Price ($)]]*$K$1))</f>
        <v>618.01177200035067</v>
      </c>
      <c r="V843" s="68">
        <f>Table1[[#This Row],[DEMAND for the whole year]]/U843</f>
        <v>2.4271382325693773</v>
      </c>
      <c r="W843" s="68">
        <f>Table1[[#This Row],[Demand variability (COV)]]*S843</f>
        <v>1.0273972602739727</v>
      </c>
      <c r="X843" s="68">
        <f t="shared" si="194"/>
        <v>4.1095890410958908</v>
      </c>
      <c r="Y843" s="68">
        <f t="shared" si="195"/>
        <v>8.4400640162951603</v>
      </c>
      <c r="Z843" s="58">
        <f>(Table1[[#This Row],[Eoq]]/2)*(Table1[[#This Row],[Std. Price ($)]]*$K$1)</f>
        <v>728.14146977081316</v>
      </c>
      <c r="AA843" s="58">
        <f>Table1[[#This Row],[number of times I order]]*$H$1</f>
        <v>728.14146977081316</v>
      </c>
      <c r="AB843" s="58">
        <f>Table1[[#This Row],[Holding cost]]+AA843</f>
        <v>1456.2829395416263</v>
      </c>
      <c r="AC843" s="34">
        <v>1.5</v>
      </c>
      <c r="AD843" s="29">
        <v>0.97</v>
      </c>
      <c r="AE843" s="29">
        <v>0.25</v>
      </c>
      <c r="AF843" s="29">
        <v>16</v>
      </c>
    </row>
    <row r="844" spans="1:32" x14ac:dyDescent="0.15">
      <c r="A844" s="32">
        <v>31773.454259645718</v>
      </c>
      <c r="B844" s="33">
        <v>12.125999999999999</v>
      </c>
      <c r="C844" s="33">
        <v>2817.9457525120001</v>
      </c>
      <c r="D844" s="33">
        <f>C844/Table1[[#This Row],[Std. Price ($)]]</f>
        <v>232.3887310334818</v>
      </c>
      <c r="E844" s="29">
        <v>138</v>
      </c>
      <c r="F844" s="29">
        <f t="shared" si="182"/>
        <v>165.6</v>
      </c>
      <c r="G844" s="29">
        <f t="shared" si="183"/>
        <v>165.6</v>
      </c>
      <c r="H844" s="29">
        <f t="shared" si="184"/>
        <v>165.6</v>
      </c>
      <c r="I844" s="58">
        <f t="shared" si="185"/>
        <v>165.6</v>
      </c>
      <c r="J844" s="58">
        <f t="shared" si="186"/>
        <v>165.6</v>
      </c>
      <c r="K844" s="58">
        <f t="shared" si="187"/>
        <v>165.6</v>
      </c>
      <c r="L844" s="58">
        <f t="shared" si="188"/>
        <v>165.6</v>
      </c>
      <c r="M844" s="58">
        <f t="shared" si="189"/>
        <v>165.6</v>
      </c>
      <c r="N844" s="58">
        <f t="shared" si="190"/>
        <v>165.6</v>
      </c>
      <c r="O844" s="58">
        <f t="shared" si="191"/>
        <v>165.6</v>
      </c>
      <c r="P844" s="58">
        <f t="shared" si="192"/>
        <v>165.6</v>
      </c>
      <c r="Q844" s="58">
        <f t="shared" si="193"/>
        <v>165.6</v>
      </c>
      <c r="R844" s="58">
        <f>SUM(Table1[[#This Row],[Oct]:[September]])</f>
        <v>1987.1999999999996</v>
      </c>
      <c r="S844" s="68">
        <f>Table1[[#This Row],[DEMAND for the whole year]]/365</f>
        <v>5.4443835616438347</v>
      </c>
      <c r="T844" s="68">
        <f>Table1[[#This Row],[Lead Time (days)]]*S844</f>
        <v>87.110136986301356</v>
      </c>
      <c r="U844" s="68">
        <f>SQRT(2*Table1[[#This Row],[DEMAND for the whole year]]*$H$1/(Table1[[#This Row],[Std. Price ($)]]*$K$1))</f>
        <v>701.16888341382355</v>
      </c>
      <c r="V844" s="68">
        <f>Table1[[#This Row],[DEMAND for the whole year]]/U844</f>
        <v>2.8341246267586748</v>
      </c>
      <c r="W844" s="68">
        <f>Table1[[#This Row],[Demand variability (COV)]]*S844</f>
        <v>14.482060273972602</v>
      </c>
      <c r="X844" s="68">
        <f t="shared" si="194"/>
        <v>57.928241095890407</v>
      </c>
      <c r="Y844" s="68">
        <f t="shared" si="195"/>
        <v>118.97006204550247</v>
      </c>
      <c r="Z844" s="58">
        <f>(Table1[[#This Row],[Eoq]]/2)*(Table1[[#This Row],[Std. Price ($)]]*$K$1)</f>
        <v>850.23738802760249</v>
      </c>
      <c r="AA844" s="58">
        <f>Table1[[#This Row],[number of times I order]]*$H$1</f>
        <v>850.23738802760249</v>
      </c>
      <c r="AB844" s="58">
        <f>Table1[[#This Row],[Holding cost]]+AA844</f>
        <v>1700.474776055205</v>
      </c>
      <c r="AC844" s="34">
        <v>0.2</v>
      </c>
      <c r="AD844" s="29">
        <v>1</v>
      </c>
      <c r="AE844" s="29">
        <v>2.66</v>
      </c>
      <c r="AF844" s="29">
        <v>16</v>
      </c>
    </row>
    <row r="845" spans="1:32" x14ac:dyDescent="0.15">
      <c r="A845" s="32">
        <v>23682.798072302703</v>
      </c>
      <c r="B845" s="33">
        <v>5.9433692699999998</v>
      </c>
      <c r="C845" s="33">
        <v>322.36527073117469</v>
      </c>
      <c r="D845" s="33">
        <f>C845/Table1[[#This Row],[Std. Price ($)]]</f>
        <v>54.239482032247125</v>
      </c>
      <c r="E845" s="29">
        <v>58</v>
      </c>
      <c r="F845" s="29">
        <f t="shared" si="182"/>
        <v>69.599999999999994</v>
      </c>
      <c r="G845" s="29">
        <f t="shared" si="183"/>
        <v>69.599999999999994</v>
      </c>
      <c r="H845" s="29">
        <f t="shared" si="184"/>
        <v>69.599999999999994</v>
      </c>
      <c r="I845" s="58">
        <f t="shared" si="185"/>
        <v>69.599999999999994</v>
      </c>
      <c r="J845" s="58">
        <f t="shared" si="186"/>
        <v>69.599999999999994</v>
      </c>
      <c r="K845" s="58">
        <f t="shared" si="187"/>
        <v>69.599999999999994</v>
      </c>
      <c r="L845" s="58">
        <f t="shared" si="188"/>
        <v>69.599999999999994</v>
      </c>
      <c r="M845" s="58">
        <f t="shared" si="189"/>
        <v>69.599999999999994</v>
      </c>
      <c r="N845" s="58">
        <f t="shared" si="190"/>
        <v>69.599999999999994</v>
      </c>
      <c r="O845" s="58">
        <f t="shared" si="191"/>
        <v>69.599999999999994</v>
      </c>
      <c r="P845" s="58">
        <f t="shared" si="192"/>
        <v>69.599999999999994</v>
      </c>
      <c r="Q845" s="58">
        <f t="shared" si="193"/>
        <v>69.599999999999994</v>
      </c>
      <c r="R845" s="58">
        <f>SUM(Table1[[#This Row],[Oct]:[September]])</f>
        <v>835.20000000000016</v>
      </c>
      <c r="S845" s="68">
        <f>Table1[[#This Row],[DEMAND for the whole year]]/365</f>
        <v>2.2882191780821923</v>
      </c>
      <c r="T845" s="68">
        <f>Table1[[#This Row],[Lead Time (days)]]*S845</f>
        <v>48.052602739726041</v>
      </c>
      <c r="U845" s="68">
        <f>SQRT(2*Table1[[#This Row],[DEMAND for the whole year]]*$H$1/(Table1[[#This Row],[Std. Price ($)]]*$K$1))</f>
        <v>649.2911942564632</v>
      </c>
      <c r="V845" s="68">
        <f>Table1[[#This Row],[DEMAND for the whole year]]/U845</f>
        <v>1.2863257770751546</v>
      </c>
      <c r="W845" s="68">
        <f>Table1[[#This Row],[Demand variability (COV)]]*S845</f>
        <v>2.2424547945205484</v>
      </c>
      <c r="X845" s="68">
        <f t="shared" si="194"/>
        <v>10.276218838407058</v>
      </c>
      <c r="Y845" s="68">
        <f t="shared" si="195"/>
        <v>21.104773244792703</v>
      </c>
      <c r="Z845" s="58">
        <f>(Table1[[#This Row],[Eoq]]/2)*(Table1[[#This Row],[Std. Price ($)]]*$K$1)</f>
        <v>385.89773312254636</v>
      </c>
      <c r="AA845" s="58">
        <f>Table1[[#This Row],[number of times I order]]*$H$1</f>
        <v>385.89773312254636</v>
      </c>
      <c r="AB845" s="58">
        <f>Table1[[#This Row],[Holding cost]]+AA845</f>
        <v>771.79546624509271</v>
      </c>
      <c r="AC845" s="34">
        <v>0.2</v>
      </c>
      <c r="AD845" s="29">
        <v>0.9</v>
      </c>
      <c r="AE845" s="29">
        <v>0.98</v>
      </c>
      <c r="AF845" s="29">
        <v>21</v>
      </c>
    </row>
    <row r="846" spans="1:32" x14ac:dyDescent="0.15">
      <c r="A846" s="32">
        <v>65445.766998304192</v>
      </c>
      <c r="B846" s="33">
        <v>7.8156799999999986</v>
      </c>
      <c r="C846" s="33">
        <v>112.04396797439999</v>
      </c>
      <c r="D846" s="33">
        <f>C846/Table1[[#This Row],[Std. Price ($)]]</f>
        <v>14.335792659679006</v>
      </c>
      <c r="E846" s="29">
        <v>42</v>
      </c>
      <c r="F846" s="29">
        <f t="shared" si="182"/>
        <v>63</v>
      </c>
      <c r="G846" s="29">
        <f t="shared" si="183"/>
        <v>63</v>
      </c>
      <c r="H846" s="29">
        <f t="shared" si="184"/>
        <v>63</v>
      </c>
      <c r="I846" s="58">
        <f t="shared" si="185"/>
        <v>63</v>
      </c>
      <c r="J846" s="58">
        <f t="shared" si="186"/>
        <v>63</v>
      </c>
      <c r="K846" s="58">
        <f t="shared" si="187"/>
        <v>63</v>
      </c>
      <c r="L846" s="58">
        <f t="shared" si="188"/>
        <v>63</v>
      </c>
      <c r="M846" s="58">
        <f t="shared" si="189"/>
        <v>63</v>
      </c>
      <c r="N846" s="58">
        <f t="shared" si="190"/>
        <v>63</v>
      </c>
      <c r="O846" s="58">
        <f t="shared" si="191"/>
        <v>63</v>
      </c>
      <c r="P846" s="58">
        <f t="shared" si="192"/>
        <v>63</v>
      </c>
      <c r="Q846" s="58">
        <f t="shared" si="193"/>
        <v>63</v>
      </c>
      <c r="R846" s="58">
        <f>SUM(Table1[[#This Row],[Oct]:[September]])</f>
        <v>756</v>
      </c>
      <c r="S846" s="68">
        <f>Table1[[#This Row],[DEMAND for the whole year]]/365</f>
        <v>2.0712328767123287</v>
      </c>
      <c r="T846" s="68">
        <f>Table1[[#This Row],[Lead Time (days)]]*S846</f>
        <v>12.427397260273972</v>
      </c>
      <c r="U846" s="68">
        <f>SQRT(2*Table1[[#This Row],[DEMAND for the whole year]]*$H$1/(Table1[[#This Row],[Std. Price ($)]]*$K$1))</f>
        <v>538.68904085593783</v>
      </c>
      <c r="V846" s="68">
        <f>Table1[[#This Row],[DEMAND for the whole year]]/U846</f>
        <v>1.4034070542789785</v>
      </c>
      <c r="W846" s="68">
        <f>Table1[[#This Row],[Demand variability (COV)]]*S846</f>
        <v>2.7961643835616439</v>
      </c>
      <c r="X846" s="68">
        <f t="shared" si="194"/>
        <v>6.8491759766698941</v>
      </c>
      <c r="Y846" s="68">
        <f t="shared" si="195"/>
        <v>14.066487700811441</v>
      </c>
      <c r="Z846" s="58">
        <f>(Table1[[#This Row],[Eoq]]/2)*(Table1[[#This Row],[Std. Price ($)]]*$K$1)</f>
        <v>421.02211628369361</v>
      </c>
      <c r="AA846" s="58">
        <f>Table1[[#This Row],[number of times I order]]*$H$1</f>
        <v>421.02211628369355</v>
      </c>
      <c r="AB846" s="58">
        <f>Table1[[#This Row],[Holding cost]]+AA846</f>
        <v>842.0442325673871</v>
      </c>
      <c r="AC846" s="34">
        <v>0.5</v>
      </c>
      <c r="AD846" s="29">
        <v>1</v>
      </c>
      <c r="AE846" s="29">
        <v>1.35</v>
      </c>
      <c r="AF846" s="29">
        <v>6</v>
      </c>
    </row>
    <row r="847" spans="1:32" x14ac:dyDescent="0.15">
      <c r="A847" s="32">
        <v>97836.378863481572</v>
      </c>
      <c r="B847" s="33">
        <v>7.88990832</v>
      </c>
      <c r="C847" s="33">
        <v>427.59450952182158</v>
      </c>
      <c r="D847" s="33">
        <f>C847/Table1[[#This Row],[Std. Price ($)]]</f>
        <v>54.195117633739699</v>
      </c>
      <c r="E847" s="29">
        <v>82</v>
      </c>
      <c r="F847" s="29">
        <f t="shared" si="182"/>
        <v>205</v>
      </c>
      <c r="G847" s="29">
        <f t="shared" si="183"/>
        <v>205</v>
      </c>
      <c r="H847" s="29">
        <f t="shared" si="184"/>
        <v>205</v>
      </c>
      <c r="I847" s="58">
        <f t="shared" si="185"/>
        <v>205</v>
      </c>
      <c r="J847" s="58">
        <f t="shared" si="186"/>
        <v>205</v>
      </c>
      <c r="K847" s="58">
        <f t="shared" si="187"/>
        <v>205</v>
      </c>
      <c r="L847" s="58">
        <f t="shared" si="188"/>
        <v>205</v>
      </c>
      <c r="M847" s="58">
        <f t="shared" si="189"/>
        <v>205</v>
      </c>
      <c r="N847" s="58">
        <f t="shared" si="190"/>
        <v>205</v>
      </c>
      <c r="O847" s="58">
        <f t="shared" si="191"/>
        <v>205</v>
      </c>
      <c r="P847" s="58">
        <f t="shared" si="192"/>
        <v>205</v>
      </c>
      <c r="Q847" s="58">
        <f t="shared" si="193"/>
        <v>205</v>
      </c>
      <c r="R847" s="58">
        <f>SUM(Table1[[#This Row],[Oct]:[September]])</f>
        <v>2460</v>
      </c>
      <c r="S847" s="68">
        <f>Table1[[#This Row],[DEMAND for the whole year]]/365</f>
        <v>6.7397260273972606</v>
      </c>
      <c r="T847" s="68">
        <f>Table1[[#This Row],[Lead Time (days)]]*S847</f>
        <v>175.23287671232879</v>
      </c>
      <c r="U847" s="68">
        <f>SQRT(2*Table1[[#This Row],[DEMAND for the whole year]]*$H$1/(Table1[[#This Row],[Std. Price ($)]]*$K$1))</f>
        <v>967.1463620053994</v>
      </c>
      <c r="V847" s="68">
        <f>Table1[[#This Row],[DEMAND for the whole year]]/U847</f>
        <v>2.5435653760813777</v>
      </c>
      <c r="W847" s="68">
        <f>Table1[[#This Row],[Demand variability (COV)]]*S847</f>
        <v>3.5720547945205481</v>
      </c>
      <c r="X847" s="68">
        <f t="shared" si="194"/>
        <v>18.213977100882939</v>
      </c>
      <c r="Y847" s="68">
        <f t="shared" si="195"/>
        <v>37.40693562921129</v>
      </c>
      <c r="Z847" s="58">
        <f>(Table1[[#This Row],[Eoq]]/2)*(Table1[[#This Row],[Std. Price ($)]]*$K$1)</f>
        <v>763.0696128244133</v>
      </c>
      <c r="AA847" s="58">
        <f>Table1[[#This Row],[number of times I order]]*$H$1</f>
        <v>763.0696128244133</v>
      </c>
      <c r="AB847" s="58">
        <f>Table1[[#This Row],[Holding cost]]+AA847</f>
        <v>1526.1392256488266</v>
      </c>
      <c r="AC847" s="34">
        <v>1.5</v>
      </c>
      <c r="AD847" s="29">
        <v>1</v>
      </c>
      <c r="AE847" s="29">
        <v>0.53</v>
      </c>
      <c r="AF847" s="29">
        <v>26</v>
      </c>
    </row>
    <row r="848" spans="1:32" x14ac:dyDescent="0.15">
      <c r="A848" s="32">
        <v>56216.195540066052</v>
      </c>
      <c r="B848" s="33">
        <v>18.16701969</v>
      </c>
      <c r="C848" s="33">
        <v>1110.5250715772947</v>
      </c>
      <c r="D848" s="33">
        <f>C848/Table1[[#This Row],[Std. Price ($)]]</f>
        <v>61.1286325730456</v>
      </c>
      <c r="E848" s="29">
        <v>82</v>
      </c>
      <c r="F848" s="29">
        <f t="shared" si="182"/>
        <v>98.4</v>
      </c>
      <c r="G848" s="29">
        <f t="shared" si="183"/>
        <v>98.4</v>
      </c>
      <c r="H848" s="29">
        <f t="shared" si="184"/>
        <v>98.4</v>
      </c>
      <c r="I848" s="58">
        <f t="shared" si="185"/>
        <v>98.4</v>
      </c>
      <c r="J848" s="58">
        <f t="shared" si="186"/>
        <v>98.4</v>
      </c>
      <c r="K848" s="58">
        <f t="shared" si="187"/>
        <v>98.4</v>
      </c>
      <c r="L848" s="58">
        <f t="shared" si="188"/>
        <v>98.4</v>
      </c>
      <c r="M848" s="58">
        <f t="shared" si="189"/>
        <v>98.4</v>
      </c>
      <c r="N848" s="58">
        <f t="shared" si="190"/>
        <v>98.4</v>
      </c>
      <c r="O848" s="58">
        <f t="shared" si="191"/>
        <v>98.4</v>
      </c>
      <c r="P848" s="58">
        <f t="shared" si="192"/>
        <v>98.4</v>
      </c>
      <c r="Q848" s="58">
        <f t="shared" si="193"/>
        <v>98.4</v>
      </c>
      <c r="R848" s="58">
        <f>SUM(Table1[[#This Row],[Oct]:[September]])</f>
        <v>1180.8</v>
      </c>
      <c r="S848" s="68">
        <f>Table1[[#This Row],[DEMAND for the whole year]]/365</f>
        <v>3.2350684931506848</v>
      </c>
      <c r="T848" s="68">
        <f>Table1[[#This Row],[Lead Time (days)]]*S848</f>
        <v>90.581917808219174</v>
      </c>
      <c r="U848" s="68">
        <f>SQRT(2*Table1[[#This Row],[DEMAND for the whole year]]*$H$1/(Table1[[#This Row],[Std. Price ($)]]*$K$1))</f>
        <v>441.57752010311498</v>
      </c>
      <c r="V848" s="68">
        <f>Table1[[#This Row],[DEMAND for the whole year]]/U848</f>
        <v>2.6740491674582199</v>
      </c>
      <c r="W848" s="68">
        <f>Table1[[#This Row],[Demand variability (COV)]]*S848</f>
        <v>1.714586301369863</v>
      </c>
      <c r="X848" s="68">
        <f t="shared" si="194"/>
        <v>9.0727379095654044</v>
      </c>
      <c r="Y848" s="68">
        <f t="shared" si="195"/>
        <v>18.633125598217983</v>
      </c>
      <c r="Z848" s="58">
        <f>(Table1[[#This Row],[Eoq]]/2)*(Table1[[#This Row],[Std. Price ($)]]*$K$1)</f>
        <v>802.21475023746609</v>
      </c>
      <c r="AA848" s="58">
        <f>Table1[[#This Row],[number of times I order]]*$H$1</f>
        <v>802.21475023746598</v>
      </c>
      <c r="AB848" s="58">
        <f>Table1[[#This Row],[Holding cost]]+AA848</f>
        <v>1604.429500474932</v>
      </c>
      <c r="AC848" s="34">
        <v>0.2</v>
      </c>
      <c r="AD848" s="29">
        <v>1</v>
      </c>
      <c r="AE848" s="29">
        <v>0.53</v>
      </c>
      <c r="AF848" s="29">
        <v>28</v>
      </c>
    </row>
    <row r="849" spans="1:32" x14ac:dyDescent="0.15">
      <c r="A849" s="32">
        <v>78535.814992106927</v>
      </c>
      <c r="B849" s="33">
        <v>11.274599999999998</v>
      </c>
      <c r="C849" s="33">
        <v>42.943517446575726</v>
      </c>
      <c r="D849" s="33">
        <f>C849/Table1[[#This Row],[Std. Price ($)]]</f>
        <v>3.8088728155833231</v>
      </c>
      <c r="E849" s="29">
        <v>18</v>
      </c>
      <c r="F849" s="29">
        <f t="shared" si="182"/>
        <v>10.8</v>
      </c>
      <c r="G849" s="29">
        <f t="shared" si="183"/>
        <v>10.8</v>
      </c>
      <c r="H849" s="29">
        <f t="shared" si="184"/>
        <v>10.8</v>
      </c>
      <c r="I849" s="58">
        <f t="shared" si="185"/>
        <v>10.8</v>
      </c>
      <c r="J849" s="58">
        <f t="shared" si="186"/>
        <v>10.8</v>
      </c>
      <c r="K849" s="58">
        <f t="shared" si="187"/>
        <v>10.8</v>
      </c>
      <c r="L849" s="58">
        <f t="shared" si="188"/>
        <v>10.8</v>
      </c>
      <c r="M849" s="58">
        <f t="shared" si="189"/>
        <v>10.8</v>
      </c>
      <c r="N849" s="58">
        <f t="shared" si="190"/>
        <v>10.8</v>
      </c>
      <c r="O849" s="58">
        <f t="shared" si="191"/>
        <v>10.8</v>
      </c>
      <c r="P849" s="58">
        <f t="shared" si="192"/>
        <v>10.8</v>
      </c>
      <c r="Q849" s="58">
        <f t="shared" si="193"/>
        <v>10.8</v>
      </c>
      <c r="R849" s="58">
        <f>SUM(Table1[[#This Row],[Oct]:[September]])</f>
        <v>129.6</v>
      </c>
      <c r="S849" s="68">
        <f>Table1[[#This Row],[DEMAND for the whole year]]/365</f>
        <v>0.35506849315068489</v>
      </c>
      <c r="T849" s="68">
        <f>Table1[[#This Row],[Lead Time (days)]]*S849</f>
        <v>5.6810958904109583</v>
      </c>
      <c r="U849" s="68">
        <f>SQRT(2*Table1[[#This Row],[DEMAND for the whole year]]*$H$1/(Table1[[#This Row],[Std. Price ($)]]*$K$1))</f>
        <v>185.70027918252543</v>
      </c>
      <c r="V849" s="68">
        <f>Table1[[#This Row],[DEMAND for the whole year]]/U849</f>
        <v>0.69789878922376691</v>
      </c>
      <c r="W849" s="68">
        <f>Table1[[#This Row],[Demand variability (COV)]]*S849</f>
        <v>8.8767123287671224E-2</v>
      </c>
      <c r="X849" s="68">
        <f t="shared" si="194"/>
        <v>0.35506849315068489</v>
      </c>
      <c r="Y849" s="68">
        <f t="shared" si="195"/>
        <v>0.72922153100790166</v>
      </c>
      <c r="Z849" s="58">
        <f>(Table1[[#This Row],[Eoq]]/2)*(Table1[[#This Row],[Std. Price ($)]]*$K$1)</f>
        <v>209.36963676713012</v>
      </c>
      <c r="AA849" s="58">
        <f>Table1[[#This Row],[number of times I order]]*$H$1</f>
        <v>209.36963676713006</v>
      </c>
      <c r="AB849" s="58">
        <f>Table1[[#This Row],[Holding cost]]+AA849</f>
        <v>418.73927353426018</v>
      </c>
      <c r="AC849" s="34">
        <v>-0.4</v>
      </c>
      <c r="AD849" s="29">
        <v>0.97</v>
      </c>
      <c r="AE849" s="29">
        <v>0.25</v>
      </c>
      <c r="AF849" s="29">
        <v>16</v>
      </c>
    </row>
    <row r="850" spans="1:32" x14ac:dyDescent="0.15">
      <c r="A850" s="32">
        <v>4776.1228852583936</v>
      </c>
      <c r="B850" s="33">
        <v>20.230533789999999</v>
      </c>
      <c r="C850" s="33">
        <v>1226.3343873501162</v>
      </c>
      <c r="D850" s="33">
        <f>C850/Table1[[#This Row],[Std. Price ($)]]</f>
        <v>60.617994566030497</v>
      </c>
      <c r="E850" s="29">
        <v>82</v>
      </c>
      <c r="F850" s="29">
        <f t="shared" si="182"/>
        <v>180.39999999999998</v>
      </c>
      <c r="G850" s="29">
        <f t="shared" si="183"/>
        <v>180.39999999999998</v>
      </c>
      <c r="H850" s="29">
        <f t="shared" si="184"/>
        <v>180.39999999999998</v>
      </c>
      <c r="I850" s="58">
        <f t="shared" si="185"/>
        <v>180.39999999999998</v>
      </c>
      <c r="J850" s="58">
        <f t="shared" si="186"/>
        <v>180.39999999999998</v>
      </c>
      <c r="K850" s="58">
        <f t="shared" si="187"/>
        <v>180.39999999999998</v>
      </c>
      <c r="L850" s="58">
        <f t="shared" si="188"/>
        <v>180.39999999999998</v>
      </c>
      <c r="M850" s="58">
        <f t="shared" si="189"/>
        <v>180.39999999999998</v>
      </c>
      <c r="N850" s="58">
        <f t="shared" si="190"/>
        <v>180.39999999999998</v>
      </c>
      <c r="O850" s="58">
        <f t="shared" si="191"/>
        <v>180.39999999999998</v>
      </c>
      <c r="P850" s="58">
        <f t="shared" si="192"/>
        <v>180.39999999999998</v>
      </c>
      <c r="Q850" s="58">
        <f t="shared" si="193"/>
        <v>180.39999999999998</v>
      </c>
      <c r="R850" s="58">
        <f>SUM(Table1[[#This Row],[Oct]:[September]])</f>
        <v>2164.8000000000002</v>
      </c>
      <c r="S850" s="68">
        <f>Table1[[#This Row],[DEMAND for the whole year]]/365</f>
        <v>5.9309589041095894</v>
      </c>
      <c r="T850" s="68">
        <f>Table1[[#This Row],[Lead Time (days)]]*S850</f>
        <v>154.20493150684933</v>
      </c>
      <c r="U850" s="68">
        <f>SQRT(2*Table1[[#This Row],[DEMAND for the whole year]]*$H$1/(Table1[[#This Row],[Std. Price ($)]]*$K$1))</f>
        <v>566.58600894388769</v>
      </c>
      <c r="V850" s="68">
        <f>Table1[[#This Row],[DEMAND for the whole year]]/U850</f>
        <v>3.8207791329601872</v>
      </c>
      <c r="W850" s="68">
        <f>Table1[[#This Row],[Demand variability (COV)]]*S850</f>
        <v>3.2027178082191785</v>
      </c>
      <c r="X850" s="68">
        <f t="shared" si="194"/>
        <v>16.330720600640703</v>
      </c>
      <c r="Y850" s="68">
        <f t="shared" si="195"/>
        <v>33.539199643398497</v>
      </c>
      <c r="Z850" s="58">
        <f>(Table1[[#This Row],[Eoq]]/2)*(Table1[[#This Row],[Std. Price ($)]]*$K$1)</f>
        <v>1146.2337398880561</v>
      </c>
      <c r="AA850" s="58">
        <f>Table1[[#This Row],[number of times I order]]*$H$1</f>
        <v>1146.2337398880561</v>
      </c>
      <c r="AB850" s="58">
        <f>Table1[[#This Row],[Holding cost]]+AA850</f>
        <v>2292.4674797761122</v>
      </c>
      <c r="AC850" s="34">
        <v>1.2</v>
      </c>
      <c r="AD850" s="29">
        <v>0.8</v>
      </c>
      <c r="AE850" s="29">
        <v>0.54</v>
      </c>
      <c r="AF850" s="29">
        <v>26</v>
      </c>
    </row>
    <row r="851" spans="1:32" x14ac:dyDescent="0.15">
      <c r="A851" s="32">
        <v>16190.155759372605</v>
      </c>
      <c r="B851" s="33">
        <v>36.549999999999997</v>
      </c>
      <c r="C851" s="33">
        <v>339.69313125000002</v>
      </c>
      <c r="D851" s="33">
        <f>C851/Table1[[#This Row],[Std. Price ($)]]</f>
        <v>9.2939297195622448</v>
      </c>
      <c r="E851" s="29">
        <v>58</v>
      </c>
      <c r="F851" s="29">
        <f t="shared" si="182"/>
        <v>145</v>
      </c>
      <c r="G851" s="29">
        <f t="shared" si="183"/>
        <v>145</v>
      </c>
      <c r="H851" s="29">
        <f t="shared" si="184"/>
        <v>145</v>
      </c>
      <c r="I851" s="58">
        <f t="shared" si="185"/>
        <v>145</v>
      </c>
      <c r="J851" s="58">
        <f t="shared" si="186"/>
        <v>145</v>
      </c>
      <c r="K851" s="58">
        <f t="shared" si="187"/>
        <v>145</v>
      </c>
      <c r="L851" s="58">
        <f t="shared" si="188"/>
        <v>145</v>
      </c>
      <c r="M851" s="58">
        <f t="shared" si="189"/>
        <v>145</v>
      </c>
      <c r="N851" s="58">
        <f t="shared" si="190"/>
        <v>145</v>
      </c>
      <c r="O851" s="58">
        <f t="shared" si="191"/>
        <v>145</v>
      </c>
      <c r="P851" s="58">
        <f t="shared" si="192"/>
        <v>145</v>
      </c>
      <c r="Q851" s="58">
        <f t="shared" si="193"/>
        <v>145</v>
      </c>
      <c r="R851" s="58">
        <f>SUM(Table1[[#This Row],[Oct]:[September]])</f>
        <v>1740</v>
      </c>
      <c r="S851" s="68">
        <f>Table1[[#This Row],[DEMAND for the whole year]]/365</f>
        <v>4.7671232876712333</v>
      </c>
      <c r="T851" s="68">
        <f>Table1[[#This Row],[Lead Time (days)]]*S851</f>
        <v>71.506849315068493</v>
      </c>
      <c r="U851" s="68">
        <f>SQRT(2*Table1[[#This Row],[DEMAND for the whole year]]*$H$1/(Table1[[#This Row],[Std. Price ($)]]*$K$1))</f>
        <v>377.91276434587439</v>
      </c>
      <c r="V851" s="68">
        <f>Table1[[#This Row],[DEMAND for the whole year]]/U851</f>
        <v>4.6042371789472352</v>
      </c>
      <c r="W851" s="68">
        <f>Table1[[#This Row],[Demand variability (COV)]]*S851</f>
        <v>1.1917808219178083</v>
      </c>
      <c r="X851" s="68">
        <f t="shared" si="194"/>
        <v>4.6157472756170588</v>
      </c>
      <c r="Y851" s="68">
        <f t="shared" si="195"/>
        <v>9.4795859390503345</v>
      </c>
      <c r="Z851" s="58">
        <f>(Table1[[#This Row],[Eoq]]/2)*(Table1[[#This Row],[Std. Price ($)]]*$K$1)</f>
        <v>1381.2711536841709</v>
      </c>
      <c r="AA851" s="58">
        <f>Table1[[#This Row],[number of times I order]]*$H$1</f>
        <v>1381.2711536841705</v>
      </c>
      <c r="AB851" s="58">
        <f>Table1[[#This Row],[Holding cost]]+AA851</f>
        <v>2762.5423073683414</v>
      </c>
      <c r="AC851" s="34">
        <v>1.5</v>
      </c>
      <c r="AD851" s="29">
        <v>1</v>
      </c>
      <c r="AE851" s="29">
        <v>0.25</v>
      </c>
      <c r="AF851" s="29">
        <v>15</v>
      </c>
    </row>
    <row r="852" spans="1:32" x14ac:dyDescent="0.15">
      <c r="A852" s="32">
        <v>5565.1942673587419</v>
      </c>
      <c r="B852" s="33">
        <v>6.2603489299999993</v>
      </c>
      <c r="C852" s="33">
        <v>242.22561366990271</v>
      </c>
      <c r="D852" s="33">
        <f>C852/Table1[[#This Row],[Std. Price ($)]]</f>
        <v>38.692030808241668</v>
      </c>
      <c r="E852" s="29">
        <v>58</v>
      </c>
      <c r="F852" s="29">
        <f t="shared" si="182"/>
        <v>127.6</v>
      </c>
      <c r="G852" s="29">
        <f t="shared" si="183"/>
        <v>127.6</v>
      </c>
      <c r="H852" s="29">
        <f t="shared" si="184"/>
        <v>127.6</v>
      </c>
      <c r="I852" s="58">
        <f t="shared" si="185"/>
        <v>127.6</v>
      </c>
      <c r="J852" s="58">
        <f t="shared" si="186"/>
        <v>127.6</v>
      </c>
      <c r="K852" s="58">
        <f t="shared" si="187"/>
        <v>127.6</v>
      </c>
      <c r="L852" s="58">
        <f t="shared" si="188"/>
        <v>127.6</v>
      </c>
      <c r="M852" s="58">
        <f t="shared" si="189"/>
        <v>127.6</v>
      </c>
      <c r="N852" s="58">
        <f t="shared" si="190"/>
        <v>127.6</v>
      </c>
      <c r="O852" s="58">
        <f t="shared" si="191"/>
        <v>127.6</v>
      </c>
      <c r="P852" s="58">
        <f t="shared" si="192"/>
        <v>127.6</v>
      </c>
      <c r="Q852" s="58">
        <f t="shared" si="193"/>
        <v>127.6</v>
      </c>
      <c r="R852" s="58">
        <f>SUM(Table1[[#This Row],[Oct]:[September]])</f>
        <v>1531.1999999999998</v>
      </c>
      <c r="S852" s="68">
        <f>Table1[[#This Row],[DEMAND for the whole year]]/365</f>
        <v>4.1950684931506848</v>
      </c>
      <c r="T852" s="68">
        <f>Table1[[#This Row],[Lead Time (days)]]*S852</f>
        <v>67.121095890410956</v>
      </c>
      <c r="U852" s="68">
        <f>SQRT(2*Table1[[#This Row],[DEMAND for the whole year]]*$H$1/(Table1[[#This Row],[Std. Price ($)]]*$K$1))</f>
        <v>856.59851586090963</v>
      </c>
      <c r="V852" s="68">
        <f>Table1[[#This Row],[DEMAND for the whole year]]/U852</f>
        <v>1.7875352007364775</v>
      </c>
      <c r="W852" s="68">
        <f>Table1[[#This Row],[Demand variability (COV)]]*S852</f>
        <v>3.8594630136986301</v>
      </c>
      <c r="X852" s="68">
        <f t="shared" si="194"/>
        <v>15.43785205479452</v>
      </c>
      <c r="Y852" s="68">
        <f t="shared" si="195"/>
        <v>31.705471840029482</v>
      </c>
      <c r="Z852" s="58">
        <f>(Table1[[#This Row],[Eoq]]/2)*(Table1[[#This Row],[Std. Price ($)]]*$K$1)</f>
        <v>536.26056022094326</v>
      </c>
      <c r="AA852" s="58">
        <f>Table1[[#This Row],[number of times I order]]*$H$1</f>
        <v>536.26056022094326</v>
      </c>
      <c r="AB852" s="58">
        <f>Table1[[#This Row],[Holding cost]]+AA852</f>
        <v>1072.5211204418865</v>
      </c>
      <c r="AC852" s="34">
        <v>1.2</v>
      </c>
      <c r="AD852" s="29">
        <v>1</v>
      </c>
      <c r="AE852" s="29">
        <v>0.92</v>
      </c>
      <c r="AF852" s="29">
        <v>16</v>
      </c>
    </row>
    <row r="853" spans="1:32" x14ac:dyDescent="0.15">
      <c r="A853" s="32">
        <v>68070.968839199893</v>
      </c>
      <c r="B853" s="33">
        <v>27.554591779999996</v>
      </c>
      <c r="C853" s="33">
        <v>1380.289269176875</v>
      </c>
      <c r="D853" s="33">
        <f>C853/Table1[[#This Row],[Std. Price ($)]]</f>
        <v>50.092894868387532</v>
      </c>
      <c r="E853" s="29">
        <v>90</v>
      </c>
      <c r="F853" s="29">
        <f t="shared" si="182"/>
        <v>135</v>
      </c>
      <c r="G853" s="29">
        <f t="shared" si="183"/>
        <v>135</v>
      </c>
      <c r="H853" s="29">
        <f t="shared" si="184"/>
        <v>135</v>
      </c>
      <c r="I853" s="58">
        <f t="shared" si="185"/>
        <v>135</v>
      </c>
      <c r="J853" s="58">
        <f t="shared" si="186"/>
        <v>135</v>
      </c>
      <c r="K853" s="58">
        <f t="shared" si="187"/>
        <v>135</v>
      </c>
      <c r="L853" s="58">
        <f t="shared" si="188"/>
        <v>135</v>
      </c>
      <c r="M853" s="58">
        <f t="shared" si="189"/>
        <v>135</v>
      </c>
      <c r="N853" s="58">
        <f t="shared" si="190"/>
        <v>135</v>
      </c>
      <c r="O853" s="58">
        <f t="shared" si="191"/>
        <v>135</v>
      </c>
      <c r="P853" s="58">
        <f t="shared" si="192"/>
        <v>135</v>
      </c>
      <c r="Q853" s="58">
        <f t="shared" si="193"/>
        <v>135</v>
      </c>
      <c r="R853" s="58">
        <f>SUM(Table1[[#This Row],[Oct]:[September]])</f>
        <v>1620</v>
      </c>
      <c r="S853" s="68">
        <f>Table1[[#This Row],[DEMAND for the whole year]]/365</f>
        <v>4.4383561643835616</v>
      </c>
      <c r="T853" s="68">
        <f>Table1[[#This Row],[Lead Time (days)]]*S853</f>
        <v>71.013698630136986</v>
      </c>
      <c r="U853" s="68">
        <f>SQRT(2*Table1[[#This Row],[DEMAND for the whole year]]*$H$1/(Table1[[#This Row],[Std. Price ($)]]*$K$1))</f>
        <v>419.97278085645723</v>
      </c>
      <c r="V853" s="68">
        <f>Table1[[#This Row],[DEMAND for the whole year]]/U853</f>
        <v>3.857392845070359</v>
      </c>
      <c r="W853" s="68">
        <f>Table1[[#This Row],[Demand variability (COV)]]*S853</f>
        <v>3.2399999999999998</v>
      </c>
      <c r="X853" s="68">
        <f t="shared" si="194"/>
        <v>12.959999999999999</v>
      </c>
      <c r="Y853" s="68">
        <f t="shared" si="195"/>
        <v>26.616585881788414</v>
      </c>
      <c r="Z853" s="58">
        <f>(Table1[[#This Row],[Eoq]]/2)*(Table1[[#This Row],[Std. Price ($)]]*$K$1)</f>
        <v>1157.2178535211076</v>
      </c>
      <c r="AA853" s="58">
        <f>Table1[[#This Row],[number of times I order]]*$H$1</f>
        <v>1157.2178535211076</v>
      </c>
      <c r="AB853" s="58">
        <f>Table1[[#This Row],[Holding cost]]+AA853</f>
        <v>2314.4357070422152</v>
      </c>
      <c r="AC853" s="34">
        <v>0.5</v>
      </c>
      <c r="AD853" s="29">
        <v>1</v>
      </c>
      <c r="AE853" s="29">
        <v>0.73</v>
      </c>
      <c r="AF853" s="29">
        <v>16</v>
      </c>
    </row>
    <row r="854" spans="1:32" x14ac:dyDescent="0.15">
      <c r="A854" s="32">
        <v>77925.24545065964</v>
      </c>
      <c r="B854" s="33">
        <v>40.980946179999997</v>
      </c>
      <c r="C854" s="33">
        <v>1648.4865103220977</v>
      </c>
      <c r="D854" s="33">
        <f>C854/Table1[[#This Row],[Std. Price ($)]]</f>
        <v>40.225682029923739</v>
      </c>
      <c r="E854" s="29">
        <v>74</v>
      </c>
      <c r="F854" s="29">
        <f t="shared" si="182"/>
        <v>185</v>
      </c>
      <c r="G854" s="29">
        <f t="shared" si="183"/>
        <v>185</v>
      </c>
      <c r="H854" s="29">
        <f t="shared" si="184"/>
        <v>185</v>
      </c>
      <c r="I854" s="58">
        <f t="shared" si="185"/>
        <v>185</v>
      </c>
      <c r="J854" s="58">
        <f t="shared" si="186"/>
        <v>185</v>
      </c>
      <c r="K854" s="58">
        <f t="shared" si="187"/>
        <v>185</v>
      </c>
      <c r="L854" s="58">
        <f t="shared" si="188"/>
        <v>185</v>
      </c>
      <c r="M854" s="58">
        <f t="shared" si="189"/>
        <v>185</v>
      </c>
      <c r="N854" s="58">
        <f t="shared" si="190"/>
        <v>185</v>
      </c>
      <c r="O854" s="58">
        <f t="shared" si="191"/>
        <v>185</v>
      </c>
      <c r="P854" s="58">
        <f t="shared" si="192"/>
        <v>185</v>
      </c>
      <c r="Q854" s="58">
        <f t="shared" si="193"/>
        <v>185</v>
      </c>
      <c r="R854" s="58">
        <f>SUM(Table1[[#This Row],[Oct]:[September]])</f>
        <v>2220</v>
      </c>
      <c r="S854" s="68">
        <f>Table1[[#This Row],[DEMAND for the whole year]]/365</f>
        <v>6.0821917808219181</v>
      </c>
      <c r="T854" s="68">
        <f>Table1[[#This Row],[Lead Time (days)]]*S854</f>
        <v>127.72602739726028</v>
      </c>
      <c r="U854" s="68">
        <f>SQRT(2*Table1[[#This Row],[DEMAND for the whole year]]*$H$1/(Table1[[#This Row],[Std. Price ($)]]*$K$1))</f>
        <v>403.13093324718261</v>
      </c>
      <c r="V854" s="68">
        <f>Table1[[#This Row],[DEMAND for the whole year]]/U854</f>
        <v>5.5068956929653208</v>
      </c>
      <c r="W854" s="68">
        <f>Table1[[#This Row],[Demand variability (COV)]]*S854</f>
        <v>4.8657534246575347</v>
      </c>
      <c r="X854" s="68">
        <f t="shared" si="194"/>
        <v>22.297683381483761</v>
      </c>
      <c r="Y854" s="68">
        <f t="shared" si="195"/>
        <v>45.79384295433556</v>
      </c>
      <c r="Z854" s="58">
        <f>(Table1[[#This Row],[Eoq]]/2)*(Table1[[#This Row],[Std. Price ($)]]*$K$1)</f>
        <v>1652.0687078895965</v>
      </c>
      <c r="AA854" s="58">
        <f>Table1[[#This Row],[number of times I order]]*$H$1</f>
        <v>1652.0687078895962</v>
      </c>
      <c r="AB854" s="58">
        <f>Table1[[#This Row],[Holding cost]]+AA854</f>
        <v>3304.1374157791925</v>
      </c>
      <c r="AC854" s="34">
        <v>1.5</v>
      </c>
      <c r="AD854" s="29">
        <v>1</v>
      </c>
      <c r="AE854" s="29">
        <v>0.8</v>
      </c>
      <c r="AF854" s="29">
        <v>21</v>
      </c>
    </row>
    <row r="855" spans="1:32" x14ac:dyDescent="0.15">
      <c r="A855" s="32">
        <v>46633.957193646071</v>
      </c>
      <c r="B855" s="33">
        <v>8.3002899999999986</v>
      </c>
      <c r="C855" s="33">
        <v>408.47745043445912</v>
      </c>
      <c r="D855" s="33">
        <f>C855/Table1[[#This Row],[Std. Price ($)]]</f>
        <v>49.212431184266954</v>
      </c>
      <c r="E855" s="29">
        <v>82</v>
      </c>
      <c r="F855" s="29">
        <f t="shared" si="182"/>
        <v>24.6</v>
      </c>
      <c r="G855" s="29">
        <f t="shared" si="183"/>
        <v>24.6</v>
      </c>
      <c r="H855" s="29">
        <f t="shared" si="184"/>
        <v>24.6</v>
      </c>
      <c r="I855" s="58">
        <f t="shared" si="185"/>
        <v>24.6</v>
      </c>
      <c r="J855" s="58">
        <f t="shared" si="186"/>
        <v>24.6</v>
      </c>
      <c r="K855" s="58">
        <f t="shared" si="187"/>
        <v>24.6</v>
      </c>
      <c r="L855" s="58">
        <f t="shared" si="188"/>
        <v>24.6</v>
      </c>
      <c r="M855" s="58">
        <f t="shared" si="189"/>
        <v>24.6</v>
      </c>
      <c r="N855" s="58">
        <f t="shared" si="190"/>
        <v>24.6</v>
      </c>
      <c r="O855" s="58">
        <f t="shared" si="191"/>
        <v>24.6</v>
      </c>
      <c r="P855" s="58">
        <f t="shared" si="192"/>
        <v>24.6</v>
      </c>
      <c r="Q855" s="58">
        <f t="shared" si="193"/>
        <v>24.6</v>
      </c>
      <c r="R855" s="58">
        <f>SUM(Table1[[#This Row],[Oct]:[September]])</f>
        <v>295.2</v>
      </c>
      <c r="S855" s="68">
        <f>Table1[[#This Row],[DEMAND for the whole year]]/365</f>
        <v>0.8087671232876712</v>
      </c>
      <c r="T855" s="68">
        <f>Table1[[#This Row],[Lead Time (days)]]*S855</f>
        <v>12.940273972602739</v>
      </c>
      <c r="U855" s="68">
        <f>SQRT(2*Table1[[#This Row],[DEMAND for the whole year]]*$H$1/(Table1[[#This Row],[Std. Price ($)]]*$K$1))</f>
        <v>326.64210886041889</v>
      </c>
      <c r="V855" s="68">
        <f>Table1[[#This Row],[DEMAND for the whole year]]/U855</f>
        <v>0.90374140991768215</v>
      </c>
      <c r="W855" s="68">
        <f>Table1[[#This Row],[Demand variability (COV)]]*S855</f>
        <v>0.68745205479452054</v>
      </c>
      <c r="X855" s="68">
        <f t="shared" si="194"/>
        <v>2.7498082191780822</v>
      </c>
      <c r="Y855" s="68">
        <f t="shared" si="195"/>
        <v>5.6474156345834166</v>
      </c>
      <c r="Z855" s="58">
        <f>(Table1[[#This Row],[Eoq]]/2)*(Table1[[#This Row],[Std. Price ($)]]*$K$1)</f>
        <v>271.12242297530457</v>
      </c>
      <c r="AA855" s="58">
        <f>Table1[[#This Row],[number of times I order]]*$H$1</f>
        <v>271.12242297530463</v>
      </c>
      <c r="AB855" s="58">
        <f>Table1[[#This Row],[Holding cost]]+AA855</f>
        <v>542.24484595060926</v>
      </c>
      <c r="AC855" s="34">
        <v>-0.7</v>
      </c>
      <c r="AD855" s="29">
        <v>0.94</v>
      </c>
      <c r="AE855" s="29">
        <v>0.85</v>
      </c>
      <c r="AF855" s="29">
        <v>16</v>
      </c>
    </row>
    <row r="856" spans="1:32" x14ac:dyDescent="0.15">
      <c r="A856" s="32">
        <v>18262.652895199473</v>
      </c>
      <c r="B856" s="33">
        <v>21.19224341</v>
      </c>
      <c r="C856" s="33">
        <v>81.150943856940174</v>
      </c>
      <c r="D856" s="33">
        <f>C856/Table1[[#This Row],[Std. Price ($)]]</f>
        <v>3.8292757537244695</v>
      </c>
      <c r="E856" s="29">
        <v>34</v>
      </c>
      <c r="F856" s="29">
        <f t="shared" si="182"/>
        <v>51</v>
      </c>
      <c r="G856" s="29">
        <f t="shared" si="183"/>
        <v>51</v>
      </c>
      <c r="H856" s="29">
        <f t="shared" si="184"/>
        <v>51</v>
      </c>
      <c r="I856" s="58">
        <f t="shared" si="185"/>
        <v>51</v>
      </c>
      <c r="J856" s="58">
        <f t="shared" si="186"/>
        <v>51</v>
      </c>
      <c r="K856" s="58">
        <f t="shared" si="187"/>
        <v>51</v>
      </c>
      <c r="L856" s="58">
        <f t="shared" si="188"/>
        <v>51</v>
      </c>
      <c r="M856" s="58">
        <f t="shared" si="189"/>
        <v>51</v>
      </c>
      <c r="N856" s="58">
        <f t="shared" si="190"/>
        <v>51</v>
      </c>
      <c r="O856" s="58">
        <f t="shared" si="191"/>
        <v>51</v>
      </c>
      <c r="P856" s="58">
        <f t="shared" si="192"/>
        <v>51</v>
      </c>
      <c r="Q856" s="58">
        <f t="shared" si="193"/>
        <v>51</v>
      </c>
      <c r="R856" s="58">
        <f>SUM(Table1[[#This Row],[Oct]:[September]])</f>
        <v>612</v>
      </c>
      <c r="S856" s="68">
        <f>Table1[[#This Row],[DEMAND for the whole year]]/365</f>
        <v>1.6767123287671233</v>
      </c>
      <c r="T856" s="68">
        <f>Table1[[#This Row],[Lead Time (days)]]*S856</f>
        <v>3.3534246575342466</v>
      </c>
      <c r="U856" s="68">
        <f>SQRT(2*Table1[[#This Row],[DEMAND for the whole year]]*$H$1/(Table1[[#This Row],[Std. Price ($)]]*$K$1))</f>
        <v>294.33904175542943</v>
      </c>
      <c r="V856" s="68">
        <f>Table1[[#This Row],[DEMAND for the whole year]]/U856</f>
        <v>2.0792348726490713</v>
      </c>
      <c r="W856" s="68">
        <f>Table1[[#This Row],[Demand variability (COV)]]*S856</f>
        <v>2.3809315068493149</v>
      </c>
      <c r="X856" s="68">
        <f t="shared" si="194"/>
        <v>3.367145628067711</v>
      </c>
      <c r="Y856" s="68">
        <f t="shared" si="195"/>
        <v>6.9152716655827637</v>
      </c>
      <c r="Z856" s="58">
        <f>(Table1[[#This Row],[Eoq]]/2)*(Table1[[#This Row],[Std. Price ($)]]*$K$1)</f>
        <v>623.77046179472154</v>
      </c>
      <c r="AA856" s="58">
        <f>Table1[[#This Row],[number of times I order]]*$H$1</f>
        <v>623.77046179472143</v>
      </c>
      <c r="AB856" s="58">
        <f>Table1[[#This Row],[Holding cost]]+AA856</f>
        <v>1247.5409235894431</v>
      </c>
      <c r="AC856" s="34">
        <v>0.5</v>
      </c>
      <c r="AD856" s="29">
        <v>1</v>
      </c>
      <c r="AE856" s="29">
        <v>1.42</v>
      </c>
      <c r="AF856" s="29">
        <v>2</v>
      </c>
    </row>
    <row r="857" spans="1:32" x14ac:dyDescent="0.15">
      <c r="A857" s="32">
        <v>60925.839746539044</v>
      </c>
      <c r="B857" s="33">
        <v>8.9147599999999994</v>
      </c>
      <c r="C857" s="33">
        <v>160.67298861232516</v>
      </c>
      <c r="D857" s="33">
        <f>C857/Table1[[#This Row],[Std. Price ($)]]</f>
        <v>18.023254536557928</v>
      </c>
      <c r="E857" s="29">
        <v>74</v>
      </c>
      <c r="F857" s="29">
        <f t="shared" si="182"/>
        <v>29.6</v>
      </c>
      <c r="G857" s="29">
        <f t="shared" si="183"/>
        <v>29.6</v>
      </c>
      <c r="H857" s="29">
        <f t="shared" si="184"/>
        <v>29.6</v>
      </c>
      <c r="I857" s="58">
        <f t="shared" si="185"/>
        <v>29.6</v>
      </c>
      <c r="J857" s="58">
        <f t="shared" si="186"/>
        <v>29.6</v>
      </c>
      <c r="K857" s="58">
        <f t="shared" si="187"/>
        <v>29.6</v>
      </c>
      <c r="L857" s="58">
        <f t="shared" si="188"/>
        <v>29.6</v>
      </c>
      <c r="M857" s="58">
        <f t="shared" si="189"/>
        <v>29.6</v>
      </c>
      <c r="N857" s="58">
        <f t="shared" si="190"/>
        <v>29.6</v>
      </c>
      <c r="O857" s="58">
        <f t="shared" si="191"/>
        <v>29.6</v>
      </c>
      <c r="P857" s="58">
        <f t="shared" si="192"/>
        <v>29.6</v>
      </c>
      <c r="Q857" s="58">
        <f t="shared" si="193"/>
        <v>29.6</v>
      </c>
      <c r="R857" s="58">
        <f>SUM(Table1[[#This Row],[Oct]:[September]])</f>
        <v>355.20000000000005</v>
      </c>
      <c r="S857" s="68">
        <f>Table1[[#This Row],[DEMAND for the whole year]]/365</f>
        <v>0.97315068493150703</v>
      </c>
      <c r="T857" s="68">
        <f>Table1[[#This Row],[Lead Time (days)]]*S857</f>
        <v>5.8389041095890422</v>
      </c>
      <c r="U857" s="68">
        <f>SQRT(2*Table1[[#This Row],[DEMAND for the whole year]]*$H$1/(Table1[[#This Row],[Std. Price ($)]]*$K$1))</f>
        <v>345.73414904758789</v>
      </c>
      <c r="V857" s="68">
        <f>Table1[[#This Row],[DEMAND for the whole year]]/U857</f>
        <v>1.0273789875211581</v>
      </c>
      <c r="W857" s="68">
        <f>Table1[[#This Row],[Demand variability (COV)]]*S857</f>
        <v>0.91476164383561653</v>
      </c>
      <c r="X857" s="68">
        <f t="shared" si="194"/>
        <v>2.2406992636668215</v>
      </c>
      <c r="Y857" s="68">
        <f t="shared" si="195"/>
        <v>4.6018336718092607</v>
      </c>
      <c r="Z857" s="58">
        <f>(Table1[[#This Row],[Eoq]]/2)*(Table1[[#This Row],[Std. Price ($)]]*$K$1)</f>
        <v>308.21369625634742</v>
      </c>
      <c r="AA857" s="58">
        <f>Table1[[#This Row],[number of times I order]]*$H$1</f>
        <v>308.21369625634742</v>
      </c>
      <c r="AB857" s="58">
        <f>Table1[[#This Row],[Holding cost]]+AA857</f>
        <v>616.42739251269484</v>
      </c>
      <c r="AC857" s="34">
        <v>-0.6</v>
      </c>
      <c r="AD857" s="29">
        <v>0.95</v>
      </c>
      <c r="AE857" s="29">
        <v>0.94</v>
      </c>
      <c r="AF857" s="29">
        <v>6</v>
      </c>
    </row>
    <row r="858" spans="1:32" x14ac:dyDescent="0.15">
      <c r="A858" s="32">
        <v>70828.313153378549</v>
      </c>
      <c r="B858" s="33">
        <v>8.5483999999999991</v>
      </c>
      <c r="C858" s="33">
        <v>96.618891874023078</v>
      </c>
      <c r="D858" s="33">
        <f>C858/Table1[[#This Row],[Std. Price ($)]]</f>
        <v>11.302570290817355</v>
      </c>
      <c r="E858" s="29">
        <v>58</v>
      </c>
      <c r="F858" s="29">
        <f t="shared" si="182"/>
        <v>34.799999999999997</v>
      </c>
      <c r="G858" s="29">
        <f t="shared" si="183"/>
        <v>34.799999999999997</v>
      </c>
      <c r="H858" s="29">
        <f t="shared" si="184"/>
        <v>34.799999999999997</v>
      </c>
      <c r="I858" s="58">
        <f t="shared" si="185"/>
        <v>34.799999999999997</v>
      </c>
      <c r="J858" s="58">
        <f t="shared" si="186"/>
        <v>34.799999999999997</v>
      </c>
      <c r="K858" s="58">
        <f t="shared" si="187"/>
        <v>34.799999999999997</v>
      </c>
      <c r="L858" s="58">
        <f t="shared" si="188"/>
        <v>34.799999999999997</v>
      </c>
      <c r="M858" s="58">
        <f t="shared" si="189"/>
        <v>34.799999999999997</v>
      </c>
      <c r="N858" s="58">
        <f t="shared" si="190"/>
        <v>34.799999999999997</v>
      </c>
      <c r="O858" s="58">
        <f t="shared" si="191"/>
        <v>34.799999999999997</v>
      </c>
      <c r="P858" s="58">
        <f t="shared" si="192"/>
        <v>34.799999999999997</v>
      </c>
      <c r="Q858" s="58">
        <f t="shared" si="193"/>
        <v>34.799999999999997</v>
      </c>
      <c r="R858" s="58">
        <f>SUM(Table1[[#This Row],[Oct]:[September]])</f>
        <v>417.60000000000008</v>
      </c>
      <c r="S858" s="68">
        <f>Table1[[#This Row],[DEMAND for the whole year]]/365</f>
        <v>1.1441095890410962</v>
      </c>
      <c r="T858" s="68">
        <f>Table1[[#This Row],[Lead Time (days)]]*S858</f>
        <v>6.864657534246577</v>
      </c>
      <c r="U858" s="68">
        <f>SQRT(2*Table1[[#This Row],[DEMAND for the whole year]]*$H$1/(Table1[[#This Row],[Std. Price ($)]]*$K$1))</f>
        <v>382.82338101395652</v>
      </c>
      <c r="V858" s="68">
        <f>Table1[[#This Row],[DEMAND for the whole year]]/U858</f>
        <v>1.0908424634199021</v>
      </c>
      <c r="W858" s="68">
        <f>Table1[[#This Row],[Demand variability (COV)]]*S858</f>
        <v>0.77799452054794549</v>
      </c>
      <c r="X858" s="68">
        <f t="shared" si="194"/>
        <v>1.9056895980237087</v>
      </c>
      <c r="Y858" s="68">
        <f t="shared" si="195"/>
        <v>3.9138079359435869</v>
      </c>
      <c r="Z858" s="58">
        <f>(Table1[[#This Row],[Eoq]]/2)*(Table1[[#This Row],[Std. Price ($)]]*$K$1)</f>
        <v>327.25273902597058</v>
      </c>
      <c r="AA858" s="58">
        <f>Table1[[#This Row],[number of times I order]]*$H$1</f>
        <v>327.25273902597064</v>
      </c>
      <c r="AB858" s="58">
        <f>Table1[[#This Row],[Holding cost]]+AA858</f>
        <v>654.50547805194128</v>
      </c>
      <c r="AC858" s="34">
        <v>-0.4</v>
      </c>
      <c r="AD858" s="29">
        <v>0.75</v>
      </c>
      <c r="AE858" s="29">
        <v>0.68</v>
      </c>
      <c r="AF858" s="29">
        <v>6</v>
      </c>
    </row>
    <row r="859" spans="1:32" x14ac:dyDescent="0.15">
      <c r="A859" s="32">
        <v>6622.8051489649606</v>
      </c>
      <c r="B859" s="33">
        <v>16.142190969999998</v>
      </c>
      <c r="C859" s="33">
        <v>1138.1662226989829</v>
      </c>
      <c r="D859" s="33">
        <f>C859/Table1[[#This Row],[Std. Price ($)]]</f>
        <v>70.50878191282996</v>
      </c>
      <c r="E859" s="29">
        <v>58</v>
      </c>
      <c r="F859" s="29">
        <f t="shared" si="182"/>
        <v>34.799999999999997</v>
      </c>
      <c r="G859" s="29">
        <f t="shared" si="183"/>
        <v>34.799999999999997</v>
      </c>
      <c r="H859" s="29">
        <f t="shared" si="184"/>
        <v>34.799999999999997</v>
      </c>
      <c r="I859" s="58">
        <f t="shared" si="185"/>
        <v>34.799999999999997</v>
      </c>
      <c r="J859" s="58">
        <f t="shared" si="186"/>
        <v>34.799999999999997</v>
      </c>
      <c r="K859" s="58">
        <f t="shared" si="187"/>
        <v>34.799999999999997</v>
      </c>
      <c r="L859" s="58">
        <f t="shared" si="188"/>
        <v>34.799999999999997</v>
      </c>
      <c r="M859" s="58">
        <f t="shared" si="189"/>
        <v>34.799999999999997</v>
      </c>
      <c r="N859" s="58">
        <f t="shared" si="190"/>
        <v>34.799999999999997</v>
      </c>
      <c r="O859" s="58">
        <f t="shared" si="191"/>
        <v>34.799999999999997</v>
      </c>
      <c r="P859" s="58">
        <f t="shared" si="192"/>
        <v>34.799999999999997</v>
      </c>
      <c r="Q859" s="58">
        <f t="shared" si="193"/>
        <v>34.799999999999997</v>
      </c>
      <c r="R859" s="58">
        <f>SUM(Table1[[#This Row],[Oct]:[September]])</f>
        <v>417.60000000000008</v>
      </c>
      <c r="S859" s="68">
        <f>Table1[[#This Row],[DEMAND for the whole year]]/365</f>
        <v>1.1441095890410962</v>
      </c>
      <c r="T859" s="68">
        <f>Table1[[#This Row],[Lead Time (days)]]*S859</f>
        <v>12.585205479452057</v>
      </c>
      <c r="U859" s="68">
        <f>SQRT(2*Table1[[#This Row],[DEMAND for the whole year]]*$H$1/(Table1[[#This Row],[Std. Price ($)]]*$K$1))</f>
        <v>278.5862207940803</v>
      </c>
      <c r="V859" s="68">
        <f>Table1[[#This Row],[DEMAND for the whole year]]/U859</f>
        <v>1.4989973258895426</v>
      </c>
      <c r="W859" s="68">
        <f>Table1[[#This Row],[Demand variability (COV)]]*S859</f>
        <v>3.9586191780821927</v>
      </c>
      <c r="X859" s="68">
        <f t="shared" si="194"/>
        <v>13.129254501603718</v>
      </c>
      <c r="Y859" s="68">
        <f t="shared" si="195"/>
        <v>26.964192130076583</v>
      </c>
      <c r="Z859" s="58">
        <f>(Table1[[#This Row],[Eoq]]/2)*(Table1[[#This Row],[Std. Price ($)]]*$K$1)</f>
        <v>449.69919776686288</v>
      </c>
      <c r="AA859" s="58">
        <f>Table1[[#This Row],[number of times I order]]*$H$1</f>
        <v>449.69919776686277</v>
      </c>
      <c r="AB859" s="58">
        <f>Table1[[#This Row],[Holding cost]]+AA859</f>
        <v>899.39839553372565</v>
      </c>
      <c r="AC859" s="34">
        <v>-0.4</v>
      </c>
      <c r="AD859" s="29">
        <v>1</v>
      </c>
      <c r="AE859" s="29">
        <v>3.46</v>
      </c>
      <c r="AF859" s="29">
        <v>11</v>
      </c>
    </row>
    <row r="860" spans="1:32" x14ac:dyDescent="0.15">
      <c r="A860" s="32">
        <v>87383.016634778149</v>
      </c>
      <c r="B860" s="33">
        <v>13.975</v>
      </c>
      <c r="C860" s="33">
        <v>602.84716800000001</v>
      </c>
      <c r="D860" s="33">
        <f>C860/Table1[[#This Row],[Std. Price ($)]]</f>
        <v>43.137543327370309</v>
      </c>
      <c r="E860" s="29">
        <v>42</v>
      </c>
      <c r="F860" s="29">
        <f t="shared" si="182"/>
        <v>37.799999999999997</v>
      </c>
      <c r="G860" s="29">
        <f t="shared" si="183"/>
        <v>37.799999999999997</v>
      </c>
      <c r="H860" s="29">
        <f t="shared" si="184"/>
        <v>37.799999999999997</v>
      </c>
      <c r="I860" s="58">
        <f t="shared" si="185"/>
        <v>37.799999999999997</v>
      </c>
      <c r="J860" s="58">
        <f t="shared" si="186"/>
        <v>37.799999999999997</v>
      </c>
      <c r="K860" s="58">
        <f t="shared" si="187"/>
        <v>37.799999999999997</v>
      </c>
      <c r="L860" s="58">
        <f t="shared" si="188"/>
        <v>37.799999999999997</v>
      </c>
      <c r="M860" s="58">
        <f t="shared" si="189"/>
        <v>37.799999999999997</v>
      </c>
      <c r="N860" s="58">
        <f t="shared" si="190"/>
        <v>37.799999999999997</v>
      </c>
      <c r="O860" s="58">
        <f t="shared" si="191"/>
        <v>37.799999999999997</v>
      </c>
      <c r="P860" s="58">
        <f t="shared" si="192"/>
        <v>37.799999999999997</v>
      </c>
      <c r="Q860" s="58">
        <f t="shared" si="193"/>
        <v>37.799999999999997</v>
      </c>
      <c r="R860" s="58">
        <f>SUM(Table1[[#This Row],[Oct]:[September]])</f>
        <v>453.60000000000008</v>
      </c>
      <c r="S860" s="68">
        <f>Table1[[#This Row],[DEMAND for the whole year]]/365</f>
        <v>1.2427397260273976</v>
      </c>
      <c r="T860" s="68">
        <f>Table1[[#This Row],[Lead Time (days)]]*S860</f>
        <v>19.883835616438361</v>
      </c>
      <c r="U860" s="68">
        <f>SQRT(2*Table1[[#This Row],[DEMAND for the whole year]]*$H$1/(Table1[[#This Row],[Std. Price ($)]]*$K$1))</f>
        <v>312.04788403708415</v>
      </c>
      <c r="V860" s="68">
        <f>Table1[[#This Row],[DEMAND for the whole year]]/U860</f>
        <v>1.4536230598060831</v>
      </c>
      <c r="W860" s="68">
        <f>Table1[[#This Row],[Demand variability (COV)]]*S860</f>
        <v>1.9883835616438361</v>
      </c>
      <c r="X860" s="68">
        <f t="shared" si="194"/>
        <v>7.9535342465753445</v>
      </c>
      <c r="Y860" s="68">
        <f t="shared" si="195"/>
        <v>16.334562294577005</v>
      </c>
      <c r="Z860" s="58">
        <f>(Table1[[#This Row],[Eoq]]/2)*(Table1[[#This Row],[Std. Price ($)]]*$K$1)</f>
        <v>436.08691794182511</v>
      </c>
      <c r="AA860" s="58">
        <f>Table1[[#This Row],[number of times I order]]*$H$1</f>
        <v>436.08691794182494</v>
      </c>
      <c r="AB860" s="58">
        <f>Table1[[#This Row],[Holding cost]]+AA860</f>
        <v>872.1738358836501</v>
      </c>
      <c r="AC860" s="34">
        <v>-0.1</v>
      </c>
      <c r="AD860" s="29">
        <v>1</v>
      </c>
      <c r="AE860" s="29">
        <v>1.6</v>
      </c>
      <c r="AF860" s="29">
        <v>16</v>
      </c>
    </row>
    <row r="861" spans="1:32" x14ac:dyDescent="0.15">
      <c r="A861" s="32">
        <v>47546.815606173368</v>
      </c>
      <c r="B861" s="33">
        <v>8.3419999999999987</v>
      </c>
      <c r="C861" s="33">
        <v>370.77838335999991</v>
      </c>
      <c r="D861" s="33">
        <f>C861/Table1[[#This Row],[Std. Price ($)]]</f>
        <v>44.447180935027568</v>
      </c>
      <c r="E861" s="29">
        <v>42</v>
      </c>
      <c r="F861" s="29">
        <f t="shared" si="182"/>
        <v>75.599999999999994</v>
      </c>
      <c r="G861" s="29">
        <f t="shared" si="183"/>
        <v>75.599999999999994</v>
      </c>
      <c r="H861" s="29">
        <f t="shared" si="184"/>
        <v>75.599999999999994</v>
      </c>
      <c r="I861" s="58">
        <f t="shared" si="185"/>
        <v>75.599999999999994</v>
      </c>
      <c r="J861" s="58">
        <f t="shared" si="186"/>
        <v>75.599999999999994</v>
      </c>
      <c r="K861" s="58">
        <f t="shared" si="187"/>
        <v>75.599999999999994</v>
      </c>
      <c r="L861" s="58">
        <f t="shared" si="188"/>
        <v>75.599999999999994</v>
      </c>
      <c r="M861" s="58">
        <f t="shared" si="189"/>
        <v>75.599999999999994</v>
      </c>
      <c r="N861" s="58">
        <f t="shared" si="190"/>
        <v>75.599999999999994</v>
      </c>
      <c r="O861" s="58">
        <f t="shared" si="191"/>
        <v>75.599999999999994</v>
      </c>
      <c r="P861" s="58">
        <f t="shared" si="192"/>
        <v>75.599999999999994</v>
      </c>
      <c r="Q861" s="58">
        <f t="shared" si="193"/>
        <v>75.599999999999994</v>
      </c>
      <c r="R861" s="58">
        <f>SUM(Table1[[#This Row],[Oct]:[September]])</f>
        <v>907.20000000000016</v>
      </c>
      <c r="S861" s="68">
        <f>Table1[[#This Row],[DEMAND for the whole year]]/365</f>
        <v>2.4854794520547951</v>
      </c>
      <c r="T861" s="68">
        <f>Table1[[#This Row],[Lead Time (days)]]*S861</f>
        <v>39.767671232876722</v>
      </c>
      <c r="U861" s="68">
        <f>SQRT(2*Table1[[#This Row],[DEMAND for the whole year]]*$H$1/(Table1[[#This Row],[Std. Price ($)]]*$K$1))</f>
        <v>571.18534399520206</v>
      </c>
      <c r="V861" s="68">
        <f>Table1[[#This Row],[DEMAND for the whole year]]/U861</f>
        <v>1.588276046535992</v>
      </c>
      <c r="W861" s="68">
        <f>Table1[[#This Row],[Demand variability (COV)]]*S861</f>
        <v>3.9767671232876722</v>
      </c>
      <c r="X861" s="68">
        <f t="shared" si="194"/>
        <v>15.907068493150689</v>
      </c>
      <c r="Y861" s="68">
        <f t="shared" si="195"/>
        <v>32.669124589154009</v>
      </c>
      <c r="Z861" s="58">
        <f>(Table1[[#This Row],[Eoq]]/2)*(Table1[[#This Row],[Std. Price ($)]]*$K$1)</f>
        <v>476.4828139607975</v>
      </c>
      <c r="AA861" s="58">
        <f>Table1[[#This Row],[number of times I order]]*$H$1</f>
        <v>476.48281396079761</v>
      </c>
      <c r="AB861" s="58">
        <f>Table1[[#This Row],[Holding cost]]+AA861</f>
        <v>952.96562792159511</v>
      </c>
      <c r="AC861" s="34">
        <v>0.8</v>
      </c>
      <c r="AD861" s="29">
        <v>1</v>
      </c>
      <c r="AE861" s="29">
        <v>1.6</v>
      </c>
      <c r="AF861" s="29">
        <v>16</v>
      </c>
    </row>
    <row r="862" spans="1:32" x14ac:dyDescent="0.15">
      <c r="A862" s="32">
        <v>1449.1958541890449</v>
      </c>
      <c r="B862" s="33">
        <v>6.5359999999999996</v>
      </c>
      <c r="C862" s="33">
        <v>588.54590270797814</v>
      </c>
      <c r="D862" s="33">
        <f>C862/Table1[[#This Row],[Std. Price ($)]]</f>
        <v>90.046802739898737</v>
      </c>
      <c r="E862" s="29">
        <v>58</v>
      </c>
      <c r="F862" s="29">
        <f t="shared" si="182"/>
        <v>46.4</v>
      </c>
      <c r="G862" s="29">
        <f t="shared" si="183"/>
        <v>46.4</v>
      </c>
      <c r="H862" s="29">
        <f t="shared" si="184"/>
        <v>46.4</v>
      </c>
      <c r="I862" s="58">
        <f t="shared" si="185"/>
        <v>46.4</v>
      </c>
      <c r="J862" s="58">
        <f t="shared" si="186"/>
        <v>46.4</v>
      </c>
      <c r="K862" s="58">
        <f t="shared" si="187"/>
        <v>46.4</v>
      </c>
      <c r="L862" s="58">
        <f t="shared" si="188"/>
        <v>46.4</v>
      </c>
      <c r="M862" s="58">
        <f t="shared" si="189"/>
        <v>46.4</v>
      </c>
      <c r="N862" s="58">
        <f t="shared" si="190"/>
        <v>46.4</v>
      </c>
      <c r="O862" s="58">
        <f t="shared" si="191"/>
        <v>46.4</v>
      </c>
      <c r="P862" s="58">
        <f t="shared" si="192"/>
        <v>46.4</v>
      </c>
      <c r="Q862" s="58">
        <f t="shared" si="193"/>
        <v>46.4</v>
      </c>
      <c r="R862" s="58">
        <f>SUM(Table1[[#This Row],[Oct]:[September]])</f>
        <v>556.79999999999984</v>
      </c>
      <c r="S862" s="68">
        <f>Table1[[#This Row],[DEMAND for the whole year]]/365</f>
        <v>1.5254794520547941</v>
      </c>
      <c r="T862" s="68">
        <f>Table1[[#This Row],[Lead Time (days)]]*S862</f>
        <v>22.882191780821913</v>
      </c>
      <c r="U862" s="68">
        <f>SQRT(2*Table1[[#This Row],[DEMAND for the whole year]]*$H$1/(Table1[[#This Row],[Std. Price ($)]]*$K$1))</f>
        <v>505.53848067852988</v>
      </c>
      <c r="V862" s="68">
        <f>Table1[[#This Row],[DEMAND for the whole year]]/U862</f>
        <v>1.1013998365716238</v>
      </c>
      <c r="W862" s="68">
        <f>Table1[[#This Row],[Demand variability (COV)]]*S862</f>
        <v>3.8747178082191769</v>
      </c>
      <c r="X862" s="68">
        <f t="shared" si="194"/>
        <v>15.006717542486177</v>
      </c>
      <c r="Y862" s="68">
        <f t="shared" si="195"/>
        <v>30.820029805040441</v>
      </c>
      <c r="Z862" s="58">
        <f>(Table1[[#This Row],[Eoq]]/2)*(Table1[[#This Row],[Std. Price ($)]]*$K$1)</f>
        <v>330.41995097148708</v>
      </c>
      <c r="AA862" s="58">
        <f>Table1[[#This Row],[number of times I order]]*$H$1</f>
        <v>330.41995097148714</v>
      </c>
      <c r="AB862" s="58">
        <f>Table1[[#This Row],[Holding cost]]+AA862</f>
        <v>660.83990194297417</v>
      </c>
      <c r="AC862" s="34">
        <v>-0.2</v>
      </c>
      <c r="AD862" s="29">
        <v>0.97</v>
      </c>
      <c r="AE862" s="29">
        <v>2.54</v>
      </c>
      <c r="AF862" s="29">
        <v>15</v>
      </c>
    </row>
    <row r="863" spans="1:32" x14ac:dyDescent="0.15">
      <c r="A863" s="32">
        <v>63934.827276913376</v>
      </c>
      <c r="B863" s="33">
        <v>7.8452472299999991</v>
      </c>
      <c r="C863" s="33">
        <v>387.46440264071975</v>
      </c>
      <c r="D863" s="33">
        <f>C863/Table1[[#This Row],[Std. Price ($)]]</f>
        <v>49.388424772525596</v>
      </c>
      <c r="E863" s="29">
        <v>170</v>
      </c>
      <c r="F863" s="29">
        <f t="shared" si="182"/>
        <v>306</v>
      </c>
      <c r="G863" s="29">
        <f t="shared" si="183"/>
        <v>306</v>
      </c>
      <c r="H863" s="29">
        <f t="shared" si="184"/>
        <v>306</v>
      </c>
      <c r="I863" s="58">
        <f t="shared" si="185"/>
        <v>306</v>
      </c>
      <c r="J863" s="58">
        <f t="shared" si="186"/>
        <v>306</v>
      </c>
      <c r="K863" s="58">
        <f t="shared" si="187"/>
        <v>306</v>
      </c>
      <c r="L863" s="58">
        <f t="shared" si="188"/>
        <v>306</v>
      </c>
      <c r="M863" s="58">
        <f t="shared" si="189"/>
        <v>306</v>
      </c>
      <c r="N863" s="58">
        <f t="shared" si="190"/>
        <v>306</v>
      </c>
      <c r="O863" s="58">
        <f t="shared" si="191"/>
        <v>306</v>
      </c>
      <c r="P863" s="58">
        <f t="shared" si="192"/>
        <v>306</v>
      </c>
      <c r="Q863" s="58">
        <f t="shared" si="193"/>
        <v>306</v>
      </c>
      <c r="R863" s="58">
        <f>SUM(Table1[[#This Row],[Oct]:[September]])</f>
        <v>3672</v>
      </c>
      <c r="S863" s="68">
        <f>Table1[[#This Row],[DEMAND for the whole year]]/365</f>
        <v>10.06027397260274</v>
      </c>
      <c r="T863" s="68">
        <f>Table1[[#This Row],[Lead Time (days)]]*S863</f>
        <v>160.96438356164384</v>
      </c>
      <c r="U863" s="68">
        <f>SQRT(2*Table1[[#This Row],[DEMAND for the whole year]]*$H$1/(Table1[[#This Row],[Std. Price ($)]]*$K$1))</f>
        <v>1184.9735227881622</v>
      </c>
      <c r="V863" s="68">
        <f>Table1[[#This Row],[DEMAND for the whole year]]/U863</f>
        <v>3.0988034157590572</v>
      </c>
      <c r="W863" s="68">
        <f>Table1[[#This Row],[Demand variability (COV)]]*S863</f>
        <v>2.515068493150685</v>
      </c>
      <c r="X863" s="68">
        <f t="shared" si="194"/>
        <v>10.06027397260274</v>
      </c>
      <c r="Y863" s="68">
        <f t="shared" si="195"/>
        <v>20.661276711890551</v>
      </c>
      <c r="Z863" s="58">
        <f>(Table1[[#This Row],[Eoq]]/2)*(Table1[[#This Row],[Std. Price ($)]]*$K$1)</f>
        <v>929.64102472771708</v>
      </c>
      <c r="AA863" s="58">
        <f>Table1[[#This Row],[number of times I order]]*$H$1</f>
        <v>929.64102472771719</v>
      </c>
      <c r="AB863" s="58">
        <f>Table1[[#This Row],[Holding cost]]+AA863</f>
        <v>1859.2820494554344</v>
      </c>
      <c r="AC863" s="34">
        <v>0.8</v>
      </c>
      <c r="AD863" s="29">
        <v>0.77</v>
      </c>
      <c r="AE863" s="29">
        <v>0.25</v>
      </c>
      <c r="AF863" s="29">
        <v>16</v>
      </c>
    </row>
    <row r="864" spans="1:32" x14ac:dyDescent="0.15">
      <c r="A864" s="32">
        <v>84079.24587117089</v>
      </c>
      <c r="B864" s="33">
        <v>39.322010479999996</v>
      </c>
      <c r="C864" s="33">
        <v>1591.9029717649344</v>
      </c>
      <c r="D864" s="33">
        <f>C864/Table1[[#This Row],[Std. Price ($)]]</f>
        <v>40.483763478335113</v>
      </c>
      <c r="E864" s="29">
        <v>90</v>
      </c>
      <c r="F864" s="29">
        <f t="shared" si="182"/>
        <v>135</v>
      </c>
      <c r="G864" s="29">
        <f t="shared" si="183"/>
        <v>135</v>
      </c>
      <c r="H864" s="29">
        <f t="shared" si="184"/>
        <v>135</v>
      </c>
      <c r="I864" s="58">
        <f t="shared" si="185"/>
        <v>135</v>
      </c>
      <c r="J864" s="58">
        <f t="shared" si="186"/>
        <v>135</v>
      </c>
      <c r="K864" s="58">
        <f t="shared" si="187"/>
        <v>135</v>
      </c>
      <c r="L864" s="58">
        <f t="shared" si="188"/>
        <v>135</v>
      </c>
      <c r="M864" s="58">
        <f t="shared" si="189"/>
        <v>135</v>
      </c>
      <c r="N864" s="58">
        <f t="shared" si="190"/>
        <v>135</v>
      </c>
      <c r="O864" s="58">
        <f t="shared" si="191"/>
        <v>135</v>
      </c>
      <c r="P864" s="58">
        <f t="shared" si="192"/>
        <v>135</v>
      </c>
      <c r="Q864" s="58">
        <f t="shared" si="193"/>
        <v>135</v>
      </c>
      <c r="R864" s="58">
        <f>SUM(Table1[[#This Row],[Oct]:[September]])</f>
        <v>1620</v>
      </c>
      <c r="S864" s="68">
        <f>Table1[[#This Row],[DEMAND for the whole year]]/365</f>
        <v>4.4383561643835616</v>
      </c>
      <c r="T864" s="68">
        <f>Table1[[#This Row],[Lead Time (days)]]*S864</f>
        <v>71.013698630136986</v>
      </c>
      <c r="U864" s="68">
        <f>SQRT(2*Table1[[#This Row],[DEMAND for the whole year]]*$H$1/(Table1[[#This Row],[Std. Price ($)]]*$K$1))</f>
        <v>351.56066502577249</v>
      </c>
      <c r="V864" s="68">
        <f>Table1[[#This Row],[DEMAND for the whole year]]/U864</f>
        <v>4.608024051499731</v>
      </c>
      <c r="W864" s="68">
        <f>Table1[[#This Row],[Demand variability (COV)]]*S864</f>
        <v>3.8613698630136986</v>
      </c>
      <c r="X864" s="68">
        <f t="shared" si="194"/>
        <v>15.445479452054794</v>
      </c>
      <c r="Y864" s="68">
        <f t="shared" si="195"/>
        <v>31.721136598843724</v>
      </c>
      <c r="Z864" s="58">
        <f>(Table1[[#This Row],[Eoq]]/2)*(Table1[[#This Row],[Std. Price ($)]]*$K$1)</f>
        <v>1382.4072154499195</v>
      </c>
      <c r="AA864" s="58">
        <f>Table1[[#This Row],[number of times I order]]*$H$1</f>
        <v>1382.4072154499192</v>
      </c>
      <c r="AB864" s="58">
        <f>Table1[[#This Row],[Holding cost]]+AA864</f>
        <v>2764.814430899839</v>
      </c>
      <c r="AC864" s="34">
        <v>0.5</v>
      </c>
      <c r="AD864" s="29">
        <v>1</v>
      </c>
      <c r="AE864" s="29">
        <v>0.87</v>
      </c>
      <c r="AF864" s="29">
        <v>16</v>
      </c>
    </row>
    <row r="865" spans="1:32" x14ac:dyDescent="0.15">
      <c r="A865" s="32">
        <v>83605.04193160031</v>
      </c>
      <c r="B865" s="33">
        <v>37.426487919999992</v>
      </c>
      <c r="C865" s="33">
        <v>1324.2720602925147</v>
      </c>
      <c r="D865" s="33">
        <f>C865/Table1[[#This Row],[Std. Price ($)]]</f>
        <v>35.383284243052074</v>
      </c>
      <c r="E865" s="29">
        <v>50</v>
      </c>
      <c r="F865" s="29">
        <f t="shared" si="182"/>
        <v>30</v>
      </c>
      <c r="G865" s="29">
        <f t="shared" si="183"/>
        <v>30</v>
      </c>
      <c r="H865" s="29">
        <f t="shared" si="184"/>
        <v>30</v>
      </c>
      <c r="I865" s="58">
        <f t="shared" si="185"/>
        <v>30</v>
      </c>
      <c r="J865" s="58">
        <f t="shared" si="186"/>
        <v>30</v>
      </c>
      <c r="K865" s="58">
        <f t="shared" si="187"/>
        <v>30</v>
      </c>
      <c r="L865" s="58">
        <f t="shared" si="188"/>
        <v>30</v>
      </c>
      <c r="M865" s="58">
        <f t="shared" si="189"/>
        <v>30</v>
      </c>
      <c r="N865" s="58">
        <f t="shared" si="190"/>
        <v>30</v>
      </c>
      <c r="O865" s="58">
        <f t="shared" si="191"/>
        <v>30</v>
      </c>
      <c r="P865" s="58">
        <f t="shared" si="192"/>
        <v>30</v>
      </c>
      <c r="Q865" s="58">
        <f t="shared" si="193"/>
        <v>30</v>
      </c>
      <c r="R865" s="58">
        <f>SUM(Table1[[#This Row],[Oct]:[September]])</f>
        <v>360</v>
      </c>
      <c r="S865" s="68">
        <f>Table1[[#This Row],[DEMAND for the whole year]]/365</f>
        <v>0.98630136986301364</v>
      </c>
      <c r="T865" s="68">
        <f>Table1[[#This Row],[Lead Time (days)]]*S865</f>
        <v>27.61643835616438</v>
      </c>
      <c r="U865" s="68">
        <f>SQRT(2*Table1[[#This Row],[DEMAND for the whole year]]*$H$1/(Table1[[#This Row],[Std. Price ($)]]*$K$1))</f>
        <v>169.87221129211886</v>
      </c>
      <c r="V865" s="68">
        <f>Table1[[#This Row],[DEMAND for the whole year]]/U865</f>
        <v>2.1192400879560576</v>
      </c>
      <c r="W865" s="68">
        <f>Table1[[#This Row],[Demand variability (COV)]]*S865</f>
        <v>0.52273972602739727</v>
      </c>
      <c r="X865" s="68">
        <f t="shared" si="194"/>
        <v>2.7660786309650627</v>
      </c>
      <c r="Y865" s="68">
        <f t="shared" si="195"/>
        <v>5.680830975066459</v>
      </c>
      <c r="Z865" s="58">
        <f>(Table1[[#This Row],[Eoq]]/2)*(Table1[[#This Row],[Std. Price ($)]]*$K$1)</f>
        <v>635.77202638681729</v>
      </c>
      <c r="AA865" s="58">
        <f>Table1[[#This Row],[number of times I order]]*$H$1</f>
        <v>635.77202638681729</v>
      </c>
      <c r="AB865" s="58">
        <f>Table1[[#This Row],[Holding cost]]+AA865</f>
        <v>1271.5440527736346</v>
      </c>
      <c r="AC865" s="34">
        <v>-0.4</v>
      </c>
      <c r="AD865" s="29">
        <v>1</v>
      </c>
      <c r="AE865" s="29">
        <v>0.53</v>
      </c>
      <c r="AF865" s="29">
        <v>28</v>
      </c>
    </row>
    <row r="866" spans="1:32" x14ac:dyDescent="0.15">
      <c r="A866" s="32">
        <v>92397.659442883189</v>
      </c>
      <c r="B866" s="33">
        <v>9.4148289299999988</v>
      </c>
      <c r="C866" s="33">
        <v>66.044879948786189</v>
      </c>
      <c r="D866" s="33">
        <f>C866/Table1[[#This Row],[Std. Price ($)]]</f>
        <v>7.0149845992779181</v>
      </c>
      <c r="E866" s="29">
        <v>42</v>
      </c>
      <c r="F866" s="29">
        <f t="shared" si="182"/>
        <v>25.2</v>
      </c>
      <c r="G866" s="29">
        <f t="shared" si="183"/>
        <v>25.2</v>
      </c>
      <c r="H866" s="29">
        <f t="shared" si="184"/>
        <v>25.2</v>
      </c>
      <c r="I866" s="58">
        <f t="shared" si="185"/>
        <v>25.2</v>
      </c>
      <c r="J866" s="58">
        <f t="shared" si="186"/>
        <v>25.2</v>
      </c>
      <c r="K866" s="58">
        <f t="shared" si="187"/>
        <v>25.2</v>
      </c>
      <c r="L866" s="58">
        <f t="shared" si="188"/>
        <v>25.2</v>
      </c>
      <c r="M866" s="58">
        <f t="shared" si="189"/>
        <v>25.2</v>
      </c>
      <c r="N866" s="58">
        <f t="shared" si="190"/>
        <v>25.2</v>
      </c>
      <c r="O866" s="58">
        <f t="shared" si="191"/>
        <v>25.2</v>
      </c>
      <c r="P866" s="58">
        <f t="shared" si="192"/>
        <v>25.2</v>
      </c>
      <c r="Q866" s="58">
        <f t="shared" si="193"/>
        <v>25.2</v>
      </c>
      <c r="R866" s="58">
        <f>SUM(Table1[[#This Row],[Oct]:[September]])</f>
        <v>302.39999999999992</v>
      </c>
      <c r="S866" s="68">
        <f>Table1[[#This Row],[DEMAND for the whole year]]/365</f>
        <v>0.82849315068493123</v>
      </c>
      <c r="T866" s="68">
        <f>Table1[[#This Row],[Lead Time (days)]]*S866</f>
        <v>4.1424657534246565</v>
      </c>
      <c r="U866" s="68">
        <f>SQRT(2*Table1[[#This Row],[DEMAND for the whole year]]*$H$1/(Table1[[#This Row],[Std. Price ($)]]*$K$1))</f>
        <v>310.41686190357728</v>
      </c>
      <c r="V866" s="68">
        <f>Table1[[#This Row],[DEMAND for the whole year]]/U866</f>
        <v>0.97417388393653825</v>
      </c>
      <c r="W866" s="68">
        <f>Table1[[#This Row],[Demand variability (COV)]]*S866</f>
        <v>0.62965479452054773</v>
      </c>
      <c r="X866" s="68">
        <f t="shared" si="194"/>
        <v>1.4079509229066069</v>
      </c>
      <c r="Y866" s="68">
        <f t="shared" si="195"/>
        <v>2.8915776741425123</v>
      </c>
      <c r="Z866" s="58">
        <f>(Table1[[#This Row],[Eoq]]/2)*(Table1[[#This Row],[Std. Price ($)]]*$K$1)</f>
        <v>292.25216518096141</v>
      </c>
      <c r="AA866" s="58">
        <f>Table1[[#This Row],[number of times I order]]*$H$1</f>
        <v>292.25216518096147</v>
      </c>
      <c r="AB866" s="58">
        <f>Table1[[#This Row],[Holding cost]]+AA866</f>
        <v>584.50433036192294</v>
      </c>
      <c r="AC866" s="34">
        <v>-0.4</v>
      </c>
      <c r="AD866" s="29">
        <v>1</v>
      </c>
      <c r="AE866" s="29">
        <v>0.76</v>
      </c>
      <c r="AF866" s="29">
        <v>5</v>
      </c>
    </row>
    <row r="867" spans="1:32" x14ac:dyDescent="0.15">
      <c r="A867" s="32">
        <v>89374.891939658322</v>
      </c>
      <c r="B867" s="33">
        <v>7.1220921500000003</v>
      </c>
      <c r="C867" s="33">
        <v>269.99841665427783</v>
      </c>
      <c r="D867" s="33">
        <f>C867/Table1[[#This Row],[Std. Price ($)]]</f>
        <v>37.909986415196528</v>
      </c>
      <c r="E867" s="29">
        <v>98</v>
      </c>
      <c r="F867" s="29">
        <f t="shared" si="182"/>
        <v>215.6</v>
      </c>
      <c r="G867" s="29">
        <f t="shared" si="183"/>
        <v>215.6</v>
      </c>
      <c r="H867" s="29">
        <f t="shared" si="184"/>
        <v>215.6</v>
      </c>
      <c r="I867" s="58">
        <f t="shared" si="185"/>
        <v>215.6</v>
      </c>
      <c r="J867" s="58">
        <f t="shared" si="186"/>
        <v>215.6</v>
      </c>
      <c r="K867" s="58">
        <f t="shared" si="187"/>
        <v>215.6</v>
      </c>
      <c r="L867" s="58">
        <f t="shared" si="188"/>
        <v>215.6</v>
      </c>
      <c r="M867" s="58">
        <f t="shared" si="189"/>
        <v>215.6</v>
      </c>
      <c r="N867" s="58">
        <f t="shared" si="190"/>
        <v>215.6</v>
      </c>
      <c r="O867" s="58">
        <f t="shared" si="191"/>
        <v>215.6</v>
      </c>
      <c r="P867" s="58">
        <f t="shared" si="192"/>
        <v>215.6</v>
      </c>
      <c r="Q867" s="58">
        <f t="shared" si="193"/>
        <v>215.6</v>
      </c>
      <c r="R867" s="58">
        <f>SUM(Table1[[#This Row],[Oct]:[September]])</f>
        <v>2587.1999999999994</v>
      </c>
      <c r="S867" s="68">
        <f>Table1[[#This Row],[DEMAND for the whole year]]/365</f>
        <v>7.0882191780821904</v>
      </c>
      <c r="T867" s="68">
        <f>Table1[[#This Row],[Lead Time (days)]]*S867</f>
        <v>77.970410958904097</v>
      </c>
      <c r="U867" s="68">
        <f>SQRT(2*Table1[[#This Row],[DEMAND for the whole year]]*$H$1/(Table1[[#This Row],[Std. Price ($)]]*$K$1))</f>
        <v>1043.9310962040834</v>
      </c>
      <c r="V867" s="68">
        <f>Table1[[#This Row],[DEMAND for the whole year]]/U867</f>
        <v>2.4783244884720004</v>
      </c>
      <c r="W867" s="68">
        <f>Table1[[#This Row],[Demand variability (COV)]]*S867</f>
        <v>5.4579287671232866</v>
      </c>
      <c r="X867" s="68">
        <f t="shared" si="194"/>
        <v>18.101901853034978</v>
      </c>
      <c r="Y867" s="68">
        <f t="shared" si="195"/>
        <v>37.176761211034744</v>
      </c>
      <c r="Z867" s="58">
        <f>(Table1[[#This Row],[Eoq]]/2)*(Table1[[#This Row],[Std. Price ($)]]*$K$1)</f>
        <v>743.49734654159977</v>
      </c>
      <c r="AA867" s="58">
        <f>Table1[[#This Row],[number of times I order]]*$H$1</f>
        <v>743.49734654160011</v>
      </c>
      <c r="AB867" s="58">
        <f>Table1[[#This Row],[Holding cost]]+AA867</f>
        <v>1486.9946930831998</v>
      </c>
      <c r="AC867" s="34">
        <v>1.2</v>
      </c>
      <c r="AD867" s="29">
        <v>1</v>
      </c>
      <c r="AE867" s="29">
        <v>0.77</v>
      </c>
      <c r="AF867" s="29">
        <v>11</v>
      </c>
    </row>
    <row r="868" spans="1:32" x14ac:dyDescent="0.15">
      <c r="A868" s="32">
        <v>20851.90804468494</v>
      </c>
      <c r="B868" s="33">
        <v>10.061999999999999</v>
      </c>
      <c r="C868" s="33">
        <v>437.34927150933345</v>
      </c>
      <c r="D868" s="33">
        <f>C868/Table1[[#This Row],[Std. Price ($)]]</f>
        <v>43.465441414165518</v>
      </c>
      <c r="E868" s="29">
        <v>82</v>
      </c>
      <c r="F868" s="29">
        <f t="shared" si="182"/>
        <v>114.80000000000001</v>
      </c>
      <c r="G868" s="29">
        <f t="shared" si="183"/>
        <v>114.80000000000001</v>
      </c>
      <c r="H868" s="29">
        <f t="shared" si="184"/>
        <v>114.80000000000001</v>
      </c>
      <c r="I868" s="58">
        <f t="shared" si="185"/>
        <v>114.80000000000001</v>
      </c>
      <c r="J868" s="58">
        <f t="shared" si="186"/>
        <v>114.80000000000001</v>
      </c>
      <c r="K868" s="58">
        <f t="shared" si="187"/>
        <v>114.80000000000001</v>
      </c>
      <c r="L868" s="58">
        <f t="shared" si="188"/>
        <v>114.80000000000001</v>
      </c>
      <c r="M868" s="58">
        <f t="shared" si="189"/>
        <v>114.80000000000001</v>
      </c>
      <c r="N868" s="58">
        <f t="shared" si="190"/>
        <v>114.80000000000001</v>
      </c>
      <c r="O868" s="58">
        <f t="shared" si="191"/>
        <v>114.80000000000001</v>
      </c>
      <c r="P868" s="58">
        <f t="shared" si="192"/>
        <v>114.80000000000001</v>
      </c>
      <c r="Q868" s="58">
        <f t="shared" si="193"/>
        <v>114.80000000000001</v>
      </c>
      <c r="R868" s="58">
        <f>SUM(Table1[[#This Row],[Oct]:[September]])</f>
        <v>1377.5999999999997</v>
      </c>
      <c r="S868" s="68">
        <f>Table1[[#This Row],[DEMAND for the whole year]]/365</f>
        <v>3.774246575342465</v>
      </c>
      <c r="T868" s="68">
        <f>Table1[[#This Row],[Lead Time (days)]]*S868</f>
        <v>60.38794520547944</v>
      </c>
      <c r="U868" s="68">
        <f>SQRT(2*Table1[[#This Row],[DEMAND for the whole year]]*$H$1/(Table1[[#This Row],[Std. Price ($)]]*$K$1))</f>
        <v>640.88489808538759</v>
      </c>
      <c r="V868" s="68">
        <f>Table1[[#This Row],[DEMAND for the whole year]]/U868</f>
        <v>2.14952794817839</v>
      </c>
      <c r="W868" s="68">
        <f>Table1[[#This Row],[Demand variability (COV)]]*S868</f>
        <v>2.8684273972602736</v>
      </c>
      <c r="X868" s="68">
        <f t="shared" si="194"/>
        <v>11.473709589041095</v>
      </c>
      <c r="Y868" s="68">
        <f t="shared" si="195"/>
        <v>23.564118569399039</v>
      </c>
      <c r="Z868" s="58">
        <f>(Table1[[#This Row],[Eoq]]/2)*(Table1[[#This Row],[Std. Price ($)]]*$K$1)</f>
        <v>644.85838445351703</v>
      </c>
      <c r="AA868" s="58">
        <f>Table1[[#This Row],[number of times I order]]*$H$1</f>
        <v>644.85838445351703</v>
      </c>
      <c r="AB868" s="58">
        <f>Table1[[#This Row],[Holding cost]]+AA868</f>
        <v>1289.7167689070341</v>
      </c>
      <c r="AC868" s="34">
        <v>0.4</v>
      </c>
      <c r="AD868" s="29">
        <v>1</v>
      </c>
      <c r="AE868" s="29">
        <v>0.76</v>
      </c>
      <c r="AF868" s="29">
        <v>16</v>
      </c>
    </row>
    <row r="869" spans="1:32" x14ac:dyDescent="0.15">
      <c r="A869" s="32">
        <v>79546.862615071077</v>
      </c>
      <c r="B869" s="33">
        <v>13.759999999999998</v>
      </c>
      <c r="C869" s="33">
        <v>716.59411929495968</v>
      </c>
      <c r="D869" s="33">
        <f>C869/Table1[[#This Row],[Std. Price ($)]]</f>
        <v>52.078060995273241</v>
      </c>
      <c r="E869" s="29">
        <v>82</v>
      </c>
      <c r="F869" s="29">
        <f t="shared" si="182"/>
        <v>73.8</v>
      </c>
      <c r="G869" s="29">
        <f t="shared" si="183"/>
        <v>73.8</v>
      </c>
      <c r="H869" s="29">
        <f t="shared" si="184"/>
        <v>73.8</v>
      </c>
      <c r="I869" s="58">
        <f t="shared" si="185"/>
        <v>73.8</v>
      </c>
      <c r="J869" s="58">
        <f t="shared" si="186"/>
        <v>73.8</v>
      </c>
      <c r="K869" s="58">
        <f t="shared" si="187"/>
        <v>73.8</v>
      </c>
      <c r="L869" s="58">
        <f t="shared" si="188"/>
        <v>73.8</v>
      </c>
      <c r="M869" s="58">
        <f t="shared" si="189"/>
        <v>73.8</v>
      </c>
      <c r="N869" s="58">
        <f t="shared" si="190"/>
        <v>73.8</v>
      </c>
      <c r="O869" s="58">
        <f t="shared" si="191"/>
        <v>73.8</v>
      </c>
      <c r="P869" s="58">
        <f t="shared" si="192"/>
        <v>73.8</v>
      </c>
      <c r="Q869" s="58">
        <f t="shared" si="193"/>
        <v>73.8</v>
      </c>
      <c r="R869" s="58">
        <f>SUM(Table1[[#This Row],[Oct]:[September]])</f>
        <v>885.5999999999998</v>
      </c>
      <c r="S869" s="68">
        <f>Table1[[#This Row],[DEMAND for the whole year]]/365</f>
        <v>2.4263013698630131</v>
      </c>
      <c r="T869" s="68">
        <f>Table1[[#This Row],[Lead Time (days)]]*S869</f>
        <v>38.82082191780821</v>
      </c>
      <c r="U869" s="68">
        <f>SQRT(2*Table1[[#This Row],[DEMAND for the whole year]]*$H$1/(Table1[[#This Row],[Std. Price ($)]]*$K$1))</f>
        <v>439.4102813417515</v>
      </c>
      <c r="V869" s="68">
        <f>Table1[[#This Row],[DEMAND for the whole year]]/U869</f>
        <v>2.0154284904208333</v>
      </c>
      <c r="W869" s="68">
        <f>Table1[[#This Row],[Demand variability (COV)]]*S869</f>
        <v>1.8439890410958899</v>
      </c>
      <c r="X869" s="68">
        <f t="shared" si="194"/>
        <v>7.3759561643835596</v>
      </c>
      <c r="Y869" s="68">
        <f t="shared" si="195"/>
        <v>15.148361937470808</v>
      </c>
      <c r="Z869" s="58">
        <f>(Table1[[#This Row],[Eoq]]/2)*(Table1[[#This Row],[Std. Price ($)]]*$K$1)</f>
        <v>604.62854712625006</v>
      </c>
      <c r="AA869" s="58">
        <f>Table1[[#This Row],[number of times I order]]*$H$1</f>
        <v>604.62854712624994</v>
      </c>
      <c r="AB869" s="58">
        <f>Table1[[#This Row],[Holding cost]]+AA869</f>
        <v>1209.2570942524999</v>
      </c>
      <c r="AC869" s="34">
        <v>-0.1</v>
      </c>
      <c r="AD869" s="29">
        <v>0.75</v>
      </c>
      <c r="AE869" s="29">
        <v>0.76</v>
      </c>
      <c r="AF869" s="29">
        <v>16</v>
      </c>
    </row>
    <row r="870" spans="1:32" x14ac:dyDescent="0.15">
      <c r="A870" s="32">
        <v>72252.52323032917</v>
      </c>
      <c r="B870" s="33">
        <v>13.759999999999998</v>
      </c>
      <c r="C870" s="33">
        <v>582.30961094290478</v>
      </c>
      <c r="D870" s="33">
        <f>C870/Table1[[#This Row],[Std. Price ($)]]</f>
        <v>42.319012423176225</v>
      </c>
      <c r="E870" s="29">
        <v>82</v>
      </c>
      <c r="F870" s="29">
        <f t="shared" si="182"/>
        <v>73.8</v>
      </c>
      <c r="G870" s="29">
        <f t="shared" si="183"/>
        <v>73.8</v>
      </c>
      <c r="H870" s="29">
        <f t="shared" si="184"/>
        <v>73.8</v>
      </c>
      <c r="I870" s="58">
        <f t="shared" si="185"/>
        <v>73.8</v>
      </c>
      <c r="J870" s="58">
        <f t="shared" si="186"/>
        <v>73.8</v>
      </c>
      <c r="K870" s="58">
        <f t="shared" si="187"/>
        <v>73.8</v>
      </c>
      <c r="L870" s="58">
        <f t="shared" si="188"/>
        <v>73.8</v>
      </c>
      <c r="M870" s="58">
        <f t="shared" si="189"/>
        <v>73.8</v>
      </c>
      <c r="N870" s="58">
        <f t="shared" si="190"/>
        <v>73.8</v>
      </c>
      <c r="O870" s="58">
        <f t="shared" si="191"/>
        <v>73.8</v>
      </c>
      <c r="P870" s="58">
        <f t="shared" si="192"/>
        <v>73.8</v>
      </c>
      <c r="Q870" s="58">
        <f t="shared" si="193"/>
        <v>73.8</v>
      </c>
      <c r="R870" s="58">
        <f>SUM(Table1[[#This Row],[Oct]:[September]])</f>
        <v>885.5999999999998</v>
      </c>
      <c r="S870" s="68">
        <f>Table1[[#This Row],[DEMAND for the whole year]]/365</f>
        <v>2.4263013698630131</v>
      </c>
      <c r="T870" s="68">
        <f>Table1[[#This Row],[Lead Time (days)]]*S870</f>
        <v>38.82082191780821</v>
      </c>
      <c r="U870" s="68">
        <f>SQRT(2*Table1[[#This Row],[DEMAND for the whole year]]*$H$1/(Table1[[#This Row],[Std. Price ($)]]*$K$1))</f>
        <v>439.4102813417515</v>
      </c>
      <c r="V870" s="68">
        <f>Table1[[#This Row],[DEMAND for the whole year]]/U870</f>
        <v>2.0154284904208333</v>
      </c>
      <c r="W870" s="68">
        <f>Table1[[#This Row],[Demand variability (COV)]]*S870</f>
        <v>1.8439890410958899</v>
      </c>
      <c r="X870" s="68">
        <f t="shared" si="194"/>
        <v>7.3759561643835596</v>
      </c>
      <c r="Y870" s="68">
        <f t="shared" si="195"/>
        <v>15.148361937470808</v>
      </c>
      <c r="Z870" s="58">
        <f>(Table1[[#This Row],[Eoq]]/2)*(Table1[[#This Row],[Std. Price ($)]]*$K$1)</f>
        <v>604.62854712625006</v>
      </c>
      <c r="AA870" s="58">
        <f>Table1[[#This Row],[number of times I order]]*$H$1</f>
        <v>604.62854712624994</v>
      </c>
      <c r="AB870" s="58">
        <f>Table1[[#This Row],[Holding cost]]+AA870</f>
        <v>1209.2570942524999</v>
      </c>
      <c r="AC870" s="34">
        <v>-0.1</v>
      </c>
      <c r="AD870" s="29">
        <v>0.91</v>
      </c>
      <c r="AE870" s="29">
        <v>0.76</v>
      </c>
      <c r="AF870" s="29">
        <v>16</v>
      </c>
    </row>
    <row r="871" spans="1:32" x14ac:dyDescent="0.15">
      <c r="A871" s="32">
        <v>32381.692985005662</v>
      </c>
      <c r="B871" s="33">
        <v>10.534999999999998</v>
      </c>
      <c r="C871" s="33">
        <v>457.12454779313424</v>
      </c>
      <c r="D871" s="33">
        <f>C871/Table1[[#This Row],[Std. Price ($)]]</f>
        <v>43.391034436937289</v>
      </c>
      <c r="E871" s="29">
        <v>82</v>
      </c>
      <c r="F871" s="29">
        <f t="shared" si="182"/>
        <v>98.4</v>
      </c>
      <c r="G871" s="29">
        <f t="shared" si="183"/>
        <v>98.4</v>
      </c>
      <c r="H871" s="29">
        <f t="shared" si="184"/>
        <v>98.4</v>
      </c>
      <c r="I871" s="58">
        <f t="shared" si="185"/>
        <v>98.4</v>
      </c>
      <c r="J871" s="58">
        <f t="shared" si="186"/>
        <v>98.4</v>
      </c>
      <c r="K871" s="58">
        <f t="shared" si="187"/>
        <v>98.4</v>
      </c>
      <c r="L871" s="58">
        <f t="shared" si="188"/>
        <v>98.4</v>
      </c>
      <c r="M871" s="58">
        <f t="shared" si="189"/>
        <v>98.4</v>
      </c>
      <c r="N871" s="58">
        <f t="shared" si="190"/>
        <v>98.4</v>
      </c>
      <c r="O871" s="58">
        <f t="shared" si="191"/>
        <v>98.4</v>
      </c>
      <c r="P871" s="58">
        <f t="shared" si="192"/>
        <v>98.4</v>
      </c>
      <c r="Q871" s="58">
        <f t="shared" si="193"/>
        <v>98.4</v>
      </c>
      <c r="R871" s="58">
        <f>SUM(Table1[[#This Row],[Oct]:[September]])</f>
        <v>1180.8</v>
      </c>
      <c r="S871" s="68">
        <f>Table1[[#This Row],[DEMAND for the whole year]]/365</f>
        <v>3.2350684931506848</v>
      </c>
      <c r="T871" s="68">
        <f>Table1[[#This Row],[Lead Time (days)]]*S871</f>
        <v>51.761095890410957</v>
      </c>
      <c r="U871" s="68">
        <f>SQRT(2*Table1[[#This Row],[DEMAND for the whole year]]*$H$1/(Table1[[#This Row],[Std. Price ($)]]*$K$1))</f>
        <v>579.87118678251295</v>
      </c>
      <c r="V871" s="68">
        <f>Table1[[#This Row],[DEMAND for the whole year]]/U871</f>
        <v>2.0363143175845915</v>
      </c>
      <c r="W871" s="68">
        <f>Table1[[#This Row],[Demand variability (COV)]]*S871</f>
        <v>2.4586520547945203</v>
      </c>
      <c r="X871" s="68">
        <f t="shared" si="194"/>
        <v>9.8346082191780813</v>
      </c>
      <c r="Y871" s="68">
        <f t="shared" si="195"/>
        <v>20.197815916627746</v>
      </c>
      <c r="Z871" s="58">
        <f>(Table1[[#This Row],[Eoq]]/2)*(Table1[[#This Row],[Std. Price ($)]]*$K$1)</f>
        <v>610.89429527537732</v>
      </c>
      <c r="AA871" s="58">
        <f>Table1[[#This Row],[number of times I order]]*$H$1</f>
        <v>610.89429527537743</v>
      </c>
      <c r="AB871" s="58">
        <f>Table1[[#This Row],[Holding cost]]+AA871</f>
        <v>1221.7885905507546</v>
      </c>
      <c r="AC871" s="34">
        <v>0.2</v>
      </c>
      <c r="AD871" s="29">
        <v>0.93</v>
      </c>
      <c r="AE871" s="29">
        <v>0.76</v>
      </c>
      <c r="AF871" s="29">
        <v>16</v>
      </c>
    </row>
    <row r="872" spans="1:32" x14ac:dyDescent="0.15">
      <c r="A872" s="32">
        <v>64875.31789060864</v>
      </c>
      <c r="B872" s="33">
        <v>8.2301514099999995</v>
      </c>
      <c r="C872" s="33">
        <v>1338.9472353931953</v>
      </c>
      <c r="D872" s="33">
        <f>C872/Table1[[#This Row],[Std. Price ($)]]</f>
        <v>162.68804408219211</v>
      </c>
      <c r="E872" s="29">
        <v>82</v>
      </c>
      <c r="F872" s="29">
        <f t="shared" si="182"/>
        <v>65.599999999999994</v>
      </c>
      <c r="G872" s="29">
        <f t="shared" si="183"/>
        <v>65.599999999999994</v>
      </c>
      <c r="H872" s="29">
        <f t="shared" si="184"/>
        <v>65.599999999999994</v>
      </c>
      <c r="I872" s="58">
        <f t="shared" si="185"/>
        <v>65.599999999999994</v>
      </c>
      <c r="J872" s="58">
        <f t="shared" si="186"/>
        <v>65.599999999999994</v>
      </c>
      <c r="K872" s="58">
        <f t="shared" si="187"/>
        <v>65.599999999999994</v>
      </c>
      <c r="L872" s="58">
        <f t="shared" si="188"/>
        <v>65.599999999999994</v>
      </c>
      <c r="M872" s="58">
        <f t="shared" si="189"/>
        <v>65.599999999999994</v>
      </c>
      <c r="N872" s="58">
        <f t="shared" si="190"/>
        <v>65.599999999999994</v>
      </c>
      <c r="O872" s="58">
        <f t="shared" si="191"/>
        <v>65.599999999999994</v>
      </c>
      <c r="P872" s="58">
        <f t="shared" si="192"/>
        <v>65.599999999999994</v>
      </c>
      <c r="Q872" s="58">
        <f t="shared" si="193"/>
        <v>65.599999999999994</v>
      </c>
      <c r="R872" s="58">
        <f>SUM(Table1[[#This Row],[Oct]:[September]])</f>
        <v>787.20000000000016</v>
      </c>
      <c r="S872" s="68">
        <f>Table1[[#This Row],[DEMAND for the whole year]]/365</f>
        <v>2.1567123287671239</v>
      </c>
      <c r="T872" s="68">
        <f>Table1[[#This Row],[Lead Time (days)]]*S872</f>
        <v>155.28328767123293</v>
      </c>
      <c r="U872" s="68">
        <f>SQRT(2*Table1[[#This Row],[DEMAND for the whole year]]*$H$1/(Table1[[#This Row],[Std. Price ($)]]*$K$1))</f>
        <v>535.6723842432524</v>
      </c>
      <c r="V872" s="68">
        <f>Table1[[#This Row],[DEMAND for the whole year]]/U872</f>
        <v>1.4695549428258885</v>
      </c>
      <c r="W872" s="68">
        <f>Table1[[#This Row],[Demand variability (COV)]]*S872</f>
        <v>1.6175342465753428</v>
      </c>
      <c r="X872" s="68">
        <f t="shared" si="194"/>
        <v>13.725233214658774</v>
      </c>
      <c r="Y872" s="68">
        <f t="shared" si="195"/>
        <v>28.188182762773156</v>
      </c>
      <c r="Z872" s="58">
        <f>(Table1[[#This Row],[Eoq]]/2)*(Table1[[#This Row],[Std. Price ($)]]*$K$1)</f>
        <v>440.86648284776652</v>
      </c>
      <c r="AA872" s="58">
        <f>Table1[[#This Row],[number of times I order]]*$H$1</f>
        <v>440.86648284776658</v>
      </c>
      <c r="AB872" s="58">
        <f>Table1[[#This Row],[Holding cost]]+AA872</f>
        <v>881.73296569553304</v>
      </c>
      <c r="AC872" s="34">
        <v>-0.2</v>
      </c>
      <c r="AD872" s="29">
        <v>0.96</v>
      </c>
      <c r="AE872" s="29">
        <v>0.75</v>
      </c>
      <c r="AF872" s="29">
        <v>72</v>
      </c>
    </row>
    <row r="873" spans="1:32" x14ac:dyDescent="0.15">
      <c r="A873" s="32">
        <v>51368.025118214522</v>
      </c>
      <c r="B873" s="33">
        <v>10.823099999999998</v>
      </c>
      <c r="C873" s="33">
        <v>340.882242182418</v>
      </c>
      <c r="D873" s="33">
        <f>C873/Table1[[#This Row],[Std. Price ($)]]</f>
        <v>31.49580454605594</v>
      </c>
      <c r="E873" s="29">
        <v>106</v>
      </c>
      <c r="F873" s="29">
        <f t="shared" si="182"/>
        <v>127.2</v>
      </c>
      <c r="G873" s="29">
        <f t="shared" si="183"/>
        <v>127.2</v>
      </c>
      <c r="H873" s="29">
        <f t="shared" si="184"/>
        <v>127.2</v>
      </c>
      <c r="I873" s="58">
        <f t="shared" si="185"/>
        <v>127.2</v>
      </c>
      <c r="J873" s="58">
        <f t="shared" si="186"/>
        <v>127.2</v>
      </c>
      <c r="K873" s="58">
        <f t="shared" si="187"/>
        <v>127.2</v>
      </c>
      <c r="L873" s="58">
        <f t="shared" si="188"/>
        <v>127.2</v>
      </c>
      <c r="M873" s="58">
        <f t="shared" si="189"/>
        <v>127.2</v>
      </c>
      <c r="N873" s="58">
        <f t="shared" si="190"/>
        <v>127.2</v>
      </c>
      <c r="O873" s="58">
        <f t="shared" si="191"/>
        <v>127.2</v>
      </c>
      <c r="P873" s="58">
        <f t="shared" si="192"/>
        <v>127.2</v>
      </c>
      <c r="Q873" s="58">
        <f t="shared" si="193"/>
        <v>127.2</v>
      </c>
      <c r="R873" s="58">
        <f>SUM(Table1[[#This Row],[Oct]:[September]])</f>
        <v>1526.4000000000003</v>
      </c>
      <c r="S873" s="68">
        <f>Table1[[#This Row],[DEMAND for the whole year]]/365</f>
        <v>4.181917808219179</v>
      </c>
      <c r="T873" s="68">
        <f>Table1[[#This Row],[Lead Time (days)]]*S873</f>
        <v>33.455342465753432</v>
      </c>
      <c r="U873" s="68">
        <f>SQRT(2*Table1[[#This Row],[DEMAND for the whole year]]*$H$1/(Table1[[#This Row],[Std. Price ($)]]*$K$1))</f>
        <v>650.45756718302346</v>
      </c>
      <c r="V873" s="68">
        <f>Table1[[#This Row],[DEMAND for the whole year]]/U873</f>
        <v>2.3466557651261937</v>
      </c>
      <c r="W873" s="68">
        <f>Table1[[#This Row],[Demand variability (COV)]]*S873</f>
        <v>3.6382684931506857</v>
      </c>
      <c r="X873" s="68">
        <f t="shared" si="194"/>
        <v>10.290577293136849</v>
      </c>
      <c r="Y873" s="68">
        <f t="shared" si="195"/>
        <v>21.134261905552368</v>
      </c>
      <c r="Z873" s="58">
        <f>(Table1[[#This Row],[Eoq]]/2)*(Table1[[#This Row],[Std. Price ($)]]*$K$1)</f>
        <v>703.99672953785807</v>
      </c>
      <c r="AA873" s="58">
        <f>Table1[[#This Row],[number of times I order]]*$H$1</f>
        <v>703.99672953785807</v>
      </c>
      <c r="AB873" s="58">
        <f>Table1[[#This Row],[Holding cost]]+AA873</f>
        <v>1407.9934590757161</v>
      </c>
      <c r="AC873" s="34">
        <v>0.2</v>
      </c>
      <c r="AD873" s="29">
        <v>0.94</v>
      </c>
      <c r="AE873" s="29">
        <v>0.87</v>
      </c>
      <c r="AF873" s="29">
        <v>8</v>
      </c>
    </row>
    <row r="874" spans="1:32" x14ac:dyDescent="0.15">
      <c r="A874" s="32">
        <v>64151.560841164915</v>
      </c>
      <c r="B874" s="33">
        <v>6.5020570900000001</v>
      </c>
      <c r="C874" s="33">
        <v>114.98355365526004</v>
      </c>
      <c r="D874" s="33">
        <f>C874/Table1[[#This Row],[Std. Price ($)]]</f>
        <v>17.684180877479811</v>
      </c>
      <c r="E874" s="29">
        <v>98</v>
      </c>
      <c r="F874" s="29">
        <f t="shared" si="182"/>
        <v>215.6</v>
      </c>
      <c r="G874" s="29">
        <f t="shared" si="183"/>
        <v>215.6</v>
      </c>
      <c r="H874" s="29">
        <f t="shared" si="184"/>
        <v>215.6</v>
      </c>
      <c r="I874" s="58">
        <f t="shared" si="185"/>
        <v>215.6</v>
      </c>
      <c r="J874" s="58">
        <f t="shared" si="186"/>
        <v>215.6</v>
      </c>
      <c r="K874" s="58">
        <f t="shared" si="187"/>
        <v>215.6</v>
      </c>
      <c r="L874" s="58">
        <f t="shared" si="188"/>
        <v>215.6</v>
      </c>
      <c r="M874" s="58">
        <f t="shared" si="189"/>
        <v>215.6</v>
      </c>
      <c r="N874" s="58">
        <f t="shared" si="190"/>
        <v>215.6</v>
      </c>
      <c r="O874" s="58">
        <f t="shared" si="191"/>
        <v>215.6</v>
      </c>
      <c r="P874" s="58">
        <f t="shared" si="192"/>
        <v>215.6</v>
      </c>
      <c r="Q874" s="58">
        <f t="shared" si="193"/>
        <v>215.6</v>
      </c>
      <c r="R874" s="58">
        <f>SUM(Table1[[#This Row],[Oct]:[September]])</f>
        <v>2587.1999999999994</v>
      </c>
      <c r="S874" s="68">
        <f>Table1[[#This Row],[DEMAND for the whole year]]/365</f>
        <v>7.0882191780821904</v>
      </c>
      <c r="T874" s="68">
        <f>Table1[[#This Row],[Lead Time (days)]]*S874</f>
        <v>35.441095890410949</v>
      </c>
      <c r="U874" s="68">
        <f>SQRT(2*Table1[[#This Row],[DEMAND for the whole year]]*$H$1/(Table1[[#This Row],[Std. Price ($)]]*$K$1))</f>
        <v>1092.5724353233679</v>
      </c>
      <c r="V874" s="68">
        <f>Table1[[#This Row],[DEMAND for the whole year]]/U874</f>
        <v>2.367989449810957</v>
      </c>
      <c r="W874" s="68">
        <f>Table1[[#This Row],[Demand variability (COV)]]*S874</f>
        <v>5.528810958904109</v>
      </c>
      <c r="X874" s="68">
        <f t="shared" si="194"/>
        <v>12.362797138855385</v>
      </c>
      <c r="Y874" s="68">
        <f t="shared" si="195"/>
        <v>25.390081156286453</v>
      </c>
      <c r="Z874" s="58">
        <f>(Table1[[#This Row],[Eoq]]/2)*(Table1[[#This Row],[Std. Price ($)]]*$K$1)</f>
        <v>710.39683494328722</v>
      </c>
      <c r="AA874" s="58">
        <f>Table1[[#This Row],[number of times I order]]*$H$1</f>
        <v>710.3968349432871</v>
      </c>
      <c r="AB874" s="58">
        <f>Table1[[#This Row],[Holding cost]]+AA874</f>
        <v>1420.7936698865742</v>
      </c>
      <c r="AC874" s="34">
        <v>1.2</v>
      </c>
      <c r="AD874" s="29">
        <v>1</v>
      </c>
      <c r="AE874" s="29">
        <v>0.78</v>
      </c>
      <c r="AF874" s="29">
        <v>5</v>
      </c>
    </row>
    <row r="875" spans="1:32" x14ac:dyDescent="0.15">
      <c r="A875" s="32">
        <v>41610.363054874091</v>
      </c>
      <c r="B875" s="33">
        <v>8.7620996799999986</v>
      </c>
      <c r="C875" s="33">
        <v>140.38729832177305</v>
      </c>
      <c r="D875" s="33">
        <f>C875/Table1[[#This Row],[Std. Price ($)]]</f>
        <v>16.022106966234954</v>
      </c>
      <c r="E875" s="29">
        <v>74</v>
      </c>
      <c r="F875" s="29">
        <f t="shared" si="182"/>
        <v>66.599999999999994</v>
      </c>
      <c r="G875" s="29">
        <f t="shared" si="183"/>
        <v>66.599999999999994</v>
      </c>
      <c r="H875" s="29">
        <f t="shared" si="184"/>
        <v>66.599999999999994</v>
      </c>
      <c r="I875" s="58">
        <f t="shared" si="185"/>
        <v>66.599999999999994</v>
      </c>
      <c r="J875" s="58">
        <f t="shared" si="186"/>
        <v>66.599999999999994</v>
      </c>
      <c r="K875" s="58">
        <f t="shared" si="187"/>
        <v>66.599999999999994</v>
      </c>
      <c r="L875" s="58">
        <f t="shared" si="188"/>
        <v>66.599999999999994</v>
      </c>
      <c r="M875" s="58">
        <f t="shared" si="189"/>
        <v>66.599999999999994</v>
      </c>
      <c r="N875" s="58">
        <f t="shared" si="190"/>
        <v>66.599999999999994</v>
      </c>
      <c r="O875" s="58">
        <f t="shared" si="191"/>
        <v>66.599999999999994</v>
      </c>
      <c r="P875" s="58">
        <f t="shared" si="192"/>
        <v>66.599999999999994</v>
      </c>
      <c r="Q875" s="58">
        <f t="shared" si="193"/>
        <v>66.599999999999994</v>
      </c>
      <c r="R875" s="58">
        <f>SUM(Table1[[#This Row],[Oct]:[September]])</f>
        <v>799.20000000000016</v>
      </c>
      <c r="S875" s="68">
        <f>Table1[[#This Row],[DEMAND for the whole year]]/365</f>
        <v>2.1895890410958909</v>
      </c>
      <c r="T875" s="68">
        <f>Table1[[#This Row],[Lead Time (days)]]*S875</f>
        <v>10.947945205479455</v>
      </c>
      <c r="U875" s="68">
        <f>SQRT(2*Table1[[#This Row],[DEMAND for the whole year]]*$H$1/(Table1[[#This Row],[Std. Price ($)]]*$K$1))</f>
        <v>523.09945820112466</v>
      </c>
      <c r="V875" s="68">
        <f>Table1[[#This Row],[DEMAND for the whole year]]/U875</f>
        <v>1.5278165317707491</v>
      </c>
      <c r="W875" s="68">
        <f>Table1[[#This Row],[Demand variability (COV)]]*S875</f>
        <v>2.2114849315068499</v>
      </c>
      <c r="X875" s="68">
        <f t="shared" si="194"/>
        <v>4.9450306380657834</v>
      </c>
      <c r="Y875" s="68">
        <f t="shared" si="195"/>
        <v>10.155851285968586</v>
      </c>
      <c r="Z875" s="58">
        <f>(Table1[[#This Row],[Eoq]]/2)*(Table1[[#This Row],[Std. Price ($)]]*$K$1)</f>
        <v>458.34495953122473</v>
      </c>
      <c r="AA875" s="58">
        <f>Table1[[#This Row],[number of times I order]]*$H$1</f>
        <v>458.34495953122473</v>
      </c>
      <c r="AB875" s="58">
        <f>Table1[[#This Row],[Holding cost]]+AA875</f>
        <v>916.68991906244946</v>
      </c>
      <c r="AC875" s="34">
        <v>-0.1</v>
      </c>
      <c r="AD875" s="29">
        <v>1</v>
      </c>
      <c r="AE875" s="29">
        <v>1.01</v>
      </c>
      <c r="AF875" s="29">
        <v>5</v>
      </c>
    </row>
    <row r="876" spans="1:32" x14ac:dyDescent="0.15">
      <c r="A876" s="32">
        <v>82785.408077018277</v>
      </c>
      <c r="B876" s="33">
        <v>11.428539999999998</v>
      </c>
      <c r="C876" s="33">
        <v>2531.2708010874758</v>
      </c>
      <c r="D876" s="33">
        <f>C876/Table1[[#This Row],[Std. Price ($)]]</f>
        <v>221.48680418386567</v>
      </c>
      <c r="E876" s="29">
        <v>186</v>
      </c>
      <c r="F876" s="29">
        <f t="shared" si="182"/>
        <v>409.2</v>
      </c>
      <c r="G876" s="29">
        <f t="shared" si="183"/>
        <v>409.2</v>
      </c>
      <c r="H876" s="29">
        <f t="shared" si="184"/>
        <v>409.2</v>
      </c>
      <c r="I876" s="58">
        <f t="shared" si="185"/>
        <v>409.2</v>
      </c>
      <c r="J876" s="58">
        <f t="shared" si="186"/>
        <v>409.2</v>
      </c>
      <c r="K876" s="58">
        <f t="shared" si="187"/>
        <v>409.2</v>
      </c>
      <c r="L876" s="58">
        <f t="shared" si="188"/>
        <v>409.2</v>
      </c>
      <c r="M876" s="58">
        <f t="shared" si="189"/>
        <v>409.2</v>
      </c>
      <c r="N876" s="58">
        <f t="shared" si="190"/>
        <v>409.2</v>
      </c>
      <c r="O876" s="58">
        <f t="shared" si="191"/>
        <v>409.2</v>
      </c>
      <c r="P876" s="58">
        <f t="shared" si="192"/>
        <v>409.2</v>
      </c>
      <c r="Q876" s="58">
        <f t="shared" si="193"/>
        <v>409.2</v>
      </c>
      <c r="R876" s="58">
        <f>SUM(Table1[[#This Row],[Oct]:[September]])</f>
        <v>4910.3999999999987</v>
      </c>
      <c r="S876" s="68">
        <f>Table1[[#This Row],[DEMAND for the whole year]]/365</f>
        <v>13.453150684931503</v>
      </c>
      <c r="T876" s="68">
        <f>Table1[[#This Row],[Lead Time (days)]]*S876</f>
        <v>215.25041095890404</v>
      </c>
      <c r="U876" s="68">
        <f>SQRT(2*Table1[[#This Row],[DEMAND for the whole year]]*$H$1/(Table1[[#This Row],[Std. Price ($)]]*$K$1))</f>
        <v>1135.3341114864593</v>
      </c>
      <c r="V876" s="68">
        <f>Table1[[#This Row],[DEMAND for the whole year]]/U876</f>
        <v>4.3250704354958183</v>
      </c>
      <c r="W876" s="68">
        <f>Table1[[#This Row],[Demand variability (COV)]]*S876</f>
        <v>24.88832876712328</v>
      </c>
      <c r="X876" s="68">
        <f t="shared" si="194"/>
        <v>99.55331506849312</v>
      </c>
      <c r="Y876" s="68">
        <f t="shared" si="195"/>
        <v>204.4575123717043</v>
      </c>
      <c r="Z876" s="58">
        <f>(Table1[[#This Row],[Eoq]]/2)*(Table1[[#This Row],[Std. Price ($)]]*$K$1)</f>
        <v>1297.5211306487456</v>
      </c>
      <c r="AA876" s="58">
        <f>Table1[[#This Row],[number of times I order]]*$H$1</f>
        <v>1297.5211306487454</v>
      </c>
      <c r="AB876" s="58">
        <f>Table1[[#This Row],[Holding cost]]+AA876</f>
        <v>2595.0422612974908</v>
      </c>
      <c r="AC876" s="34">
        <v>1.2</v>
      </c>
      <c r="AD876" s="29">
        <v>0.97</v>
      </c>
      <c r="AE876" s="29">
        <v>1.85</v>
      </c>
      <c r="AF876" s="29">
        <v>16</v>
      </c>
    </row>
    <row r="877" spans="1:32" x14ac:dyDescent="0.15">
      <c r="A877" s="32">
        <v>98043.108929873662</v>
      </c>
      <c r="B877" s="33">
        <v>7.2776162699999993</v>
      </c>
      <c r="C877" s="33">
        <v>198.67231485030297</v>
      </c>
      <c r="D877" s="33">
        <f>C877/Table1[[#This Row],[Std. Price ($)]]</f>
        <v>27.299091828910484</v>
      </c>
      <c r="E877" s="29">
        <v>74</v>
      </c>
      <c r="F877" s="29">
        <f t="shared" si="182"/>
        <v>103.6</v>
      </c>
      <c r="G877" s="29">
        <f t="shared" si="183"/>
        <v>103.6</v>
      </c>
      <c r="H877" s="29">
        <f t="shared" si="184"/>
        <v>103.6</v>
      </c>
      <c r="I877" s="58">
        <f t="shared" si="185"/>
        <v>103.6</v>
      </c>
      <c r="J877" s="58">
        <f t="shared" si="186"/>
        <v>103.6</v>
      </c>
      <c r="K877" s="58">
        <f t="shared" si="187"/>
        <v>103.6</v>
      </c>
      <c r="L877" s="58">
        <f t="shared" si="188"/>
        <v>103.6</v>
      </c>
      <c r="M877" s="58">
        <f t="shared" si="189"/>
        <v>103.6</v>
      </c>
      <c r="N877" s="58">
        <f t="shared" si="190"/>
        <v>103.6</v>
      </c>
      <c r="O877" s="58">
        <f t="shared" si="191"/>
        <v>103.6</v>
      </c>
      <c r="P877" s="58">
        <f t="shared" si="192"/>
        <v>103.6</v>
      </c>
      <c r="Q877" s="58">
        <f t="shared" si="193"/>
        <v>103.6</v>
      </c>
      <c r="R877" s="58">
        <f>SUM(Table1[[#This Row],[Oct]:[September]])</f>
        <v>1243.1999999999998</v>
      </c>
      <c r="S877" s="68">
        <f>Table1[[#This Row],[DEMAND for the whole year]]/365</f>
        <v>3.4060273972602735</v>
      </c>
      <c r="T877" s="68">
        <f>Table1[[#This Row],[Lead Time (days)]]*S877</f>
        <v>20.436164383561639</v>
      </c>
      <c r="U877" s="68">
        <f>SQRT(2*Table1[[#This Row],[DEMAND for the whole year]]*$H$1/(Table1[[#This Row],[Std. Price ($)]]*$K$1))</f>
        <v>715.87393788756128</v>
      </c>
      <c r="V877" s="68">
        <f>Table1[[#This Row],[DEMAND for the whole year]]/U877</f>
        <v>1.7366186058798287</v>
      </c>
      <c r="W877" s="68">
        <f>Table1[[#This Row],[Demand variability (COV)]]*S877</f>
        <v>4.9727999999999994</v>
      </c>
      <c r="X877" s="68">
        <f t="shared" si="194"/>
        <v>12.180822592912186</v>
      </c>
      <c r="Y877" s="68">
        <f t="shared" si="195"/>
        <v>25.016351130792888</v>
      </c>
      <c r="Z877" s="58">
        <f>(Table1[[#This Row],[Eoq]]/2)*(Table1[[#This Row],[Std. Price ($)]]*$K$1)</f>
        <v>520.98558176394852</v>
      </c>
      <c r="AA877" s="58">
        <f>Table1[[#This Row],[number of times I order]]*$H$1</f>
        <v>520.98558176394863</v>
      </c>
      <c r="AB877" s="58">
        <f>Table1[[#This Row],[Holding cost]]+AA877</f>
        <v>1041.9711635278973</v>
      </c>
      <c r="AC877" s="34">
        <v>0.4</v>
      </c>
      <c r="AD877" s="29">
        <v>1</v>
      </c>
      <c r="AE877" s="29">
        <v>1.46</v>
      </c>
      <c r="AF877" s="29">
        <v>6</v>
      </c>
    </row>
    <row r="878" spans="1:32" x14ac:dyDescent="0.15">
      <c r="A878" s="32">
        <v>64314.378068317201</v>
      </c>
      <c r="B878" s="33">
        <v>43.495648099999997</v>
      </c>
      <c r="C878" s="33">
        <v>6752.9039803241949</v>
      </c>
      <c r="D878" s="33">
        <f>C878/Table1[[#This Row],[Std. Price ($)]]</f>
        <v>155.25470421313702</v>
      </c>
      <c r="E878" s="29">
        <v>66</v>
      </c>
      <c r="F878" s="29">
        <f t="shared" si="182"/>
        <v>145.19999999999999</v>
      </c>
      <c r="G878" s="29">
        <f t="shared" si="183"/>
        <v>145.19999999999999</v>
      </c>
      <c r="H878" s="29">
        <f t="shared" si="184"/>
        <v>145.19999999999999</v>
      </c>
      <c r="I878" s="58">
        <f t="shared" si="185"/>
        <v>145.19999999999999</v>
      </c>
      <c r="J878" s="58">
        <f t="shared" si="186"/>
        <v>145.19999999999999</v>
      </c>
      <c r="K878" s="58">
        <f t="shared" si="187"/>
        <v>145.19999999999999</v>
      </c>
      <c r="L878" s="58">
        <f t="shared" si="188"/>
        <v>145.19999999999999</v>
      </c>
      <c r="M878" s="58">
        <f t="shared" si="189"/>
        <v>145.19999999999999</v>
      </c>
      <c r="N878" s="58">
        <f t="shared" si="190"/>
        <v>145.19999999999999</v>
      </c>
      <c r="O878" s="58">
        <f t="shared" si="191"/>
        <v>145.19999999999999</v>
      </c>
      <c r="P878" s="58">
        <f t="shared" si="192"/>
        <v>145.19999999999999</v>
      </c>
      <c r="Q878" s="58">
        <f t="shared" si="193"/>
        <v>145.19999999999999</v>
      </c>
      <c r="R878" s="58">
        <f>SUM(Table1[[#This Row],[Oct]:[September]])</f>
        <v>1742.4000000000003</v>
      </c>
      <c r="S878" s="68">
        <f>Table1[[#This Row],[DEMAND for the whole year]]/365</f>
        <v>4.7736986301369875</v>
      </c>
      <c r="T878" s="68">
        <f>Table1[[#This Row],[Lead Time (days)]]*S878</f>
        <v>181.40054794520552</v>
      </c>
      <c r="U878" s="68">
        <f>SQRT(2*Table1[[#This Row],[DEMAND for the whole year]]*$H$1/(Table1[[#This Row],[Std. Price ($)]]*$K$1))</f>
        <v>346.66632407047808</v>
      </c>
      <c r="V878" s="68">
        <f>Table1[[#This Row],[DEMAND for the whole year]]/U878</f>
        <v>5.026158813296691</v>
      </c>
      <c r="W878" s="68">
        <f>Table1[[#This Row],[Demand variability (COV)]]*S878</f>
        <v>7.5424438356164405</v>
      </c>
      <c r="X878" s="68">
        <f t="shared" si="194"/>
        <v>46.49474639688102</v>
      </c>
      <c r="Y878" s="68">
        <f t="shared" si="195"/>
        <v>95.488534762697228</v>
      </c>
      <c r="Z878" s="58">
        <f>(Table1[[#This Row],[Eoq]]/2)*(Table1[[#This Row],[Std. Price ($)]]*$K$1)</f>
        <v>1507.8476439890073</v>
      </c>
      <c r="AA878" s="58">
        <f>Table1[[#This Row],[number of times I order]]*$H$1</f>
        <v>1507.8476439890073</v>
      </c>
      <c r="AB878" s="58">
        <f>Table1[[#This Row],[Holding cost]]+AA878</f>
        <v>3015.6952879780147</v>
      </c>
      <c r="AC878" s="34">
        <v>1.2</v>
      </c>
      <c r="AD878" s="29">
        <v>0.81</v>
      </c>
      <c r="AE878" s="29">
        <v>1.58</v>
      </c>
      <c r="AF878" s="29">
        <v>38</v>
      </c>
    </row>
    <row r="879" spans="1:32" x14ac:dyDescent="0.15">
      <c r="A879" s="32">
        <v>38489.705191662913</v>
      </c>
      <c r="B879" s="33">
        <v>21.545518509999997</v>
      </c>
      <c r="C879" s="33">
        <v>2485.0170682597018</v>
      </c>
      <c r="D879" s="33">
        <f>C879/Table1[[#This Row],[Std. Price ($)]]</f>
        <v>115.33800252272054</v>
      </c>
      <c r="E879" s="29">
        <v>66</v>
      </c>
      <c r="F879" s="29">
        <f t="shared" si="182"/>
        <v>118.80000000000001</v>
      </c>
      <c r="G879" s="29">
        <f t="shared" si="183"/>
        <v>118.80000000000001</v>
      </c>
      <c r="H879" s="29">
        <f t="shared" si="184"/>
        <v>118.80000000000001</v>
      </c>
      <c r="I879" s="58">
        <f t="shared" si="185"/>
        <v>118.80000000000001</v>
      </c>
      <c r="J879" s="58">
        <f t="shared" si="186"/>
        <v>118.80000000000001</v>
      </c>
      <c r="K879" s="58">
        <f t="shared" si="187"/>
        <v>118.80000000000001</v>
      </c>
      <c r="L879" s="58">
        <f t="shared" si="188"/>
        <v>118.80000000000001</v>
      </c>
      <c r="M879" s="58">
        <f t="shared" si="189"/>
        <v>118.80000000000001</v>
      </c>
      <c r="N879" s="58">
        <f t="shared" si="190"/>
        <v>118.80000000000001</v>
      </c>
      <c r="O879" s="58">
        <f t="shared" si="191"/>
        <v>118.80000000000001</v>
      </c>
      <c r="P879" s="58">
        <f t="shared" si="192"/>
        <v>118.80000000000001</v>
      </c>
      <c r="Q879" s="58">
        <f t="shared" si="193"/>
        <v>118.80000000000001</v>
      </c>
      <c r="R879" s="58">
        <f>SUM(Table1[[#This Row],[Oct]:[September]])</f>
        <v>1425.5999999999997</v>
      </c>
      <c r="S879" s="68">
        <f>Table1[[#This Row],[DEMAND for the whole year]]/365</f>
        <v>3.9057534246575334</v>
      </c>
      <c r="T879" s="68">
        <f>Table1[[#This Row],[Lead Time (days)]]*S879</f>
        <v>109.36109589041094</v>
      </c>
      <c r="U879" s="68">
        <f>SQRT(2*Table1[[#This Row],[DEMAND for the whole year]]*$H$1/(Table1[[#This Row],[Std. Price ($)]]*$K$1))</f>
        <v>445.5341474121721</v>
      </c>
      <c r="V879" s="68">
        <f>Table1[[#This Row],[DEMAND for the whole year]]/U879</f>
        <v>3.1997547399686743</v>
      </c>
      <c r="W879" s="68">
        <f>Table1[[#This Row],[Demand variability (COV)]]*S879</f>
        <v>6.1710904109589029</v>
      </c>
      <c r="X879" s="68">
        <f t="shared" si="194"/>
        <v>32.654341090985284</v>
      </c>
      <c r="Y879" s="68">
        <f t="shared" si="195"/>
        <v>67.063817443010976</v>
      </c>
      <c r="Z879" s="58">
        <f>(Table1[[#This Row],[Eoq]]/2)*(Table1[[#This Row],[Std. Price ($)]]*$K$1)</f>
        <v>959.92642199060219</v>
      </c>
      <c r="AA879" s="58">
        <f>Table1[[#This Row],[number of times I order]]*$H$1</f>
        <v>959.92642199060231</v>
      </c>
      <c r="AB879" s="58">
        <f>Table1[[#This Row],[Holding cost]]+AA879</f>
        <v>1919.8528439812044</v>
      </c>
      <c r="AC879" s="34">
        <v>0.8</v>
      </c>
      <c r="AD879" s="29">
        <v>1</v>
      </c>
      <c r="AE879" s="29">
        <v>1.58</v>
      </c>
      <c r="AF879" s="29">
        <v>28</v>
      </c>
    </row>
    <row r="880" spans="1:32" x14ac:dyDescent="0.15">
      <c r="A880" s="32">
        <v>47576.202616929753</v>
      </c>
      <c r="B880" s="33">
        <v>42.690824839999998</v>
      </c>
      <c r="C880" s="33">
        <v>1108.6463729879642</v>
      </c>
      <c r="D880" s="33">
        <f>C880/Table1[[#This Row],[Std. Price ($)]]</f>
        <v>25.969195421803995</v>
      </c>
      <c r="E880" s="29">
        <v>122</v>
      </c>
      <c r="F880" s="29">
        <f t="shared" si="182"/>
        <v>109.8</v>
      </c>
      <c r="G880" s="29">
        <f t="shared" si="183"/>
        <v>109.8</v>
      </c>
      <c r="H880" s="29">
        <f t="shared" si="184"/>
        <v>109.8</v>
      </c>
      <c r="I880" s="58">
        <f t="shared" si="185"/>
        <v>109.8</v>
      </c>
      <c r="J880" s="58">
        <f t="shared" si="186"/>
        <v>109.8</v>
      </c>
      <c r="K880" s="58">
        <f t="shared" si="187"/>
        <v>109.8</v>
      </c>
      <c r="L880" s="58">
        <f t="shared" si="188"/>
        <v>109.8</v>
      </c>
      <c r="M880" s="58">
        <f t="shared" si="189"/>
        <v>109.8</v>
      </c>
      <c r="N880" s="58">
        <f t="shared" si="190"/>
        <v>109.8</v>
      </c>
      <c r="O880" s="58">
        <f t="shared" si="191"/>
        <v>109.8</v>
      </c>
      <c r="P880" s="58">
        <f t="shared" si="192"/>
        <v>109.8</v>
      </c>
      <c r="Q880" s="58">
        <f t="shared" si="193"/>
        <v>109.8</v>
      </c>
      <c r="R880" s="58">
        <f>SUM(Table1[[#This Row],[Oct]:[September]])</f>
        <v>1317.5999999999997</v>
      </c>
      <c r="S880" s="68">
        <f>Table1[[#This Row],[DEMAND for the whole year]]/365</f>
        <v>3.6098630136986292</v>
      </c>
      <c r="T880" s="68">
        <f>Table1[[#This Row],[Lead Time (days)]]*S880</f>
        <v>18.049315068493147</v>
      </c>
      <c r="U880" s="68">
        <f>SQRT(2*Table1[[#This Row],[DEMAND for the whole year]]*$H$1/(Table1[[#This Row],[Std. Price ($)]]*$K$1))</f>
        <v>304.28822541593564</v>
      </c>
      <c r="V880" s="68">
        <f>Table1[[#This Row],[DEMAND for the whole year]]/U880</f>
        <v>4.3301051107020481</v>
      </c>
      <c r="W880" s="68">
        <f>Table1[[#This Row],[Demand variability (COV)]]*S880</f>
        <v>3.2849753424657528</v>
      </c>
      <c r="X880" s="68">
        <f t="shared" si="194"/>
        <v>7.3454281701640749</v>
      </c>
      <c r="Y880" s="68">
        <f t="shared" si="195"/>
        <v>15.085665102598767</v>
      </c>
      <c r="Z880" s="58">
        <f>(Table1[[#This Row],[Eoq]]/2)*(Table1[[#This Row],[Std. Price ($)]]*$K$1)</f>
        <v>1299.0315332106145</v>
      </c>
      <c r="AA880" s="58">
        <f>Table1[[#This Row],[number of times I order]]*$H$1</f>
        <v>1299.0315332106145</v>
      </c>
      <c r="AB880" s="58">
        <f>Table1[[#This Row],[Holding cost]]+AA880</f>
        <v>2598.063066421229</v>
      </c>
      <c r="AC880" s="34">
        <v>-0.1</v>
      </c>
      <c r="AD880" s="29">
        <v>0.9</v>
      </c>
      <c r="AE880" s="29">
        <v>0.91</v>
      </c>
      <c r="AF880" s="29">
        <v>5</v>
      </c>
    </row>
    <row r="881" spans="1:32" x14ac:dyDescent="0.15">
      <c r="A881" s="32">
        <v>82265.285098747336</v>
      </c>
      <c r="B881" s="33">
        <v>6.3195792799999992</v>
      </c>
      <c r="C881" s="33">
        <v>210.78214123486077</v>
      </c>
      <c r="D881" s="33">
        <f>C881/Table1[[#This Row],[Std. Price ($)]]</f>
        <v>33.353824977231838</v>
      </c>
      <c r="E881" s="29">
        <v>114</v>
      </c>
      <c r="F881" s="29">
        <f t="shared" si="182"/>
        <v>91.2</v>
      </c>
      <c r="G881" s="29">
        <f t="shared" si="183"/>
        <v>91.2</v>
      </c>
      <c r="H881" s="29">
        <f t="shared" si="184"/>
        <v>91.2</v>
      </c>
      <c r="I881" s="58">
        <f t="shared" si="185"/>
        <v>91.2</v>
      </c>
      <c r="J881" s="58">
        <f t="shared" si="186"/>
        <v>91.2</v>
      </c>
      <c r="K881" s="58">
        <f t="shared" si="187"/>
        <v>91.2</v>
      </c>
      <c r="L881" s="58">
        <f t="shared" si="188"/>
        <v>91.2</v>
      </c>
      <c r="M881" s="58">
        <f t="shared" si="189"/>
        <v>91.2</v>
      </c>
      <c r="N881" s="58">
        <f t="shared" si="190"/>
        <v>91.2</v>
      </c>
      <c r="O881" s="58">
        <f t="shared" si="191"/>
        <v>91.2</v>
      </c>
      <c r="P881" s="58">
        <f t="shared" si="192"/>
        <v>91.2</v>
      </c>
      <c r="Q881" s="58">
        <f t="shared" si="193"/>
        <v>91.2</v>
      </c>
      <c r="R881" s="58">
        <f>SUM(Table1[[#This Row],[Oct]:[September]])</f>
        <v>1094.4000000000003</v>
      </c>
      <c r="S881" s="68">
        <f>Table1[[#This Row],[DEMAND for the whole year]]/365</f>
        <v>2.9983561643835626</v>
      </c>
      <c r="T881" s="68">
        <f>Table1[[#This Row],[Lead Time (days)]]*S881</f>
        <v>14.991780821917812</v>
      </c>
      <c r="U881" s="68">
        <f>SQRT(2*Table1[[#This Row],[DEMAND for the whole year]]*$H$1/(Table1[[#This Row],[Std. Price ($)]]*$K$1))</f>
        <v>720.78308504346012</v>
      </c>
      <c r="V881" s="68">
        <f>Table1[[#This Row],[DEMAND for the whole year]]/U881</f>
        <v>1.5183486165383759</v>
      </c>
      <c r="W881" s="68">
        <f>Table1[[#This Row],[Demand variability (COV)]]*S881</f>
        <v>4.0777643835616457</v>
      </c>
      <c r="X881" s="68">
        <f t="shared" si="194"/>
        <v>9.1181583578713656</v>
      </c>
      <c r="Y881" s="68">
        <f t="shared" si="195"/>
        <v>18.726407794446761</v>
      </c>
      <c r="Z881" s="58">
        <f>(Table1[[#This Row],[Eoq]]/2)*(Table1[[#This Row],[Std. Price ($)]]*$K$1)</f>
        <v>455.50458496151282</v>
      </c>
      <c r="AA881" s="58">
        <f>Table1[[#This Row],[number of times I order]]*$H$1</f>
        <v>455.50458496151276</v>
      </c>
      <c r="AB881" s="58">
        <f>Table1[[#This Row],[Holding cost]]+AA881</f>
        <v>911.00916992302564</v>
      </c>
      <c r="AC881" s="34">
        <v>-0.2</v>
      </c>
      <c r="AD881" s="29">
        <v>0.96</v>
      </c>
      <c r="AE881" s="29">
        <v>1.36</v>
      </c>
      <c r="AF881" s="29">
        <v>5</v>
      </c>
    </row>
    <row r="882" spans="1:32" x14ac:dyDescent="0.15">
      <c r="A882" s="32">
        <v>38388.468651004929</v>
      </c>
      <c r="B882" s="33">
        <v>5.4179999999999993</v>
      </c>
      <c r="C882" s="33">
        <v>359.91818356266668</v>
      </c>
      <c r="D882" s="33">
        <f>C882/Table1[[#This Row],[Std. Price ($)]]</f>
        <v>66.43008186834011</v>
      </c>
      <c r="E882" s="29">
        <v>74</v>
      </c>
      <c r="F882" s="29">
        <f t="shared" si="182"/>
        <v>185</v>
      </c>
      <c r="G882" s="29">
        <f t="shared" si="183"/>
        <v>185</v>
      </c>
      <c r="H882" s="29">
        <f t="shared" si="184"/>
        <v>185</v>
      </c>
      <c r="I882" s="58">
        <f t="shared" si="185"/>
        <v>185</v>
      </c>
      <c r="J882" s="58">
        <f t="shared" si="186"/>
        <v>185</v>
      </c>
      <c r="K882" s="58">
        <f t="shared" si="187"/>
        <v>185</v>
      </c>
      <c r="L882" s="58">
        <f t="shared" si="188"/>
        <v>185</v>
      </c>
      <c r="M882" s="58">
        <f t="shared" si="189"/>
        <v>185</v>
      </c>
      <c r="N882" s="58">
        <f t="shared" si="190"/>
        <v>185</v>
      </c>
      <c r="O882" s="58">
        <f t="shared" si="191"/>
        <v>185</v>
      </c>
      <c r="P882" s="58">
        <f t="shared" si="192"/>
        <v>185</v>
      </c>
      <c r="Q882" s="58">
        <f t="shared" si="193"/>
        <v>185</v>
      </c>
      <c r="R882" s="58">
        <f>SUM(Table1[[#This Row],[Oct]:[September]])</f>
        <v>2220</v>
      </c>
      <c r="S882" s="68">
        <f>Table1[[#This Row],[DEMAND for the whole year]]/365</f>
        <v>6.0821917808219181</v>
      </c>
      <c r="T882" s="68">
        <f>Table1[[#This Row],[Lead Time (days)]]*S882</f>
        <v>97.31506849315069</v>
      </c>
      <c r="U882" s="68">
        <f>SQRT(2*Table1[[#This Row],[DEMAND for the whole year]]*$H$1/(Table1[[#This Row],[Std. Price ($)]]*$K$1))</f>
        <v>1108.7091054008131</v>
      </c>
      <c r="V882" s="68">
        <f>Table1[[#This Row],[DEMAND for the whole year]]/U882</f>
        <v>2.0023286443538684</v>
      </c>
      <c r="W882" s="68">
        <f>Table1[[#This Row],[Demand variability (COV)]]*S882</f>
        <v>7.7243835616438359</v>
      </c>
      <c r="X882" s="68">
        <f t="shared" si="194"/>
        <v>30.897534246575344</v>
      </c>
      <c r="Y882" s="68">
        <f t="shared" si="195"/>
        <v>63.455777300113525</v>
      </c>
      <c r="Z882" s="58">
        <f>(Table1[[#This Row],[Eoq]]/2)*(Table1[[#This Row],[Std. Price ($)]]*$K$1)</f>
        <v>600.69859330616043</v>
      </c>
      <c r="AA882" s="58">
        <f>Table1[[#This Row],[number of times I order]]*$H$1</f>
        <v>600.69859330616055</v>
      </c>
      <c r="AB882" s="58">
        <f>Table1[[#This Row],[Holding cost]]+AA882</f>
        <v>1201.3971866123211</v>
      </c>
      <c r="AC882" s="34">
        <v>1.5</v>
      </c>
      <c r="AD882" s="29">
        <v>1</v>
      </c>
      <c r="AE882" s="29">
        <v>1.27</v>
      </c>
      <c r="AF882" s="29">
        <v>16</v>
      </c>
    </row>
    <row r="883" spans="1:32" x14ac:dyDescent="0.15">
      <c r="A883" s="32">
        <v>12609.243091483169</v>
      </c>
      <c r="B883" s="33">
        <v>37.531641839999999</v>
      </c>
      <c r="C883" s="33">
        <v>1034.1208718990104</v>
      </c>
      <c r="D883" s="33">
        <f>C883/Table1[[#This Row],[Std. Price ($)]]</f>
        <v>27.553307587969094</v>
      </c>
      <c r="E883" s="29">
        <v>106</v>
      </c>
      <c r="F883" s="29">
        <f t="shared" si="182"/>
        <v>159</v>
      </c>
      <c r="G883" s="29">
        <f t="shared" si="183"/>
        <v>159</v>
      </c>
      <c r="H883" s="29">
        <f t="shared" si="184"/>
        <v>159</v>
      </c>
      <c r="I883" s="58">
        <f t="shared" si="185"/>
        <v>159</v>
      </c>
      <c r="J883" s="58">
        <f t="shared" si="186"/>
        <v>159</v>
      </c>
      <c r="K883" s="58">
        <f t="shared" si="187"/>
        <v>159</v>
      </c>
      <c r="L883" s="58">
        <f t="shared" si="188"/>
        <v>159</v>
      </c>
      <c r="M883" s="58">
        <f t="shared" si="189"/>
        <v>159</v>
      </c>
      <c r="N883" s="58">
        <f t="shared" si="190"/>
        <v>159</v>
      </c>
      <c r="O883" s="58">
        <f t="shared" si="191"/>
        <v>159</v>
      </c>
      <c r="P883" s="58">
        <f t="shared" si="192"/>
        <v>159</v>
      </c>
      <c r="Q883" s="58">
        <f t="shared" si="193"/>
        <v>159</v>
      </c>
      <c r="R883" s="58">
        <f>SUM(Table1[[#This Row],[Oct]:[September]])</f>
        <v>1908</v>
      </c>
      <c r="S883" s="68">
        <f>Table1[[#This Row],[DEMAND for the whole year]]/365</f>
        <v>5.2273972602739729</v>
      </c>
      <c r="T883" s="68">
        <f>Table1[[#This Row],[Lead Time (days)]]*S883</f>
        <v>26.136986301369866</v>
      </c>
      <c r="U883" s="68">
        <f>SQRT(2*Table1[[#This Row],[DEMAND for the whole year]]*$H$1/(Table1[[#This Row],[Std. Price ($)]]*$K$1))</f>
        <v>390.52696915546255</v>
      </c>
      <c r="V883" s="68">
        <f>Table1[[#This Row],[DEMAND for the whole year]]/U883</f>
        <v>4.8857061117345157</v>
      </c>
      <c r="W883" s="68">
        <f>Table1[[#This Row],[Demand variability (COV)]]*S883</f>
        <v>5.8546849315068501</v>
      </c>
      <c r="X883" s="68">
        <f t="shared" si="194"/>
        <v>13.091473493693018</v>
      </c>
      <c r="Y883" s="68">
        <f t="shared" si="195"/>
        <v>26.88659942623741</v>
      </c>
      <c r="Z883" s="58">
        <f>(Table1[[#This Row],[Eoq]]/2)*(Table1[[#This Row],[Std. Price ($)]]*$K$1)</f>
        <v>1465.7118335203547</v>
      </c>
      <c r="AA883" s="58">
        <f>Table1[[#This Row],[number of times I order]]*$H$1</f>
        <v>1465.7118335203547</v>
      </c>
      <c r="AB883" s="58">
        <f>Table1[[#This Row],[Holding cost]]+AA883</f>
        <v>2931.4236670407095</v>
      </c>
      <c r="AC883" s="34">
        <v>0.5</v>
      </c>
      <c r="AD883" s="29">
        <v>1</v>
      </c>
      <c r="AE883" s="29">
        <v>1.1200000000000001</v>
      </c>
      <c r="AF883" s="29">
        <v>5</v>
      </c>
    </row>
    <row r="884" spans="1:32" x14ac:dyDescent="0.15">
      <c r="A884" s="32">
        <v>68332.617409229162</v>
      </c>
      <c r="B884" s="33">
        <v>7.7172104299999997</v>
      </c>
      <c r="C884" s="33">
        <v>34.405056171212109</v>
      </c>
      <c r="D884" s="33">
        <f>C884/Table1[[#This Row],[Std. Price ($)]]</f>
        <v>4.4582244430533313</v>
      </c>
      <c r="E884" s="29">
        <v>90</v>
      </c>
      <c r="F884" s="29">
        <f t="shared" si="182"/>
        <v>81</v>
      </c>
      <c r="G884" s="29">
        <f t="shared" si="183"/>
        <v>81</v>
      </c>
      <c r="H884" s="29">
        <f t="shared" si="184"/>
        <v>81</v>
      </c>
      <c r="I884" s="58">
        <f t="shared" si="185"/>
        <v>81</v>
      </c>
      <c r="J884" s="58">
        <f t="shared" si="186"/>
        <v>81</v>
      </c>
      <c r="K884" s="58">
        <f t="shared" si="187"/>
        <v>81</v>
      </c>
      <c r="L884" s="58">
        <f t="shared" si="188"/>
        <v>81</v>
      </c>
      <c r="M884" s="58">
        <f t="shared" si="189"/>
        <v>81</v>
      </c>
      <c r="N884" s="58">
        <f t="shared" si="190"/>
        <v>81</v>
      </c>
      <c r="O884" s="58">
        <f t="shared" si="191"/>
        <v>81</v>
      </c>
      <c r="P884" s="58">
        <f t="shared" si="192"/>
        <v>81</v>
      </c>
      <c r="Q884" s="58">
        <f t="shared" si="193"/>
        <v>81</v>
      </c>
      <c r="R884" s="58">
        <f>SUM(Table1[[#This Row],[Oct]:[September]])</f>
        <v>972</v>
      </c>
      <c r="S884" s="68">
        <f>Table1[[#This Row],[DEMAND for the whole year]]/365</f>
        <v>2.6630136986301371</v>
      </c>
      <c r="T884" s="68">
        <f>Table1[[#This Row],[Lead Time (days)]]*S884</f>
        <v>5.3260273972602743</v>
      </c>
      <c r="U884" s="68">
        <f>SQRT(2*Table1[[#This Row],[DEMAND for the whole year]]*$H$1/(Table1[[#This Row],[Std. Price ($)]]*$K$1))</f>
        <v>614.70053135076091</v>
      </c>
      <c r="V884" s="68">
        <f>Table1[[#This Row],[DEMAND for the whole year]]/U884</f>
        <v>1.5812577839555446</v>
      </c>
      <c r="W884" s="68">
        <f>Table1[[#This Row],[Demand variability (COV)]]*S884</f>
        <v>1.3581369863013699</v>
      </c>
      <c r="X884" s="68">
        <f t="shared" si="194"/>
        <v>1.9206957455879199</v>
      </c>
      <c r="Y884" s="68">
        <f t="shared" si="195"/>
        <v>3.9446267951563656</v>
      </c>
      <c r="Z884" s="58">
        <f>(Table1[[#This Row],[Eoq]]/2)*(Table1[[#This Row],[Std. Price ($)]]*$K$1)</f>
        <v>474.3773351866634</v>
      </c>
      <c r="AA884" s="58">
        <f>Table1[[#This Row],[number of times I order]]*$H$1</f>
        <v>474.3773351866634</v>
      </c>
      <c r="AB884" s="58">
        <f>Table1[[#This Row],[Holding cost]]+AA884</f>
        <v>948.7546703733268</v>
      </c>
      <c r="AC884" s="34">
        <v>-0.1</v>
      </c>
      <c r="AD884" s="29">
        <v>1</v>
      </c>
      <c r="AE884" s="29">
        <v>0.51</v>
      </c>
      <c r="AF884" s="29">
        <v>2</v>
      </c>
    </row>
    <row r="885" spans="1:32" x14ac:dyDescent="0.15">
      <c r="A885" s="32">
        <v>80519.245314686399</v>
      </c>
      <c r="B885" s="33">
        <v>23.133999999999997</v>
      </c>
      <c r="C885" s="33">
        <v>1395.4314231000001</v>
      </c>
      <c r="D885" s="33">
        <f>C885/Table1[[#This Row],[Std. Price ($)]]</f>
        <v>60.319504759228849</v>
      </c>
      <c r="E885" s="29">
        <v>66</v>
      </c>
      <c r="F885" s="29">
        <f t="shared" si="182"/>
        <v>52.8</v>
      </c>
      <c r="G885" s="29">
        <f t="shared" si="183"/>
        <v>52.8</v>
      </c>
      <c r="H885" s="29">
        <f t="shared" si="184"/>
        <v>52.8</v>
      </c>
      <c r="I885" s="58">
        <f t="shared" si="185"/>
        <v>52.8</v>
      </c>
      <c r="J885" s="58">
        <f t="shared" si="186"/>
        <v>52.8</v>
      </c>
      <c r="K885" s="58">
        <f t="shared" si="187"/>
        <v>52.8</v>
      </c>
      <c r="L885" s="58">
        <f t="shared" si="188"/>
        <v>52.8</v>
      </c>
      <c r="M885" s="58">
        <f t="shared" si="189"/>
        <v>52.8</v>
      </c>
      <c r="N885" s="58">
        <f t="shared" si="190"/>
        <v>52.8</v>
      </c>
      <c r="O885" s="58">
        <f t="shared" si="191"/>
        <v>52.8</v>
      </c>
      <c r="P885" s="58">
        <f t="shared" si="192"/>
        <v>52.8</v>
      </c>
      <c r="Q885" s="58">
        <f t="shared" si="193"/>
        <v>52.8</v>
      </c>
      <c r="R885" s="58">
        <f>SUM(Table1[[#This Row],[Oct]:[September]])</f>
        <v>633.59999999999991</v>
      </c>
      <c r="S885" s="68">
        <f>Table1[[#This Row],[DEMAND for the whole year]]/365</f>
        <v>1.735890410958904</v>
      </c>
      <c r="T885" s="68">
        <f>Table1[[#This Row],[Lead Time (days)]]*S885</f>
        <v>26.038356164383558</v>
      </c>
      <c r="U885" s="68">
        <f>SQRT(2*Table1[[#This Row],[DEMAND for the whole year]]*$H$1/(Table1[[#This Row],[Std. Price ($)]]*$K$1))</f>
        <v>286.64399368030348</v>
      </c>
      <c r="V885" s="68">
        <f>Table1[[#This Row],[DEMAND for the whole year]]/U885</f>
        <v>2.210407383266713</v>
      </c>
      <c r="W885" s="68">
        <f>Table1[[#This Row],[Demand variability (COV)]]*S885</f>
        <v>2.2566575342465751</v>
      </c>
      <c r="X885" s="68">
        <f t="shared" si="194"/>
        <v>8.7399970482304798</v>
      </c>
      <c r="Y885" s="68">
        <f t="shared" si="195"/>
        <v>17.949759416728689</v>
      </c>
      <c r="Z885" s="58">
        <f>(Table1[[#This Row],[Eoq]]/2)*(Table1[[#This Row],[Std. Price ($)]]*$K$1)</f>
        <v>663.12221498001395</v>
      </c>
      <c r="AA885" s="58">
        <f>Table1[[#This Row],[number of times I order]]*$H$1</f>
        <v>663.12221498001395</v>
      </c>
      <c r="AB885" s="58">
        <f>Table1[[#This Row],[Holding cost]]+AA885</f>
        <v>1326.2444299600279</v>
      </c>
      <c r="AC885" s="34">
        <v>-0.2</v>
      </c>
      <c r="AD885" s="29">
        <v>1</v>
      </c>
      <c r="AE885" s="29">
        <v>1.3</v>
      </c>
      <c r="AF885" s="29">
        <v>15</v>
      </c>
    </row>
    <row r="886" spans="1:32" x14ac:dyDescent="0.15">
      <c r="A886" s="32">
        <v>63390.615405505399</v>
      </c>
      <c r="B886" s="33">
        <v>5.0671200000000001</v>
      </c>
      <c r="C886" s="33">
        <v>116.1107223452763</v>
      </c>
      <c r="D886" s="33">
        <f>C886/Table1[[#This Row],[Std. Price ($)]]</f>
        <v>22.914539688279792</v>
      </c>
      <c r="E886" s="29">
        <v>34</v>
      </c>
      <c r="F886" s="29">
        <f t="shared" si="182"/>
        <v>74.8</v>
      </c>
      <c r="G886" s="29">
        <f t="shared" si="183"/>
        <v>74.8</v>
      </c>
      <c r="H886" s="29">
        <f t="shared" si="184"/>
        <v>74.8</v>
      </c>
      <c r="I886" s="58">
        <f t="shared" si="185"/>
        <v>74.8</v>
      </c>
      <c r="J886" s="58">
        <f t="shared" si="186"/>
        <v>74.8</v>
      </c>
      <c r="K886" s="58">
        <f t="shared" si="187"/>
        <v>74.8</v>
      </c>
      <c r="L886" s="58">
        <f t="shared" si="188"/>
        <v>74.8</v>
      </c>
      <c r="M886" s="58">
        <f t="shared" si="189"/>
        <v>74.8</v>
      </c>
      <c r="N886" s="58">
        <f t="shared" si="190"/>
        <v>74.8</v>
      </c>
      <c r="O886" s="58">
        <f t="shared" si="191"/>
        <v>74.8</v>
      </c>
      <c r="P886" s="58">
        <f t="shared" si="192"/>
        <v>74.8</v>
      </c>
      <c r="Q886" s="58">
        <f t="shared" si="193"/>
        <v>74.8</v>
      </c>
      <c r="R886" s="58">
        <f>SUM(Table1[[#This Row],[Oct]:[September]])</f>
        <v>897.5999999999998</v>
      </c>
      <c r="S886" s="68">
        <f>Table1[[#This Row],[DEMAND for the whole year]]/365</f>
        <v>2.4591780821917801</v>
      </c>
      <c r="T886" s="68">
        <f>Table1[[#This Row],[Lead Time (days)]]*S886</f>
        <v>19.673424657534241</v>
      </c>
      <c r="U886" s="68">
        <f>SQRT(2*Table1[[#This Row],[DEMAND for the whole year]]*$H$1/(Table1[[#This Row],[Std. Price ($)]]*$K$1))</f>
        <v>728.98980483700325</v>
      </c>
      <c r="V886" s="68">
        <f>Table1[[#This Row],[DEMAND for the whole year]]/U886</f>
        <v>1.2312929399618922</v>
      </c>
      <c r="W886" s="68">
        <f>Table1[[#This Row],[Demand variability (COV)]]*S886</f>
        <v>4.893764383561642</v>
      </c>
      <c r="X886" s="68">
        <f t="shared" si="194"/>
        <v>13.841655924582568</v>
      </c>
      <c r="Y886" s="68">
        <f t="shared" si="195"/>
        <v>28.427285776451956</v>
      </c>
      <c r="Z886" s="58">
        <f>(Table1[[#This Row],[Eoq]]/2)*(Table1[[#This Row],[Std. Price ($)]]*$K$1)</f>
        <v>369.38788198856764</v>
      </c>
      <c r="AA886" s="58">
        <f>Table1[[#This Row],[number of times I order]]*$H$1</f>
        <v>369.38788198856764</v>
      </c>
      <c r="AB886" s="58">
        <f>Table1[[#This Row],[Holding cost]]+AA886</f>
        <v>738.77576397713528</v>
      </c>
      <c r="AC886" s="34">
        <v>1.2</v>
      </c>
      <c r="AD886" s="29">
        <v>0.94</v>
      </c>
      <c r="AE886" s="29">
        <v>1.99</v>
      </c>
      <c r="AF886" s="29">
        <v>8</v>
      </c>
    </row>
    <row r="887" spans="1:32" x14ac:dyDescent="0.15">
      <c r="A887" s="32">
        <v>68278.330934614743</v>
      </c>
      <c r="B887" s="33">
        <v>7.1035999999999992</v>
      </c>
      <c r="C887" s="33">
        <v>431.25423834239996</v>
      </c>
      <c r="D887" s="33">
        <f>C887/Table1[[#This Row],[Std. Price ($)]]</f>
        <v>60.709251413705729</v>
      </c>
      <c r="E887" s="29">
        <v>74</v>
      </c>
      <c r="F887" s="29">
        <f t="shared" si="182"/>
        <v>59.2</v>
      </c>
      <c r="G887" s="29">
        <f t="shared" si="183"/>
        <v>59.2</v>
      </c>
      <c r="H887" s="29">
        <f t="shared" si="184"/>
        <v>59.2</v>
      </c>
      <c r="I887" s="58">
        <f t="shared" si="185"/>
        <v>59.2</v>
      </c>
      <c r="J887" s="58">
        <f t="shared" si="186"/>
        <v>59.2</v>
      </c>
      <c r="K887" s="58">
        <f t="shared" si="187"/>
        <v>59.2</v>
      </c>
      <c r="L887" s="58">
        <f t="shared" si="188"/>
        <v>59.2</v>
      </c>
      <c r="M887" s="58">
        <f t="shared" si="189"/>
        <v>59.2</v>
      </c>
      <c r="N887" s="58">
        <f t="shared" si="190"/>
        <v>59.2</v>
      </c>
      <c r="O887" s="58">
        <f t="shared" si="191"/>
        <v>59.2</v>
      </c>
      <c r="P887" s="58">
        <f t="shared" si="192"/>
        <v>59.2</v>
      </c>
      <c r="Q887" s="58">
        <f t="shared" si="193"/>
        <v>59.2</v>
      </c>
      <c r="R887" s="58">
        <f>SUM(Table1[[#This Row],[Oct]:[September]])</f>
        <v>710.40000000000009</v>
      </c>
      <c r="S887" s="68">
        <f>Table1[[#This Row],[DEMAND for the whole year]]/365</f>
        <v>1.9463013698630141</v>
      </c>
      <c r="T887" s="68">
        <f>Table1[[#This Row],[Lead Time (days)]]*S887</f>
        <v>31.140821917808225</v>
      </c>
      <c r="U887" s="68">
        <f>SQRT(2*Table1[[#This Row],[DEMAND for the whole year]]*$H$1/(Table1[[#This Row],[Std. Price ($)]]*$K$1))</f>
        <v>547.73797827343094</v>
      </c>
      <c r="V887" s="68">
        <f>Table1[[#This Row],[DEMAND for the whole year]]/U887</f>
        <v>1.2969705008210481</v>
      </c>
      <c r="W887" s="68">
        <f>Table1[[#This Row],[Demand variability (COV)]]*S887</f>
        <v>2.3160986301369868</v>
      </c>
      <c r="X887" s="68">
        <f t="shared" si="194"/>
        <v>9.2643945205479472</v>
      </c>
      <c r="Y887" s="68">
        <f t="shared" si="195"/>
        <v>19.02674015423877</v>
      </c>
      <c r="Z887" s="58">
        <f>(Table1[[#This Row],[Eoq]]/2)*(Table1[[#This Row],[Std. Price ($)]]*$K$1)</f>
        <v>389.09115024631438</v>
      </c>
      <c r="AA887" s="58">
        <f>Table1[[#This Row],[number of times I order]]*$H$1</f>
        <v>389.09115024631444</v>
      </c>
      <c r="AB887" s="58">
        <f>Table1[[#This Row],[Holding cost]]+AA887</f>
        <v>778.18230049262888</v>
      </c>
      <c r="AC887" s="34">
        <v>-0.2</v>
      </c>
      <c r="AD887" s="29">
        <v>1</v>
      </c>
      <c r="AE887" s="29">
        <v>1.19</v>
      </c>
      <c r="AF887" s="29">
        <v>16</v>
      </c>
    </row>
    <row r="888" spans="1:32" x14ac:dyDescent="0.15">
      <c r="A888" s="32">
        <v>62578.560969819395</v>
      </c>
      <c r="B888" s="33">
        <v>6.2281199999999997</v>
      </c>
      <c r="C888" s="33">
        <v>167.43353601763462</v>
      </c>
      <c r="D888" s="33">
        <f>C888/Table1[[#This Row],[Std. Price ($)]]</f>
        <v>26.883479447671952</v>
      </c>
      <c r="E888" s="29">
        <v>98</v>
      </c>
      <c r="F888" s="29">
        <f t="shared" si="182"/>
        <v>117.6</v>
      </c>
      <c r="G888" s="29">
        <f t="shared" si="183"/>
        <v>117.6</v>
      </c>
      <c r="H888" s="29">
        <f t="shared" si="184"/>
        <v>117.6</v>
      </c>
      <c r="I888" s="58">
        <f t="shared" si="185"/>
        <v>117.6</v>
      </c>
      <c r="J888" s="58">
        <f t="shared" si="186"/>
        <v>117.6</v>
      </c>
      <c r="K888" s="58">
        <f t="shared" si="187"/>
        <v>117.6</v>
      </c>
      <c r="L888" s="58">
        <f t="shared" si="188"/>
        <v>117.6</v>
      </c>
      <c r="M888" s="58">
        <f t="shared" si="189"/>
        <v>117.6</v>
      </c>
      <c r="N888" s="58">
        <f t="shared" si="190"/>
        <v>117.6</v>
      </c>
      <c r="O888" s="58">
        <f t="shared" si="191"/>
        <v>117.6</v>
      </c>
      <c r="P888" s="58">
        <f t="shared" si="192"/>
        <v>117.6</v>
      </c>
      <c r="Q888" s="58">
        <f t="shared" si="193"/>
        <v>117.6</v>
      </c>
      <c r="R888" s="58">
        <f>SUM(Table1[[#This Row],[Oct]:[September]])</f>
        <v>1411.1999999999998</v>
      </c>
      <c r="S888" s="68">
        <f>Table1[[#This Row],[DEMAND for the whole year]]/365</f>
        <v>3.8663013698630131</v>
      </c>
      <c r="T888" s="68">
        <f>Table1[[#This Row],[Lead Time (days)]]*S888</f>
        <v>23.197808219178079</v>
      </c>
      <c r="U888" s="68">
        <f>SQRT(2*Table1[[#This Row],[DEMAND for the whole year]]*$H$1/(Table1[[#This Row],[Std. Price ($)]]*$K$1))</f>
        <v>824.47297634006986</v>
      </c>
      <c r="V888" s="68">
        <f>Table1[[#This Row],[DEMAND for the whole year]]/U888</f>
        <v>1.7116388778010392</v>
      </c>
      <c r="W888" s="68">
        <f>Table1[[#This Row],[Demand variability (COV)]]*S888</f>
        <v>3.9049643835616434</v>
      </c>
      <c r="X888" s="68">
        <f t="shared" si="194"/>
        <v>9.5651702034678809</v>
      </c>
      <c r="Y888" s="68">
        <f t="shared" si="195"/>
        <v>19.644457885380124</v>
      </c>
      <c r="Z888" s="58">
        <f>(Table1[[#This Row],[Eoq]]/2)*(Table1[[#This Row],[Std. Price ($)]]*$K$1)</f>
        <v>513.49166334031167</v>
      </c>
      <c r="AA888" s="58">
        <f>Table1[[#This Row],[number of times I order]]*$H$1</f>
        <v>513.49166334031179</v>
      </c>
      <c r="AB888" s="58">
        <f>Table1[[#This Row],[Holding cost]]+AA888</f>
        <v>1026.9833266806236</v>
      </c>
      <c r="AC888" s="34">
        <v>0.2</v>
      </c>
      <c r="AD888" s="29">
        <v>0.83</v>
      </c>
      <c r="AE888" s="29">
        <v>1.01</v>
      </c>
      <c r="AF888" s="29">
        <v>6</v>
      </c>
    </row>
    <row r="889" spans="1:32" x14ac:dyDescent="0.15">
      <c r="A889" s="32">
        <v>59627.688040663132</v>
      </c>
      <c r="B889" s="33">
        <v>107.07</v>
      </c>
      <c r="C889" s="33">
        <v>2330.6993968866664</v>
      </c>
      <c r="D889" s="33">
        <f>C889/Table1[[#This Row],[Std. Price ($)]]</f>
        <v>21.767996608636093</v>
      </c>
      <c r="E889" s="29">
        <v>82</v>
      </c>
      <c r="F889" s="29">
        <f t="shared" si="182"/>
        <v>49.199999999999996</v>
      </c>
      <c r="G889" s="29">
        <f t="shared" si="183"/>
        <v>49.199999999999996</v>
      </c>
      <c r="H889" s="29">
        <f t="shared" si="184"/>
        <v>49.199999999999996</v>
      </c>
      <c r="I889" s="58">
        <f t="shared" si="185"/>
        <v>49.199999999999996</v>
      </c>
      <c r="J889" s="58">
        <f t="shared" si="186"/>
        <v>49.199999999999996</v>
      </c>
      <c r="K889" s="58">
        <f t="shared" si="187"/>
        <v>49.199999999999996</v>
      </c>
      <c r="L889" s="58">
        <f t="shared" si="188"/>
        <v>49.199999999999996</v>
      </c>
      <c r="M889" s="58">
        <f t="shared" si="189"/>
        <v>49.199999999999996</v>
      </c>
      <c r="N889" s="58">
        <f t="shared" si="190"/>
        <v>49.199999999999996</v>
      </c>
      <c r="O889" s="58">
        <f t="shared" si="191"/>
        <v>49.199999999999996</v>
      </c>
      <c r="P889" s="58">
        <f t="shared" si="192"/>
        <v>49.199999999999996</v>
      </c>
      <c r="Q889" s="58">
        <f t="shared" si="193"/>
        <v>49.199999999999996</v>
      </c>
      <c r="R889" s="58">
        <f>SUM(Table1[[#This Row],[Oct]:[September]])</f>
        <v>590.4</v>
      </c>
      <c r="S889" s="68">
        <f>Table1[[#This Row],[DEMAND for the whole year]]/365</f>
        <v>1.6175342465753424</v>
      </c>
      <c r="T889" s="68">
        <f>Table1[[#This Row],[Lead Time (days)]]*S889</f>
        <v>17.792876712328766</v>
      </c>
      <c r="U889" s="68">
        <f>SQRT(2*Table1[[#This Row],[DEMAND for the whole year]]*$H$1/(Table1[[#This Row],[Std. Price ($)]]*$K$1))</f>
        <v>128.61745163557066</v>
      </c>
      <c r="V889" s="68">
        <f>Table1[[#This Row],[DEMAND for the whole year]]/U889</f>
        <v>4.5903568488735162</v>
      </c>
      <c r="W889" s="68">
        <f>Table1[[#This Row],[Demand variability (COV)]]*S889</f>
        <v>1.0028712328767122</v>
      </c>
      <c r="X889" s="68">
        <f t="shared" si="194"/>
        <v>3.3261475924931871</v>
      </c>
      <c r="Y889" s="68">
        <f t="shared" si="195"/>
        <v>6.8310719946835405</v>
      </c>
      <c r="Z889" s="58">
        <f>(Table1[[#This Row],[Eoq]]/2)*(Table1[[#This Row],[Std. Price ($)]]*$K$1)</f>
        <v>1377.1070546620551</v>
      </c>
      <c r="AA889" s="58">
        <f>Table1[[#This Row],[number of times I order]]*$H$1</f>
        <v>1377.1070546620549</v>
      </c>
      <c r="AB889" s="58">
        <f>Table1[[#This Row],[Holding cost]]+AA889</f>
        <v>2754.2141093241098</v>
      </c>
      <c r="AC889" s="34">
        <v>-0.4</v>
      </c>
      <c r="AD889" s="29">
        <v>1</v>
      </c>
      <c r="AE889" s="29">
        <v>0.62</v>
      </c>
      <c r="AF889" s="29">
        <v>11</v>
      </c>
    </row>
    <row r="890" spans="1:32" x14ac:dyDescent="0.15">
      <c r="A890" s="32">
        <v>95065.28912945342</v>
      </c>
      <c r="B890" s="33">
        <v>29.626960009999998</v>
      </c>
      <c r="C890" s="33">
        <v>224.96108478408797</v>
      </c>
      <c r="D890" s="33">
        <f>C890/Table1[[#This Row],[Std. Price ($)]]</f>
        <v>7.5931207490797838</v>
      </c>
      <c r="E890" s="29">
        <v>98</v>
      </c>
      <c r="F890" s="29">
        <f t="shared" si="182"/>
        <v>176.4</v>
      </c>
      <c r="G890" s="29">
        <f t="shared" si="183"/>
        <v>176.4</v>
      </c>
      <c r="H890" s="29">
        <f t="shared" si="184"/>
        <v>176.4</v>
      </c>
      <c r="I890" s="58">
        <f t="shared" si="185"/>
        <v>176.4</v>
      </c>
      <c r="J890" s="58">
        <f t="shared" si="186"/>
        <v>176.4</v>
      </c>
      <c r="K890" s="58">
        <f t="shared" si="187"/>
        <v>176.4</v>
      </c>
      <c r="L890" s="58">
        <f t="shared" si="188"/>
        <v>176.4</v>
      </c>
      <c r="M890" s="58">
        <f t="shared" si="189"/>
        <v>176.4</v>
      </c>
      <c r="N890" s="58">
        <f t="shared" si="190"/>
        <v>176.4</v>
      </c>
      <c r="O890" s="58">
        <f t="shared" si="191"/>
        <v>176.4</v>
      </c>
      <c r="P890" s="58">
        <f t="shared" si="192"/>
        <v>176.4</v>
      </c>
      <c r="Q890" s="58">
        <f t="shared" si="193"/>
        <v>176.4</v>
      </c>
      <c r="R890" s="58">
        <f>SUM(Table1[[#This Row],[Oct]:[September]])</f>
        <v>2116.8000000000006</v>
      </c>
      <c r="S890" s="68">
        <f>Table1[[#This Row],[DEMAND for the whole year]]/365</f>
        <v>5.7994520547945223</v>
      </c>
      <c r="T890" s="68">
        <f>Table1[[#This Row],[Lead Time (days)]]*S890</f>
        <v>23.197808219178089</v>
      </c>
      <c r="U890" s="68">
        <f>SQRT(2*Table1[[#This Row],[DEMAND for the whole year]]*$H$1/(Table1[[#This Row],[Std. Price ($)]]*$K$1))</f>
        <v>462.97441877528115</v>
      </c>
      <c r="V890" s="68">
        <f>Table1[[#This Row],[DEMAND for the whole year]]/U890</f>
        <v>4.5721748635694155</v>
      </c>
      <c r="W890" s="68">
        <f>Table1[[#This Row],[Demand variability (COV)]]*S890</f>
        <v>2.7257424657534255</v>
      </c>
      <c r="X890" s="68">
        <f t="shared" si="194"/>
        <v>5.451484931506851</v>
      </c>
      <c r="Y890" s="68">
        <f t="shared" si="195"/>
        <v>11.195981239407988</v>
      </c>
      <c r="Z890" s="58">
        <f>(Table1[[#This Row],[Eoq]]/2)*(Table1[[#This Row],[Std. Price ($)]]*$K$1)</f>
        <v>1371.6524590708248</v>
      </c>
      <c r="AA890" s="58">
        <f>Table1[[#This Row],[number of times I order]]*$H$1</f>
        <v>1371.6524590708245</v>
      </c>
      <c r="AB890" s="58">
        <f>Table1[[#This Row],[Holding cost]]+AA890</f>
        <v>2743.3049181416491</v>
      </c>
      <c r="AC890" s="34">
        <v>0.8</v>
      </c>
      <c r="AD890" s="29">
        <v>1</v>
      </c>
      <c r="AE890" s="29">
        <v>0.47</v>
      </c>
      <c r="AF890" s="29">
        <v>4</v>
      </c>
    </row>
    <row r="891" spans="1:32" x14ac:dyDescent="0.15">
      <c r="A891" s="32">
        <v>38956.793456788109</v>
      </c>
      <c r="B891" s="33">
        <v>11.38683</v>
      </c>
      <c r="C891" s="33">
        <v>430.17716365066673</v>
      </c>
      <c r="D891" s="33">
        <f>C891/Table1[[#This Row],[Std. Price ($)]]</f>
        <v>37.778483006303489</v>
      </c>
      <c r="E891" s="29">
        <v>50</v>
      </c>
      <c r="F891" s="29">
        <f t="shared" si="182"/>
        <v>125</v>
      </c>
      <c r="G891" s="29">
        <f t="shared" si="183"/>
        <v>125</v>
      </c>
      <c r="H891" s="29">
        <f t="shared" si="184"/>
        <v>125</v>
      </c>
      <c r="I891" s="58">
        <f t="shared" si="185"/>
        <v>125</v>
      </c>
      <c r="J891" s="58">
        <f t="shared" si="186"/>
        <v>125</v>
      </c>
      <c r="K891" s="58">
        <f t="shared" si="187"/>
        <v>125</v>
      </c>
      <c r="L891" s="58">
        <f t="shared" si="188"/>
        <v>125</v>
      </c>
      <c r="M891" s="58">
        <f t="shared" si="189"/>
        <v>125</v>
      </c>
      <c r="N891" s="58">
        <f t="shared" si="190"/>
        <v>125</v>
      </c>
      <c r="O891" s="58">
        <f t="shared" si="191"/>
        <v>125</v>
      </c>
      <c r="P891" s="58">
        <f t="shared" si="192"/>
        <v>125</v>
      </c>
      <c r="Q891" s="58">
        <f t="shared" si="193"/>
        <v>125</v>
      </c>
      <c r="R891" s="58">
        <f>SUM(Table1[[#This Row],[Oct]:[September]])</f>
        <v>1500</v>
      </c>
      <c r="S891" s="68">
        <f>Table1[[#This Row],[DEMAND for the whole year]]/365</f>
        <v>4.1095890410958908</v>
      </c>
      <c r="T891" s="68">
        <f>Table1[[#This Row],[Lead Time (days)]]*S891</f>
        <v>65.753424657534254</v>
      </c>
      <c r="U891" s="68">
        <f>SQRT(2*Table1[[#This Row],[DEMAND for the whole year]]*$H$1/(Table1[[#This Row],[Std. Price ($)]]*$K$1))</f>
        <v>628.64409205379673</v>
      </c>
      <c r="V891" s="68">
        <f>Table1[[#This Row],[DEMAND for the whole year]]/U891</f>
        <v>2.3860878022403118</v>
      </c>
      <c r="W891" s="68">
        <f>Table1[[#This Row],[Demand variability (COV)]]*S891</f>
        <v>4.6849315068493151</v>
      </c>
      <c r="X891" s="68">
        <f t="shared" si="194"/>
        <v>18.739726027397261</v>
      </c>
      <c r="Y891" s="68">
        <f t="shared" si="195"/>
        <v>38.486691914305929</v>
      </c>
      <c r="Z891" s="58">
        <f>(Table1[[#This Row],[Eoq]]/2)*(Table1[[#This Row],[Std. Price ($)]]*$K$1)</f>
        <v>715.82634067209347</v>
      </c>
      <c r="AA891" s="58">
        <f>Table1[[#This Row],[number of times I order]]*$H$1</f>
        <v>715.82634067209358</v>
      </c>
      <c r="AB891" s="58">
        <f>Table1[[#This Row],[Holding cost]]+AA891</f>
        <v>1431.6526813441869</v>
      </c>
      <c r="AC891" s="34">
        <v>1.5</v>
      </c>
      <c r="AD891" s="29">
        <v>1</v>
      </c>
      <c r="AE891" s="29">
        <v>1.1399999999999999</v>
      </c>
      <c r="AF891" s="29">
        <v>16</v>
      </c>
    </row>
    <row r="892" spans="1:32" x14ac:dyDescent="0.15">
      <c r="A892" s="32">
        <v>22099.88081145766</v>
      </c>
      <c r="B892" s="33">
        <v>9.53203231</v>
      </c>
      <c r="C892" s="33">
        <v>131.48730525617648</v>
      </c>
      <c r="D892" s="33">
        <f>C892/Table1[[#This Row],[Std. Price ($)]]</f>
        <v>13.794257193005306</v>
      </c>
      <c r="E892" s="29">
        <v>34</v>
      </c>
      <c r="F892" s="29">
        <f t="shared" si="182"/>
        <v>40.799999999999997</v>
      </c>
      <c r="G892" s="29">
        <f t="shared" si="183"/>
        <v>40.799999999999997</v>
      </c>
      <c r="H892" s="29">
        <f t="shared" si="184"/>
        <v>40.799999999999997</v>
      </c>
      <c r="I892" s="58">
        <f t="shared" si="185"/>
        <v>40.799999999999997</v>
      </c>
      <c r="J892" s="58">
        <f t="shared" si="186"/>
        <v>40.799999999999997</v>
      </c>
      <c r="K892" s="58">
        <f t="shared" si="187"/>
        <v>40.799999999999997</v>
      </c>
      <c r="L892" s="58">
        <f t="shared" si="188"/>
        <v>40.799999999999997</v>
      </c>
      <c r="M892" s="58">
        <f t="shared" si="189"/>
        <v>40.799999999999997</v>
      </c>
      <c r="N892" s="58">
        <f t="shared" si="190"/>
        <v>40.799999999999997</v>
      </c>
      <c r="O892" s="58">
        <f t="shared" si="191"/>
        <v>40.799999999999997</v>
      </c>
      <c r="P892" s="58">
        <f t="shared" si="192"/>
        <v>40.799999999999997</v>
      </c>
      <c r="Q892" s="58">
        <f t="shared" si="193"/>
        <v>40.799999999999997</v>
      </c>
      <c r="R892" s="58">
        <f>SUM(Table1[[#This Row],[Oct]:[September]])</f>
        <v>489.60000000000008</v>
      </c>
      <c r="S892" s="68">
        <f>Table1[[#This Row],[DEMAND for the whole year]]/365</f>
        <v>1.3413698630136988</v>
      </c>
      <c r="T892" s="68">
        <f>Table1[[#This Row],[Lead Time (days)]]*S892</f>
        <v>34.875616438356168</v>
      </c>
      <c r="U892" s="68">
        <f>SQRT(2*Table1[[#This Row],[DEMAND for the whole year]]*$H$1/(Table1[[#This Row],[Std. Price ($)]]*$K$1))</f>
        <v>392.54421281425743</v>
      </c>
      <c r="V892" s="68">
        <f>Table1[[#This Row],[DEMAND for the whole year]]/U892</f>
        <v>1.2472480398830059</v>
      </c>
      <c r="W892" s="68">
        <f>Table1[[#This Row],[Demand variability (COV)]]*S892</f>
        <v>0.33534246575342469</v>
      </c>
      <c r="X892" s="68">
        <f t="shared" si="194"/>
        <v>1.7099177766130325</v>
      </c>
      <c r="Y892" s="68">
        <f t="shared" si="195"/>
        <v>3.5117417709890026</v>
      </c>
      <c r="Z892" s="58">
        <f>(Table1[[#This Row],[Eoq]]/2)*(Table1[[#This Row],[Std. Price ($)]]*$K$1)</f>
        <v>374.17441196490182</v>
      </c>
      <c r="AA892" s="58">
        <f>Table1[[#This Row],[number of times I order]]*$H$1</f>
        <v>374.17441196490176</v>
      </c>
      <c r="AB892" s="58">
        <f>Table1[[#This Row],[Holding cost]]+AA892</f>
        <v>748.34882392980353</v>
      </c>
      <c r="AC892" s="34">
        <v>0.2</v>
      </c>
      <c r="AD892" s="29">
        <v>0.84</v>
      </c>
      <c r="AE892" s="29">
        <v>0.25</v>
      </c>
      <c r="AF892" s="29">
        <v>26</v>
      </c>
    </row>
    <row r="893" spans="1:32" x14ac:dyDescent="0.15">
      <c r="A893" s="32">
        <v>66104.147126917946</v>
      </c>
      <c r="B893" s="33">
        <v>11.49051375</v>
      </c>
      <c r="C893" s="33">
        <v>129.44186630069694</v>
      </c>
      <c r="D893" s="33">
        <f>C893/Table1[[#This Row],[Std. Price ($)]]</f>
        <v>11.265106949695522</v>
      </c>
      <c r="E893" s="29">
        <v>34</v>
      </c>
      <c r="F893" s="29">
        <f t="shared" si="182"/>
        <v>30.6</v>
      </c>
      <c r="G893" s="29">
        <f t="shared" si="183"/>
        <v>30.6</v>
      </c>
      <c r="H893" s="29">
        <f t="shared" si="184"/>
        <v>30.6</v>
      </c>
      <c r="I893" s="58">
        <f t="shared" si="185"/>
        <v>30.6</v>
      </c>
      <c r="J893" s="58">
        <f t="shared" si="186"/>
        <v>30.6</v>
      </c>
      <c r="K893" s="58">
        <f t="shared" si="187"/>
        <v>30.6</v>
      </c>
      <c r="L893" s="58">
        <f t="shared" si="188"/>
        <v>30.6</v>
      </c>
      <c r="M893" s="58">
        <f t="shared" si="189"/>
        <v>30.6</v>
      </c>
      <c r="N893" s="58">
        <f t="shared" si="190"/>
        <v>30.6</v>
      </c>
      <c r="O893" s="58">
        <f t="shared" si="191"/>
        <v>30.6</v>
      </c>
      <c r="P893" s="58">
        <f t="shared" si="192"/>
        <v>30.6</v>
      </c>
      <c r="Q893" s="58">
        <f t="shared" si="193"/>
        <v>30.6</v>
      </c>
      <c r="R893" s="58">
        <f>SUM(Table1[[#This Row],[Oct]:[September]])</f>
        <v>367.20000000000005</v>
      </c>
      <c r="S893" s="68">
        <f>Table1[[#This Row],[DEMAND for the whole year]]/365</f>
        <v>1.006027397260274</v>
      </c>
      <c r="T893" s="68">
        <f>Table1[[#This Row],[Lead Time (days)]]*S893</f>
        <v>21.126575342465756</v>
      </c>
      <c r="U893" s="68">
        <f>SQRT(2*Table1[[#This Row],[DEMAND for the whole year]]*$H$1/(Table1[[#This Row],[Std. Price ($)]]*$K$1))</f>
        <v>309.62943496444888</v>
      </c>
      <c r="V893" s="68">
        <f>Table1[[#This Row],[DEMAND for the whole year]]/U893</f>
        <v>1.1859337599545772</v>
      </c>
      <c r="W893" s="68">
        <f>Table1[[#This Row],[Demand variability (COV)]]*S893</f>
        <v>0.2515068493150685</v>
      </c>
      <c r="X893" s="68">
        <f t="shared" si="194"/>
        <v>1.1525491747861538</v>
      </c>
      <c r="Y893" s="68">
        <f t="shared" si="195"/>
        <v>2.3670466121666691</v>
      </c>
      <c r="Z893" s="58">
        <f>(Table1[[#This Row],[Eoq]]/2)*(Table1[[#This Row],[Std. Price ($)]]*$K$1)</f>
        <v>355.78012798637303</v>
      </c>
      <c r="AA893" s="58">
        <f>Table1[[#This Row],[number of times I order]]*$H$1</f>
        <v>355.78012798637315</v>
      </c>
      <c r="AB893" s="58">
        <f>Table1[[#This Row],[Holding cost]]+AA893</f>
        <v>711.56025597274618</v>
      </c>
      <c r="AC893" s="34">
        <v>-0.1</v>
      </c>
      <c r="AD893" s="29">
        <v>0.8</v>
      </c>
      <c r="AE893" s="29">
        <v>0.25</v>
      </c>
      <c r="AF893" s="29">
        <v>21</v>
      </c>
    </row>
    <row r="894" spans="1:32" x14ac:dyDescent="0.15">
      <c r="A894" s="32">
        <v>17846.656331167022</v>
      </c>
      <c r="B894" s="33">
        <v>24.853999999999999</v>
      </c>
      <c r="C894" s="33">
        <v>3887.9650322572484</v>
      </c>
      <c r="D894" s="33">
        <f>C894/Table1[[#This Row],[Std. Price ($)]]</f>
        <v>156.43216513467644</v>
      </c>
      <c r="E894" s="29">
        <v>130</v>
      </c>
      <c r="F894" s="29">
        <f t="shared" si="182"/>
        <v>286</v>
      </c>
      <c r="G894" s="29">
        <f t="shared" si="183"/>
        <v>286</v>
      </c>
      <c r="H894" s="29">
        <f t="shared" si="184"/>
        <v>286</v>
      </c>
      <c r="I894" s="58">
        <f t="shared" si="185"/>
        <v>286</v>
      </c>
      <c r="J894" s="58">
        <f t="shared" si="186"/>
        <v>286</v>
      </c>
      <c r="K894" s="58">
        <f t="shared" si="187"/>
        <v>286</v>
      </c>
      <c r="L894" s="58">
        <f t="shared" si="188"/>
        <v>286</v>
      </c>
      <c r="M894" s="58">
        <f t="shared" si="189"/>
        <v>286</v>
      </c>
      <c r="N894" s="58">
        <f t="shared" si="190"/>
        <v>286</v>
      </c>
      <c r="O894" s="58">
        <f t="shared" si="191"/>
        <v>286</v>
      </c>
      <c r="P894" s="58">
        <f t="shared" si="192"/>
        <v>286</v>
      </c>
      <c r="Q894" s="58">
        <f t="shared" si="193"/>
        <v>286</v>
      </c>
      <c r="R894" s="58">
        <f>SUM(Table1[[#This Row],[Oct]:[September]])</f>
        <v>3432</v>
      </c>
      <c r="S894" s="68">
        <f>Table1[[#This Row],[DEMAND for the whole year]]/365</f>
        <v>9.4027397260273968</v>
      </c>
      <c r="T894" s="68">
        <f>Table1[[#This Row],[Lead Time (days)]]*S894</f>
        <v>150.44383561643835</v>
      </c>
      <c r="U894" s="68">
        <f>SQRT(2*Table1[[#This Row],[DEMAND for the whole year]]*$H$1/(Table1[[#This Row],[Std. Price ($)]]*$K$1))</f>
        <v>643.62976481910846</v>
      </c>
      <c r="V894" s="68">
        <f>Table1[[#This Row],[DEMAND for the whole year]]/U894</f>
        <v>5.332258058271373</v>
      </c>
      <c r="W894" s="68">
        <f>Table1[[#This Row],[Demand variability (COV)]]*S894</f>
        <v>17.959232876712328</v>
      </c>
      <c r="X894" s="68">
        <f t="shared" si="194"/>
        <v>71.836931506849311</v>
      </c>
      <c r="Y894" s="68">
        <f t="shared" si="195"/>
        <v>147.53501982532458</v>
      </c>
      <c r="Z894" s="58">
        <f>(Table1[[#This Row],[Eoq]]/2)*(Table1[[#This Row],[Std. Price ($)]]*$K$1)</f>
        <v>1599.6774174814122</v>
      </c>
      <c r="AA894" s="58">
        <f>Table1[[#This Row],[number of times I order]]*$H$1</f>
        <v>1599.6774174814118</v>
      </c>
      <c r="AB894" s="58">
        <f>Table1[[#This Row],[Holding cost]]+AA894</f>
        <v>3199.354834962824</v>
      </c>
      <c r="AC894" s="34">
        <v>1.2</v>
      </c>
      <c r="AD894" s="29">
        <v>0.8</v>
      </c>
      <c r="AE894" s="29">
        <v>1.91</v>
      </c>
      <c r="AF894" s="29">
        <v>16</v>
      </c>
    </row>
    <row r="895" spans="1:32" x14ac:dyDescent="0.15">
      <c r="A895" s="32">
        <v>7345.4401766695264</v>
      </c>
      <c r="B895" s="33">
        <v>34.631990160000001</v>
      </c>
      <c r="C895" s="33">
        <v>802.36518033305936</v>
      </c>
      <c r="D895" s="33">
        <f>C895/Table1[[#This Row],[Std. Price ($)]]</f>
        <v>23.168324333257413</v>
      </c>
      <c r="E895" s="29">
        <v>66</v>
      </c>
      <c r="F895" s="29">
        <f t="shared" si="182"/>
        <v>145.19999999999999</v>
      </c>
      <c r="G895" s="29">
        <f t="shared" si="183"/>
        <v>145.19999999999999</v>
      </c>
      <c r="H895" s="29">
        <f t="shared" si="184"/>
        <v>145.19999999999999</v>
      </c>
      <c r="I895" s="58">
        <f t="shared" si="185"/>
        <v>145.19999999999999</v>
      </c>
      <c r="J895" s="58">
        <f t="shared" si="186"/>
        <v>145.19999999999999</v>
      </c>
      <c r="K895" s="58">
        <f t="shared" si="187"/>
        <v>145.19999999999999</v>
      </c>
      <c r="L895" s="58">
        <f t="shared" si="188"/>
        <v>145.19999999999999</v>
      </c>
      <c r="M895" s="58">
        <f t="shared" si="189"/>
        <v>145.19999999999999</v>
      </c>
      <c r="N895" s="58">
        <f t="shared" si="190"/>
        <v>145.19999999999999</v>
      </c>
      <c r="O895" s="58">
        <f t="shared" si="191"/>
        <v>145.19999999999999</v>
      </c>
      <c r="P895" s="58">
        <f t="shared" si="192"/>
        <v>145.19999999999999</v>
      </c>
      <c r="Q895" s="58">
        <f t="shared" si="193"/>
        <v>145.19999999999999</v>
      </c>
      <c r="R895" s="58">
        <f>SUM(Table1[[#This Row],[Oct]:[September]])</f>
        <v>1742.4000000000003</v>
      </c>
      <c r="S895" s="68">
        <f>Table1[[#This Row],[DEMAND for the whole year]]/365</f>
        <v>4.7736986301369875</v>
      </c>
      <c r="T895" s="68">
        <f>Table1[[#This Row],[Lead Time (days)]]*S895</f>
        <v>23.868493150684937</v>
      </c>
      <c r="U895" s="68">
        <f>SQRT(2*Table1[[#This Row],[DEMAND for the whole year]]*$H$1/(Table1[[#This Row],[Std. Price ($)]]*$K$1))</f>
        <v>388.50430347799767</v>
      </c>
      <c r="V895" s="68">
        <f>Table1[[#This Row],[DEMAND for the whole year]]/U895</f>
        <v>4.4848924050558896</v>
      </c>
      <c r="W895" s="68">
        <f>Table1[[#This Row],[Demand variability (COV)]]*S895</f>
        <v>7.256021917808221</v>
      </c>
      <c r="X895" s="68">
        <f t="shared" si="194"/>
        <v>16.224958254447575</v>
      </c>
      <c r="Y895" s="68">
        <f t="shared" si="195"/>
        <v>33.321990340118496</v>
      </c>
      <c r="Z895" s="58">
        <f>(Table1[[#This Row],[Eoq]]/2)*(Table1[[#This Row],[Std. Price ($)]]*$K$1)</f>
        <v>1345.4677215167671</v>
      </c>
      <c r="AA895" s="58">
        <f>Table1[[#This Row],[number of times I order]]*$H$1</f>
        <v>1345.4677215167669</v>
      </c>
      <c r="AB895" s="58">
        <f>Table1[[#This Row],[Holding cost]]+AA895</f>
        <v>2690.9354430335343</v>
      </c>
      <c r="AC895" s="34">
        <v>1.2</v>
      </c>
      <c r="AD895" s="29">
        <v>1</v>
      </c>
      <c r="AE895" s="29">
        <v>1.52</v>
      </c>
      <c r="AF895" s="29">
        <v>5</v>
      </c>
    </row>
    <row r="896" spans="1:32" x14ac:dyDescent="0.15">
      <c r="A896" s="32">
        <v>70461.630021247227</v>
      </c>
      <c r="B896" s="33">
        <v>6.5484699999999991</v>
      </c>
      <c r="C896" s="33">
        <v>327.99251663728</v>
      </c>
      <c r="D896" s="33">
        <f>C896/Table1[[#This Row],[Std. Price ($)]]</f>
        <v>50.086893066209363</v>
      </c>
      <c r="E896" s="29">
        <v>106</v>
      </c>
      <c r="F896" s="29">
        <f t="shared" si="182"/>
        <v>233.2</v>
      </c>
      <c r="G896" s="29">
        <f t="shared" si="183"/>
        <v>233.2</v>
      </c>
      <c r="H896" s="29">
        <f t="shared" si="184"/>
        <v>233.2</v>
      </c>
      <c r="I896" s="58">
        <f t="shared" si="185"/>
        <v>233.2</v>
      </c>
      <c r="J896" s="58">
        <f t="shared" si="186"/>
        <v>233.2</v>
      </c>
      <c r="K896" s="58">
        <f t="shared" si="187"/>
        <v>233.2</v>
      </c>
      <c r="L896" s="58">
        <f t="shared" si="188"/>
        <v>233.2</v>
      </c>
      <c r="M896" s="58">
        <f t="shared" si="189"/>
        <v>233.2</v>
      </c>
      <c r="N896" s="58">
        <f t="shared" si="190"/>
        <v>233.2</v>
      </c>
      <c r="O896" s="58">
        <f t="shared" si="191"/>
        <v>233.2</v>
      </c>
      <c r="P896" s="58">
        <f t="shared" si="192"/>
        <v>233.2</v>
      </c>
      <c r="Q896" s="58">
        <f t="shared" si="193"/>
        <v>233.2</v>
      </c>
      <c r="R896" s="58">
        <f>SUM(Table1[[#This Row],[Oct]:[September]])</f>
        <v>2798.3999999999996</v>
      </c>
      <c r="S896" s="68">
        <f>Table1[[#This Row],[DEMAND for the whole year]]/365</f>
        <v>7.6668493150684922</v>
      </c>
      <c r="T896" s="68">
        <f>Table1[[#This Row],[Lead Time (days)]]*S896</f>
        <v>122.66958904109588</v>
      </c>
      <c r="U896" s="68">
        <f>SQRT(2*Table1[[#This Row],[DEMAND for the whole year]]*$H$1/(Table1[[#This Row],[Std. Price ($)]]*$K$1))</f>
        <v>1132.2585329324841</v>
      </c>
      <c r="V896" s="68">
        <f>Table1[[#This Row],[DEMAND for the whole year]]/U896</f>
        <v>2.4715203450507945</v>
      </c>
      <c r="W896" s="68">
        <f>Table1[[#This Row],[Demand variability (COV)]]*S896</f>
        <v>4.6767780821917802</v>
      </c>
      <c r="X896" s="68">
        <f t="shared" si="194"/>
        <v>18.707112328767121</v>
      </c>
      <c r="Y896" s="68">
        <f t="shared" si="195"/>
        <v>38.419711566272603</v>
      </c>
      <c r="Z896" s="58">
        <f>(Table1[[#This Row],[Eoq]]/2)*(Table1[[#This Row],[Std. Price ($)]]*$K$1)</f>
        <v>741.45610351523828</v>
      </c>
      <c r="AA896" s="58">
        <f>Table1[[#This Row],[number of times I order]]*$H$1</f>
        <v>741.4561035152384</v>
      </c>
      <c r="AB896" s="58">
        <f>Table1[[#This Row],[Holding cost]]+AA896</f>
        <v>1482.9122070304766</v>
      </c>
      <c r="AC896" s="34">
        <v>1.2</v>
      </c>
      <c r="AD896" s="29">
        <v>1</v>
      </c>
      <c r="AE896" s="29">
        <v>0.61</v>
      </c>
      <c r="AF896" s="29">
        <v>16</v>
      </c>
    </row>
    <row r="897" spans="1:32" x14ac:dyDescent="0.15">
      <c r="A897" s="32">
        <v>64482.485302802364</v>
      </c>
      <c r="B897" s="33">
        <v>140.00541053999999</v>
      </c>
      <c r="C897" s="33">
        <v>37613.936535641093</v>
      </c>
      <c r="D897" s="33">
        <f>C897/Table1[[#This Row],[Std. Price ($)]]</f>
        <v>268.66059240542472</v>
      </c>
      <c r="E897" s="29">
        <v>204</v>
      </c>
      <c r="F897" s="29">
        <f t="shared" si="182"/>
        <v>326.39999999999998</v>
      </c>
      <c r="G897" s="29">
        <f t="shared" si="183"/>
        <v>326.39999999999998</v>
      </c>
      <c r="H897" s="29">
        <f t="shared" si="184"/>
        <v>326.39999999999998</v>
      </c>
      <c r="I897" s="58">
        <f t="shared" si="185"/>
        <v>326.39999999999998</v>
      </c>
      <c r="J897" s="58">
        <f t="shared" si="186"/>
        <v>326.39999999999998</v>
      </c>
      <c r="K897" s="58">
        <f t="shared" si="187"/>
        <v>326.39999999999998</v>
      </c>
      <c r="L897" s="58">
        <f t="shared" si="188"/>
        <v>326.39999999999998</v>
      </c>
      <c r="M897" s="58">
        <f t="shared" si="189"/>
        <v>326.39999999999998</v>
      </c>
      <c r="N897" s="58">
        <f t="shared" si="190"/>
        <v>326.39999999999998</v>
      </c>
      <c r="O897" s="58">
        <f t="shared" si="191"/>
        <v>326.39999999999998</v>
      </c>
      <c r="P897" s="58">
        <f t="shared" si="192"/>
        <v>326.39999999999998</v>
      </c>
      <c r="Q897" s="58">
        <f t="shared" si="193"/>
        <v>326.39999999999998</v>
      </c>
      <c r="R897" s="58">
        <f>SUM(Table1[[#This Row],[Oct]:[September]])</f>
        <v>3916.8000000000006</v>
      </c>
      <c r="S897" s="68">
        <f>Table1[[#This Row],[DEMAND for the whole year]]/365</f>
        <v>10.73095890410959</v>
      </c>
      <c r="T897" s="68">
        <f>Table1[[#This Row],[Lead Time (days)]]*S897</f>
        <v>300.46684931506854</v>
      </c>
      <c r="U897" s="68">
        <f>SQRT(2*Table1[[#This Row],[DEMAND for the whole year]]*$H$1/(Table1[[#This Row],[Std. Price ($)]]*$K$1))</f>
        <v>289.70361582631568</v>
      </c>
      <c r="V897" s="68">
        <f>Table1[[#This Row],[DEMAND for the whole year]]/U897</f>
        <v>13.520024556228586</v>
      </c>
      <c r="W897" s="68">
        <f>Table1[[#This Row],[Demand variability (COV)]]*S897</f>
        <v>13.091769863013699</v>
      </c>
      <c r="X897" s="68">
        <f t="shared" si="194"/>
        <v>69.275134558448784</v>
      </c>
      <c r="Y897" s="68">
        <f t="shared" si="195"/>
        <v>142.27373213328707</v>
      </c>
      <c r="Z897" s="58">
        <f>(Table1[[#This Row],[Eoq]]/2)*(Table1[[#This Row],[Std. Price ($)]]*$K$1)</f>
        <v>4056.0073668685768</v>
      </c>
      <c r="AA897" s="58">
        <f>Table1[[#This Row],[number of times I order]]*$H$1</f>
        <v>4056.0073668685759</v>
      </c>
      <c r="AB897" s="58">
        <f>Table1[[#This Row],[Holding cost]]+AA897</f>
        <v>8112.0147337371527</v>
      </c>
      <c r="AC897" s="34">
        <v>0.6</v>
      </c>
      <c r="AD897" s="29">
        <v>1</v>
      </c>
      <c r="AE897" s="29">
        <v>1.22</v>
      </c>
      <c r="AF897" s="29">
        <v>28</v>
      </c>
    </row>
    <row r="898" spans="1:32" x14ac:dyDescent="0.15">
      <c r="A898" s="32">
        <v>62503.38677249763</v>
      </c>
      <c r="B898" s="33">
        <v>22.79</v>
      </c>
      <c r="C898" s="33">
        <v>1722.39255045</v>
      </c>
      <c r="D898" s="33">
        <f>C898/Table1[[#This Row],[Std. Price ($)]]</f>
        <v>75.576680581395351</v>
      </c>
      <c r="E898" s="29">
        <v>106</v>
      </c>
      <c r="F898" s="29">
        <f t="shared" si="182"/>
        <v>265</v>
      </c>
      <c r="G898" s="29">
        <f t="shared" si="183"/>
        <v>265</v>
      </c>
      <c r="H898" s="29">
        <f t="shared" si="184"/>
        <v>265</v>
      </c>
      <c r="I898" s="58">
        <f t="shared" si="185"/>
        <v>265</v>
      </c>
      <c r="J898" s="58">
        <f t="shared" si="186"/>
        <v>265</v>
      </c>
      <c r="K898" s="58">
        <f t="shared" si="187"/>
        <v>265</v>
      </c>
      <c r="L898" s="58">
        <f t="shared" si="188"/>
        <v>265</v>
      </c>
      <c r="M898" s="58">
        <f t="shared" si="189"/>
        <v>265</v>
      </c>
      <c r="N898" s="58">
        <f t="shared" si="190"/>
        <v>265</v>
      </c>
      <c r="O898" s="58">
        <f t="shared" si="191"/>
        <v>265</v>
      </c>
      <c r="P898" s="58">
        <f t="shared" si="192"/>
        <v>265</v>
      </c>
      <c r="Q898" s="58">
        <f t="shared" si="193"/>
        <v>265</v>
      </c>
      <c r="R898" s="58">
        <f>SUM(Table1[[#This Row],[Oct]:[September]])</f>
        <v>3180</v>
      </c>
      <c r="S898" s="68">
        <f>Table1[[#This Row],[DEMAND for the whole year]]/365</f>
        <v>8.712328767123287</v>
      </c>
      <c r="T898" s="68">
        <f>Table1[[#This Row],[Lead Time (days)]]*S898</f>
        <v>130.6849315068493</v>
      </c>
      <c r="U898" s="68">
        <f>SQRT(2*Table1[[#This Row],[DEMAND for the whole year]]*$H$1/(Table1[[#This Row],[Std. Price ($)]]*$K$1))</f>
        <v>646.99663922063053</v>
      </c>
      <c r="V898" s="68">
        <f>Table1[[#This Row],[DEMAND for the whole year]]/U898</f>
        <v>4.9150178026127227</v>
      </c>
      <c r="W898" s="68">
        <f>Table1[[#This Row],[Demand variability (COV)]]*S898</f>
        <v>12.807123287671232</v>
      </c>
      <c r="X898" s="68">
        <f t="shared" si="194"/>
        <v>49.601775205975862</v>
      </c>
      <c r="Y898" s="68">
        <f t="shared" si="195"/>
        <v>101.86959179467745</v>
      </c>
      <c r="Z898" s="58">
        <f>(Table1[[#This Row],[Eoq]]/2)*(Table1[[#This Row],[Std. Price ($)]]*$K$1)</f>
        <v>1474.505340783817</v>
      </c>
      <c r="AA898" s="58">
        <f>Table1[[#This Row],[number of times I order]]*$H$1</f>
        <v>1474.5053407838168</v>
      </c>
      <c r="AB898" s="58">
        <f>Table1[[#This Row],[Holding cost]]+AA898</f>
        <v>2949.0106815676336</v>
      </c>
      <c r="AC898" s="34">
        <v>1.5</v>
      </c>
      <c r="AD898" s="29">
        <v>1</v>
      </c>
      <c r="AE898" s="29">
        <v>1.47</v>
      </c>
      <c r="AF898" s="29">
        <v>15</v>
      </c>
    </row>
    <row r="899" spans="1:32" x14ac:dyDescent="0.15">
      <c r="A899" s="32">
        <v>70857.372472623101</v>
      </c>
      <c r="B899" s="33">
        <v>23.624202580000002</v>
      </c>
      <c r="C899" s="33">
        <v>242.70388416430643</v>
      </c>
      <c r="D899" s="33">
        <f>C899/Table1[[#This Row],[Std. Price ($)]]</f>
        <v>10.273527046782817</v>
      </c>
      <c r="E899" s="29">
        <v>58</v>
      </c>
      <c r="F899" s="29">
        <f t="shared" ref="F899:F962" si="196">E899+$AC899*E899</f>
        <v>46.4</v>
      </c>
      <c r="G899" s="29">
        <f t="shared" ref="G899:G962" si="197">$F899</f>
        <v>46.4</v>
      </c>
      <c r="H899" s="29">
        <f t="shared" ref="H899:H962" si="198">$F899</f>
        <v>46.4</v>
      </c>
      <c r="I899" s="58">
        <f t="shared" ref="I899:I962" si="199">$F899</f>
        <v>46.4</v>
      </c>
      <c r="J899" s="58">
        <f t="shared" ref="J899:J962" si="200">$F899</f>
        <v>46.4</v>
      </c>
      <c r="K899" s="58">
        <f t="shared" ref="K899:K962" si="201">$F899</f>
        <v>46.4</v>
      </c>
      <c r="L899" s="58">
        <f t="shared" ref="L899:L962" si="202">$F899</f>
        <v>46.4</v>
      </c>
      <c r="M899" s="58">
        <f t="shared" ref="M899:M962" si="203">$F899</f>
        <v>46.4</v>
      </c>
      <c r="N899" s="58">
        <f t="shared" ref="N899:N962" si="204">$F899</f>
        <v>46.4</v>
      </c>
      <c r="O899" s="58">
        <f t="shared" ref="O899:O962" si="205">$F899</f>
        <v>46.4</v>
      </c>
      <c r="P899" s="58">
        <f t="shared" ref="P899:P962" si="206">$F899</f>
        <v>46.4</v>
      </c>
      <c r="Q899" s="58">
        <f t="shared" ref="Q899:Q962" si="207">$F899</f>
        <v>46.4</v>
      </c>
      <c r="R899" s="58">
        <f>SUM(Table1[[#This Row],[Oct]:[September]])</f>
        <v>556.79999999999984</v>
      </c>
      <c r="S899" s="68">
        <f>Table1[[#This Row],[DEMAND for the whole year]]/365</f>
        <v>1.5254794520547941</v>
      </c>
      <c r="T899" s="68">
        <f>Table1[[#This Row],[Lead Time (days)]]*S899</f>
        <v>7.6273972602739706</v>
      </c>
      <c r="U899" s="68">
        <f>SQRT(2*Table1[[#This Row],[DEMAND for the whole year]]*$H$1/(Table1[[#This Row],[Std. Price ($)]]*$K$1))</f>
        <v>265.90815801556744</v>
      </c>
      <c r="V899" s="68">
        <f>Table1[[#This Row],[DEMAND for the whole year]]/U899</f>
        <v>2.0939560642114721</v>
      </c>
      <c r="W899" s="68">
        <f>Table1[[#This Row],[Demand variability (COV)]]*S899</f>
        <v>1.3424219178082188</v>
      </c>
      <c r="X899" s="68">
        <f t="shared" si="194"/>
        <v>3.0017466627048131</v>
      </c>
      <c r="Y899" s="68">
        <f t="shared" si="195"/>
        <v>6.1648339385227171</v>
      </c>
      <c r="Z899" s="58">
        <f>(Table1[[#This Row],[Eoq]]/2)*(Table1[[#This Row],[Std. Price ($)]]*$K$1)</f>
        <v>628.18681926344163</v>
      </c>
      <c r="AA899" s="58">
        <f>Table1[[#This Row],[number of times I order]]*$H$1</f>
        <v>628.18681926344163</v>
      </c>
      <c r="AB899" s="58">
        <f>Table1[[#This Row],[Holding cost]]+AA899</f>
        <v>1256.3736385268833</v>
      </c>
      <c r="AC899" s="34">
        <v>-0.2</v>
      </c>
      <c r="AD899" s="29">
        <v>1</v>
      </c>
      <c r="AE899" s="29">
        <v>0.88</v>
      </c>
      <c r="AF899" s="29">
        <v>5</v>
      </c>
    </row>
    <row r="900" spans="1:32" x14ac:dyDescent="0.15">
      <c r="A900" s="32">
        <v>84231.269872356221</v>
      </c>
      <c r="B900" s="33">
        <v>25.580023609999998</v>
      </c>
      <c r="C900" s="33">
        <v>401.14638643360479</v>
      </c>
      <c r="D900" s="33">
        <f>C900/Table1[[#This Row],[Std. Price ($)]]</f>
        <v>15.682017833509139</v>
      </c>
      <c r="E900" s="29">
        <v>82</v>
      </c>
      <c r="F900" s="29">
        <f t="shared" si="196"/>
        <v>147.60000000000002</v>
      </c>
      <c r="G900" s="29">
        <f t="shared" si="197"/>
        <v>147.60000000000002</v>
      </c>
      <c r="H900" s="29">
        <f t="shared" si="198"/>
        <v>147.60000000000002</v>
      </c>
      <c r="I900" s="58">
        <f t="shared" si="199"/>
        <v>147.60000000000002</v>
      </c>
      <c r="J900" s="58">
        <f t="shared" si="200"/>
        <v>147.60000000000002</v>
      </c>
      <c r="K900" s="58">
        <f t="shared" si="201"/>
        <v>147.60000000000002</v>
      </c>
      <c r="L900" s="58">
        <f t="shared" si="202"/>
        <v>147.60000000000002</v>
      </c>
      <c r="M900" s="58">
        <f t="shared" si="203"/>
        <v>147.60000000000002</v>
      </c>
      <c r="N900" s="58">
        <f t="shared" si="204"/>
        <v>147.60000000000002</v>
      </c>
      <c r="O900" s="58">
        <f t="shared" si="205"/>
        <v>147.60000000000002</v>
      </c>
      <c r="P900" s="58">
        <f t="shared" si="206"/>
        <v>147.60000000000002</v>
      </c>
      <c r="Q900" s="58">
        <f t="shared" si="207"/>
        <v>147.60000000000002</v>
      </c>
      <c r="R900" s="58">
        <f>SUM(Table1[[#This Row],[Oct]:[September]])</f>
        <v>1771.1999999999998</v>
      </c>
      <c r="S900" s="68">
        <f>Table1[[#This Row],[DEMAND for the whole year]]/365</f>
        <v>4.8526027397260272</v>
      </c>
      <c r="T900" s="68">
        <f>Table1[[#This Row],[Lead Time (days)]]*S900</f>
        <v>24.263013698630136</v>
      </c>
      <c r="U900" s="68">
        <f>SQRT(2*Table1[[#This Row],[DEMAND for the whole year]]*$H$1/(Table1[[#This Row],[Std. Price ($)]]*$K$1))</f>
        <v>455.76813541671993</v>
      </c>
      <c r="V900" s="68">
        <f>Table1[[#This Row],[DEMAND for the whole year]]/U900</f>
        <v>3.8861865548817898</v>
      </c>
      <c r="W900" s="68">
        <f>Table1[[#This Row],[Demand variability (COV)]]*S900</f>
        <v>4.5614465753424653</v>
      </c>
      <c r="X900" s="68">
        <f t="shared" ref="X900:X963" si="208">SQRT(AF900)*W900</f>
        <v>10.19970461819937</v>
      </c>
      <c r="Y900" s="68">
        <f t="shared" ref="Y900:Y963" si="209">NORMSINV($Y$1)*X900</f>
        <v>20.947632248393319</v>
      </c>
      <c r="Z900" s="58">
        <f>(Table1[[#This Row],[Eoq]]/2)*(Table1[[#This Row],[Std. Price ($)]]*$K$1)</f>
        <v>1165.8559664645372</v>
      </c>
      <c r="AA900" s="58">
        <f>Table1[[#This Row],[number of times I order]]*$H$1</f>
        <v>1165.855966464537</v>
      </c>
      <c r="AB900" s="58">
        <f>Table1[[#This Row],[Holding cost]]+AA900</f>
        <v>2331.7119329290745</v>
      </c>
      <c r="AC900" s="34">
        <v>0.8</v>
      </c>
      <c r="AD900" s="29">
        <v>0.82</v>
      </c>
      <c r="AE900" s="29">
        <v>0.94</v>
      </c>
      <c r="AF900" s="29">
        <v>5</v>
      </c>
    </row>
    <row r="901" spans="1:32" x14ac:dyDescent="0.15">
      <c r="A901" s="32">
        <v>43094.788820683672</v>
      </c>
      <c r="B901" s="33">
        <v>5.1803540499999992</v>
      </c>
      <c r="C901" s="33">
        <v>814.22602045509018</v>
      </c>
      <c r="D901" s="33">
        <f>C901/Table1[[#This Row],[Std. Price ($)]]</f>
        <v>157.17574756402806</v>
      </c>
      <c r="E901" s="29">
        <v>244</v>
      </c>
      <c r="F901" s="29">
        <f t="shared" si="196"/>
        <v>219.6</v>
      </c>
      <c r="G901" s="29">
        <f t="shared" si="197"/>
        <v>219.6</v>
      </c>
      <c r="H901" s="29">
        <f t="shared" si="198"/>
        <v>219.6</v>
      </c>
      <c r="I901" s="58">
        <f t="shared" si="199"/>
        <v>219.6</v>
      </c>
      <c r="J901" s="58">
        <f t="shared" si="200"/>
        <v>219.6</v>
      </c>
      <c r="K901" s="58">
        <f t="shared" si="201"/>
        <v>219.6</v>
      </c>
      <c r="L901" s="58">
        <f t="shared" si="202"/>
        <v>219.6</v>
      </c>
      <c r="M901" s="58">
        <f t="shared" si="203"/>
        <v>219.6</v>
      </c>
      <c r="N901" s="58">
        <f t="shared" si="204"/>
        <v>219.6</v>
      </c>
      <c r="O901" s="58">
        <f t="shared" si="205"/>
        <v>219.6</v>
      </c>
      <c r="P901" s="58">
        <f t="shared" si="206"/>
        <v>219.6</v>
      </c>
      <c r="Q901" s="58">
        <f t="shared" si="207"/>
        <v>219.6</v>
      </c>
      <c r="R901" s="58">
        <f>SUM(Table1[[#This Row],[Oct]:[September]])</f>
        <v>2635.1999999999994</v>
      </c>
      <c r="S901" s="68">
        <f>Table1[[#This Row],[DEMAND for the whole year]]/365</f>
        <v>7.2197260273972583</v>
      </c>
      <c r="T901" s="68">
        <f>Table1[[#This Row],[Lead Time (days)]]*S901</f>
        <v>79.416986301369846</v>
      </c>
      <c r="U901" s="68">
        <f>SQRT(2*Table1[[#This Row],[DEMAND for the whole year]]*$H$1/(Table1[[#This Row],[Std. Price ($)]]*$K$1))</f>
        <v>1235.3433935353282</v>
      </c>
      <c r="V901" s="68">
        <f>Table1[[#This Row],[DEMAND for the whole year]]/U901</f>
        <v>2.1331720506138265</v>
      </c>
      <c r="W901" s="68">
        <f>Table1[[#This Row],[Demand variability (COV)]]*S901</f>
        <v>7.8695013698630119</v>
      </c>
      <c r="X901" s="68">
        <f t="shared" si="208"/>
        <v>26.100183331023445</v>
      </c>
      <c r="Y901" s="68">
        <f t="shared" si="209"/>
        <v>53.603223083380243</v>
      </c>
      <c r="Z901" s="58">
        <f>(Table1[[#This Row],[Eoq]]/2)*(Table1[[#This Row],[Std. Price ($)]]*$K$1)</f>
        <v>639.95161518414795</v>
      </c>
      <c r="AA901" s="58">
        <f>Table1[[#This Row],[number of times I order]]*$H$1</f>
        <v>639.95161518414795</v>
      </c>
      <c r="AB901" s="58">
        <f>Table1[[#This Row],[Holding cost]]+AA901</f>
        <v>1279.9032303682959</v>
      </c>
      <c r="AC901" s="34">
        <v>-0.1</v>
      </c>
      <c r="AD901" s="29">
        <v>1</v>
      </c>
      <c r="AE901" s="29">
        <v>1.0900000000000001</v>
      </c>
      <c r="AF901" s="29">
        <v>11</v>
      </c>
    </row>
    <row r="902" spans="1:32" x14ac:dyDescent="0.15">
      <c r="A902" s="32">
        <v>36904.673778633733</v>
      </c>
      <c r="B902" s="33">
        <v>5.1290399999999998</v>
      </c>
      <c r="C902" s="33">
        <v>133.49638215760004</v>
      </c>
      <c r="D902" s="33">
        <f>C902/Table1[[#This Row],[Std. Price ($)]]</f>
        <v>26.027557234414246</v>
      </c>
      <c r="E902" s="29">
        <v>98</v>
      </c>
      <c r="F902" s="29">
        <f t="shared" si="196"/>
        <v>176.4</v>
      </c>
      <c r="G902" s="29">
        <f t="shared" si="197"/>
        <v>176.4</v>
      </c>
      <c r="H902" s="29">
        <f t="shared" si="198"/>
        <v>176.4</v>
      </c>
      <c r="I902" s="58">
        <f t="shared" si="199"/>
        <v>176.4</v>
      </c>
      <c r="J902" s="58">
        <f t="shared" si="200"/>
        <v>176.4</v>
      </c>
      <c r="K902" s="58">
        <f t="shared" si="201"/>
        <v>176.4</v>
      </c>
      <c r="L902" s="58">
        <f t="shared" si="202"/>
        <v>176.4</v>
      </c>
      <c r="M902" s="58">
        <f t="shared" si="203"/>
        <v>176.4</v>
      </c>
      <c r="N902" s="58">
        <f t="shared" si="204"/>
        <v>176.4</v>
      </c>
      <c r="O902" s="58">
        <f t="shared" si="205"/>
        <v>176.4</v>
      </c>
      <c r="P902" s="58">
        <f t="shared" si="206"/>
        <v>176.4</v>
      </c>
      <c r="Q902" s="58">
        <f t="shared" si="207"/>
        <v>176.4</v>
      </c>
      <c r="R902" s="58">
        <f>SUM(Table1[[#This Row],[Oct]:[September]])</f>
        <v>2116.8000000000006</v>
      </c>
      <c r="S902" s="68">
        <f>Table1[[#This Row],[DEMAND for the whole year]]/365</f>
        <v>5.7994520547945223</v>
      </c>
      <c r="T902" s="68">
        <f>Table1[[#This Row],[Lead Time (days)]]*S902</f>
        <v>34.796712328767136</v>
      </c>
      <c r="U902" s="68">
        <f>SQRT(2*Table1[[#This Row],[DEMAND for the whole year]]*$H$1/(Table1[[#This Row],[Std. Price ($)]]*$K$1))</f>
        <v>1112.7112981437303</v>
      </c>
      <c r="V902" s="68">
        <f>Table1[[#This Row],[DEMAND for the whole year]]/U902</f>
        <v>1.9023802522103723</v>
      </c>
      <c r="W902" s="68">
        <f>Table1[[#This Row],[Demand variability (COV)]]*S902</f>
        <v>5.5094794520547961</v>
      </c>
      <c r="X902" s="68">
        <f t="shared" si="208"/>
        <v>13.495413405882907</v>
      </c>
      <c r="Y902" s="68">
        <f t="shared" si="209"/>
        <v>27.716190580858107</v>
      </c>
      <c r="Z902" s="58">
        <f>(Table1[[#This Row],[Eoq]]/2)*(Table1[[#This Row],[Std. Price ($)]]*$K$1)</f>
        <v>570.71407566311188</v>
      </c>
      <c r="AA902" s="58">
        <f>Table1[[#This Row],[number of times I order]]*$H$1</f>
        <v>570.71407566311166</v>
      </c>
      <c r="AB902" s="58">
        <f>Table1[[#This Row],[Holding cost]]+AA902</f>
        <v>1141.4281513262235</v>
      </c>
      <c r="AC902" s="34">
        <v>0.8</v>
      </c>
      <c r="AD902" s="29">
        <v>1</v>
      </c>
      <c r="AE902" s="29">
        <v>0.95</v>
      </c>
      <c r="AF902" s="29">
        <v>6</v>
      </c>
    </row>
    <row r="903" spans="1:32" x14ac:dyDescent="0.15">
      <c r="A903" s="32">
        <v>60386.388368332722</v>
      </c>
      <c r="B903" s="33">
        <v>96.242599999999982</v>
      </c>
      <c r="C903" s="33">
        <v>2380.1044707945994</v>
      </c>
      <c r="D903" s="33">
        <f>C903/Table1[[#This Row],[Std. Price ($)]]</f>
        <v>24.730259477555673</v>
      </c>
      <c r="E903" s="29">
        <v>122</v>
      </c>
      <c r="F903" s="29">
        <f t="shared" si="196"/>
        <v>195.2</v>
      </c>
      <c r="G903" s="29">
        <f t="shared" si="197"/>
        <v>195.2</v>
      </c>
      <c r="H903" s="29">
        <f t="shared" si="198"/>
        <v>195.2</v>
      </c>
      <c r="I903" s="58">
        <f t="shared" si="199"/>
        <v>195.2</v>
      </c>
      <c r="J903" s="58">
        <f t="shared" si="200"/>
        <v>195.2</v>
      </c>
      <c r="K903" s="58">
        <f t="shared" si="201"/>
        <v>195.2</v>
      </c>
      <c r="L903" s="58">
        <f t="shared" si="202"/>
        <v>195.2</v>
      </c>
      <c r="M903" s="58">
        <f t="shared" si="203"/>
        <v>195.2</v>
      </c>
      <c r="N903" s="58">
        <f t="shared" si="204"/>
        <v>195.2</v>
      </c>
      <c r="O903" s="58">
        <f t="shared" si="205"/>
        <v>195.2</v>
      </c>
      <c r="P903" s="58">
        <f t="shared" si="206"/>
        <v>195.2</v>
      </c>
      <c r="Q903" s="58">
        <f t="shared" si="207"/>
        <v>195.2</v>
      </c>
      <c r="R903" s="58">
        <f>SUM(Table1[[#This Row],[Oct]:[September]])</f>
        <v>2342.4</v>
      </c>
      <c r="S903" s="68">
        <f>Table1[[#This Row],[DEMAND for the whole year]]/365</f>
        <v>6.4175342465753431</v>
      </c>
      <c r="T903" s="68">
        <f>Table1[[#This Row],[Lead Time (days)]]*S903</f>
        <v>70.592876712328774</v>
      </c>
      <c r="U903" s="68">
        <f>SQRT(2*Table1[[#This Row],[DEMAND for the whole year]]*$H$1/(Table1[[#This Row],[Std. Price ($)]]*$K$1))</f>
        <v>270.21377423781428</v>
      </c>
      <c r="V903" s="68">
        <f>Table1[[#This Row],[DEMAND for the whole year]]/U903</f>
        <v>8.6686920628200888</v>
      </c>
      <c r="W903" s="68">
        <f>Table1[[#This Row],[Demand variability (COV)]]*S903</f>
        <v>3.0162410958904111</v>
      </c>
      <c r="X903" s="68">
        <f t="shared" si="208"/>
        <v>10.003739992318875</v>
      </c>
      <c r="Y903" s="68">
        <f t="shared" si="209"/>
        <v>20.545170111468881</v>
      </c>
      <c r="Z903" s="58">
        <f>(Table1[[#This Row],[Eoq]]/2)*(Table1[[#This Row],[Std. Price ($)]]*$K$1)</f>
        <v>2600.6076188460265</v>
      </c>
      <c r="AA903" s="58">
        <f>Table1[[#This Row],[number of times I order]]*$H$1</f>
        <v>2600.6076188460265</v>
      </c>
      <c r="AB903" s="58">
        <f>Table1[[#This Row],[Holding cost]]+AA903</f>
        <v>5201.2152376920531</v>
      </c>
      <c r="AC903" s="34">
        <v>0.6</v>
      </c>
      <c r="AD903" s="29">
        <v>1</v>
      </c>
      <c r="AE903" s="29">
        <v>0.47</v>
      </c>
      <c r="AF903" s="29">
        <v>11</v>
      </c>
    </row>
    <row r="904" spans="1:32" x14ac:dyDescent="0.15">
      <c r="A904" s="32">
        <v>88924.538579694621</v>
      </c>
      <c r="B904" s="33">
        <v>18.270699999999998</v>
      </c>
      <c r="C904" s="33">
        <v>811.52949645386661</v>
      </c>
      <c r="D904" s="33">
        <f>C904/Table1[[#This Row],[Std. Price ($)]]</f>
        <v>44.416989850080547</v>
      </c>
      <c r="E904" s="29">
        <v>82</v>
      </c>
      <c r="F904" s="29">
        <f t="shared" si="196"/>
        <v>180.39999999999998</v>
      </c>
      <c r="G904" s="29">
        <f t="shared" si="197"/>
        <v>180.39999999999998</v>
      </c>
      <c r="H904" s="29">
        <f t="shared" si="198"/>
        <v>180.39999999999998</v>
      </c>
      <c r="I904" s="58">
        <f t="shared" si="199"/>
        <v>180.39999999999998</v>
      </c>
      <c r="J904" s="58">
        <f t="shared" si="200"/>
        <v>180.39999999999998</v>
      </c>
      <c r="K904" s="58">
        <f t="shared" si="201"/>
        <v>180.39999999999998</v>
      </c>
      <c r="L904" s="58">
        <f t="shared" si="202"/>
        <v>180.39999999999998</v>
      </c>
      <c r="M904" s="58">
        <f t="shared" si="203"/>
        <v>180.39999999999998</v>
      </c>
      <c r="N904" s="58">
        <f t="shared" si="204"/>
        <v>180.39999999999998</v>
      </c>
      <c r="O904" s="58">
        <f t="shared" si="205"/>
        <v>180.39999999999998</v>
      </c>
      <c r="P904" s="58">
        <f t="shared" si="206"/>
        <v>180.39999999999998</v>
      </c>
      <c r="Q904" s="58">
        <f t="shared" si="207"/>
        <v>180.39999999999998</v>
      </c>
      <c r="R904" s="58">
        <f>SUM(Table1[[#This Row],[Oct]:[September]])</f>
        <v>2164.8000000000002</v>
      </c>
      <c r="S904" s="68">
        <f>Table1[[#This Row],[DEMAND for the whole year]]/365</f>
        <v>5.9309589041095894</v>
      </c>
      <c r="T904" s="68">
        <f>Table1[[#This Row],[Lead Time (days)]]*S904</f>
        <v>94.89534246575343</v>
      </c>
      <c r="U904" s="68">
        <f>SQRT(2*Table1[[#This Row],[DEMAND for the whole year]]*$H$1/(Table1[[#This Row],[Std. Price ($)]]*$K$1))</f>
        <v>596.19993404437616</v>
      </c>
      <c r="V904" s="68">
        <f>Table1[[#This Row],[DEMAND for the whole year]]/U904</f>
        <v>3.6309967116481943</v>
      </c>
      <c r="W904" s="68">
        <f>Table1[[#This Row],[Demand variability (COV)]]*S904</f>
        <v>4.0923616438356163</v>
      </c>
      <c r="X904" s="68">
        <f t="shared" si="208"/>
        <v>16.369446575342465</v>
      </c>
      <c r="Y904" s="68">
        <f t="shared" si="209"/>
        <v>33.6187330717554</v>
      </c>
      <c r="Z904" s="58">
        <f>(Table1[[#This Row],[Eoq]]/2)*(Table1[[#This Row],[Std. Price ($)]]*$K$1)</f>
        <v>1089.2990134944584</v>
      </c>
      <c r="AA904" s="58">
        <f>Table1[[#This Row],[number of times I order]]*$H$1</f>
        <v>1089.2990134944582</v>
      </c>
      <c r="AB904" s="58">
        <f>Table1[[#This Row],[Holding cost]]+AA904</f>
        <v>2178.5980269889169</v>
      </c>
      <c r="AC904" s="34">
        <v>1.2</v>
      </c>
      <c r="AD904" s="29">
        <v>1</v>
      </c>
      <c r="AE904" s="29">
        <v>0.69</v>
      </c>
      <c r="AF904" s="29">
        <v>16</v>
      </c>
    </row>
    <row r="905" spans="1:32" x14ac:dyDescent="0.15">
      <c r="A905" s="32">
        <v>12676.446620449555</v>
      </c>
      <c r="B905" s="33">
        <v>32.925194169999997</v>
      </c>
      <c r="C905" s="33">
        <v>6020.3586257378129</v>
      </c>
      <c r="D905" s="33">
        <f>C905/Table1[[#This Row],[Std. Price ($)]]</f>
        <v>182.84960127048549</v>
      </c>
      <c r="E905" s="29">
        <v>146</v>
      </c>
      <c r="F905" s="29">
        <f t="shared" si="196"/>
        <v>204.4</v>
      </c>
      <c r="G905" s="29">
        <f t="shared" si="197"/>
        <v>204.4</v>
      </c>
      <c r="H905" s="29">
        <f t="shared" si="198"/>
        <v>204.4</v>
      </c>
      <c r="I905" s="58">
        <f t="shared" si="199"/>
        <v>204.4</v>
      </c>
      <c r="J905" s="58">
        <f t="shared" si="200"/>
        <v>204.4</v>
      </c>
      <c r="K905" s="58">
        <f t="shared" si="201"/>
        <v>204.4</v>
      </c>
      <c r="L905" s="58">
        <f t="shared" si="202"/>
        <v>204.4</v>
      </c>
      <c r="M905" s="58">
        <f t="shared" si="203"/>
        <v>204.4</v>
      </c>
      <c r="N905" s="58">
        <f t="shared" si="204"/>
        <v>204.4</v>
      </c>
      <c r="O905" s="58">
        <f t="shared" si="205"/>
        <v>204.4</v>
      </c>
      <c r="P905" s="58">
        <f t="shared" si="206"/>
        <v>204.4</v>
      </c>
      <c r="Q905" s="58">
        <f t="shared" si="207"/>
        <v>204.4</v>
      </c>
      <c r="R905" s="58">
        <f>SUM(Table1[[#This Row],[Oct]:[September]])</f>
        <v>2452.8000000000006</v>
      </c>
      <c r="S905" s="68">
        <f>Table1[[#This Row],[DEMAND for the whole year]]/365</f>
        <v>6.7200000000000015</v>
      </c>
      <c r="T905" s="68">
        <f>Table1[[#This Row],[Lead Time (days)]]*S905</f>
        <v>241.92000000000004</v>
      </c>
      <c r="U905" s="68">
        <f>SQRT(2*Table1[[#This Row],[DEMAND for the whole year]]*$H$1/(Table1[[#This Row],[Std. Price ($)]]*$K$1))</f>
        <v>472.74563080234947</v>
      </c>
      <c r="V905" s="68">
        <f>Table1[[#This Row],[DEMAND for the whole year]]/U905</f>
        <v>5.1884138957288286</v>
      </c>
      <c r="W905" s="68">
        <f>Table1[[#This Row],[Demand variability (COV)]]*S905</f>
        <v>5.5776000000000012</v>
      </c>
      <c r="X905" s="68">
        <f t="shared" si="208"/>
        <v>33.465600000000009</v>
      </c>
      <c r="Y905" s="68">
        <f t="shared" si="209"/>
        <v>68.729939543640327</v>
      </c>
      <c r="Z905" s="58">
        <f>(Table1[[#This Row],[Eoq]]/2)*(Table1[[#This Row],[Std. Price ($)]]*$K$1)</f>
        <v>1556.5241687186488</v>
      </c>
      <c r="AA905" s="58">
        <f>Table1[[#This Row],[number of times I order]]*$H$1</f>
        <v>1556.5241687186485</v>
      </c>
      <c r="AB905" s="58">
        <f>Table1[[#This Row],[Holding cost]]+AA905</f>
        <v>3113.0483374372971</v>
      </c>
      <c r="AC905" s="34">
        <v>0.4</v>
      </c>
      <c r="AD905" s="29">
        <v>0.72</v>
      </c>
      <c r="AE905" s="29">
        <v>0.83</v>
      </c>
      <c r="AF905" s="29">
        <v>36</v>
      </c>
    </row>
    <row r="906" spans="1:32" x14ac:dyDescent="0.15">
      <c r="A906" s="32">
        <v>97465.780257215025</v>
      </c>
      <c r="B906" s="33">
        <v>12.444199999999999</v>
      </c>
      <c r="C906" s="33">
        <v>457.3806526200263</v>
      </c>
      <c r="D906" s="33">
        <f>C906/Table1[[#This Row],[Std. Price ($)]]</f>
        <v>36.75452440655296</v>
      </c>
      <c r="E906" s="29">
        <v>154</v>
      </c>
      <c r="F906" s="29">
        <f t="shared" si="196"/>
        <v>184.8</v>
      </c>
      <c r="G906" s="29">
        <f t="shared" si="197"/>
        <v>184.8</v>
      </c>
      <c r="H906" s="29">
        <f t="shared" si="198"/>
        <v>184.8</v>
      </c>
      <c r="I906" s="58">
        <f t="shared" si="199"/>
        <v>184.8</v>
      </c>
      <c r="J906" s="58">
        <f t="shared" si="200"/>
        <v>184.8</v>
      </c>
      <c r="K906" s="58">
        <f t="shared" si="201"/>
        <v>184.8</v>
      </c>
      <c r="L906" s="58">
        <f t="shared" si="202"/>
        <v>184.8</v>
      </c>
      <c r="M906" s="58">
        <f t="shared" si="203"/>
        <v>184.8</v>
      </c>
      <c r="N906" s="58">
        <f t="shared" si="204"/>
        <v>184.8</v>
      </c>
      <c r="O906" s="58">
        <f t="shared" si="205"/>
        <v>184.8</v>
      </c>
      <c r="P906" s="58">
        <f t="shared" si="206"/>
        <v>184.8</v>
      </c>
      <c r="Q906" s="58">
        <f t="shared" si="207"/>
        <v>184.8</v>
      </c>
      <c r="R906" s="58">
        <f>SUM(Table1[[#This Row],[Oct]:[September]])</f>
        <v>2217.6</v>
      </c>
      <c r="S906" s="68">
        <f>Table1[[#This Row],[DEMAND for the whole year]]/365</f>
        <v>6.0756164383561639</v>
      </c>
      <c r="T906" s="68">
        <f>Table1[[#This Row],[Lead Time (days)]]*S906</f>
        <v>66.831780821917803</v>
      </c>
      <c r="U906" s="68">
        <f>SQRT(2*Table1[[#This Row],[DEMAND for the whole year]]*$H$1/(Table1[[#This Row],[Std. Price ($)]]*$K$1))</f>
        <v>731.17063759269195</v>
      </c>
      <c r="V906" s="68">
        <f>Table1[[#This Row],[DEMAND for the whole year]]/U906</f>
        <v>3.0329445494436591</v>
      </c>
      <c r="W906" s="68">
        <f>Table1[[#This Row],[Demand variability (COV)]]*S906</f>
        <v>2.9162958904109586</v>
      </c>
      <c r="X906" s="68">
        <f t="shared" si="208"/>
        <v>9.6722592461485597</v>
      </c>
      <c r="Y906" s="68">
        <f t="shared" si="209"/>
        <v>19.864391890126171</v>
      </c>
      <c r="Z906" s="58">
        <f>(Table1[[#This Row],[Eoq]]/2)*(Table1[[#This Row],[Std. Price ($)]]*$K$1)</f>
        <v>909.88336483309763</v>
      </c>
      <c r="AA906" s="58">
        <f>Table1[[#This Row],[number of times I order]]*$H$1</f>
        <v>909.88336483309774</v>
      </c>
      <c r="AB906" s="58">
        <f>Table1[[#This Row],[Holding cost]]+AA906</f>
        <v>1819.7667296661953</v>
      </c>
      <c r="AC906" s="34">
        <v>0.2</v>
      </c>
      <c r="AD906" s="29">
        <v>0.96</v>
      </c>
      <c r="AE906" s="29">
        <v>0.48</v>
      </c>
      <c r="AF906" s="29">
        <v>11</v>
      </c>
    </row>
    <row r="907" spans="1:32" x14ac:dyDescent="0.15">
      <c r="A907" s="32">
        <v>13116.392558949574</v>
      </c>
      <c r="B907" s="33">
        <v>25.060399999999998</v>
      </c>
      <c r="C907" s="33">
        <v>1580.0585865781939</v>
      </c>
      <c r="D907" s="33">
        <f>C907/Table1[[#This Row],[Std. Price ($)]]</f>
        <v>63.050014627787029</v>
      </c>
      <c r="E907" s="29">
        <v>138</v>
      </c>
      <c r="F907" s="29">
        <f t="shared" si="196"/>
        <v>248.4</v>
      </c>
      <c r="G907" s="29">
        <f t="shared" si="197"/>
        <v>248.4</v>
      </c>
      <c r="H907" s="29">
        <f t="shared" si="198"/>
        <v>248.4</v>
      </c>
      <c r="I907" s="58">
        <f t="shared" si="199"/>
        <v>248.4</v>
      </c>
      <c r="J907" s="58">
        <f t="shared" si="200"/>
        <v>248.4</v>
      </c>
      <c r="K907" s="58">
        <f t="shared" si="201"/>
        <v>248.4</v>
      </c>
      <c r="L907" s="58">
        <f t="shared" si="202"/>
        <v>248.4</v>
      </c>
      <c r="M907" s="58">
        <f t="shared" si="203"/>
        <v>248.4</v>
      </c>
      <c r="N907" s="58">
        <f t="shared" si="204"/>
        <v>248.4</v>
      </c>
      <c r="O907" s="58">
        <f t="shared" si="205"/>
        <v>248.4</v>
      </c>
      <c r="P907" s="58">
        <f t="shared" si="206"/>
        <v>248.4</v>
      </c>
      <c r="Q907" s="58">
        <f t="shared" si="207"/>
        <v>248.4</v>
      </c>
      <c r="R907" s="58">
        <f>SUM(Table1[[#This Row],[Oct]:[September]])</f>
        <v>2980.8000000000006</v>
      </c>
      <c r="S907" s="68">
        <f>Table1[[#This Row],[DEMAND for the whole year]]/365</f>
        <v>8.1665753424657552</v>
      </c>
      <c r="T907" s="68">
        <f>Table1[[#This Row],[Lead Time (days)]]*S907</f>
        <v>130.66520547945208</v>
      </c>
      <c r="U907" s="68">
        <f>SQRT(2*Table1[[#This Row],[DEMAND for the whole year]]*$H$1/(Table1[[#This Row],[Std. Price ($)]]*$K$1))</f>
        <v>597.35574771102245</v>
      </c>
      <c r="V907" s="68">
        <f>Table1[[#This Row],[DEMAND for the whole year]]/U907</f>
        <v>4.9899913266457698</v>
      </c>
      <c r="W907" s="68">
        <f>Table1[[#This Row],[Demand variability (COV)]]*S907</f>
        <v>6.9415890410958916</v>
      </c>
      <c r="X907" s="68">
        <f t="shared" si="208"/>
        <v>27.766356164383566</v>
      </c>
      <c r="Y907" s="68">
        <f t="shared" si="209"/>
        <v>57.025123724817924</v>
      </c>
      <c r="Z907" s="58">
        <f>(Table1[[#This Row],[Eoq]]/2)*(Table1[[#This Row],[Std. Price ($)]]*$K$1)</f>
        <v>1496.9973979937308</v>
      </c>
      <c r="AA907" s="58">
        <f>Table1[[#This Row],[number of times I order]]*$H$1</f>
        <v>1496.9973979937311</v>
      </c>
      <c r="AB907" s="58">
        <f>Table1[[#This Row],[Holding cost]]+AA907</f>
        <v>2993.9947959874617</v>
      </c>
      <c r="AC907" s="34">
        <v>0.8</v>
      </c>
      <c r="AD907" s="29">
        <v>0.82</v>
      </c>
      <c r="AE907" s="29">
        <v>0.85</v>
      </c>
      <c r="AF907" s="29">
        <v>16</v>
      </c>
    </row>
    <row r="908" spans="1:32" x14ac:dyDescent="0.15">
      <c r="A908" s="32">
        <v>21915.70074893444</v>
      </c>
      <c r="B908" s="33">
        <v>5.9769999999999994</v>
      </c>
      <c r="C908" s="33">
        <v>166.01359720000002</v>
      </c>
      <c r="D908" s="33">
        <f>C908/Table1[[#This Row],[Std. Price ($)]]</f>
        <v>27.775405253471646</v>
      </c>
      <c r="E908" s="29">
        <v>50</v>
      </c>
      <c r="F908" s="29">
        <f t="shared" si="196"/>
        <v>30</v>
      </c>
      <c r="G908" s="29">
        <f t="shared" si="197"/>
        <v>30</v>
      </c>
      <c r="H908" s="29">
        <f t="shared" si="198"/>
        <v>30</v>
      </c>
      <c r="I908" s="58">
        <f t="shared" si="199"/>
        <v>30</v>
      </c>
      <c r="J908" s="58">
        <f t="shared" si="200"/>
        <v>30</v>
      </c>
      <c r="K908" s="58">
        <f t="shared" si="201"/>
        <v>30</v>
      </c>
      <c r="L908" s="58">
        <f t="shared" si="202"/>
        <v>30</v>
      </c>
      <c r="M908" s="58">
        <f t="shared" si="203"/>
        <v>30</v>
      </c>
      <c r="N908" s="58">
        <f t="shared" si="204"/>
        <v>30</v>
      </c>
      <c r="O908" s="58">
        <f t="shared" si="205"/>
        <v>30</v>
      </c>
      <c r="P908" s="58">
        <f t="shared" si="206"/>
        <v>30</v>
      </c>
      <c r="Q908" s="58">
        <f t="shared" si="207"/>
        <v>30</v>
      </c>
      <c r="R908" s="58">
        <f>SUM(Table1[[#This Row],[Oct]:[September]])</f>
        <v>360</v>
      </c>
      <c r="S908" s="68">
        <f>Table1[[#This Row],[DEMAND for the whole year]]/365</f>
        <v>0.98630136986301364</v>
      </c>
      <c r="T908" s="68">
        <f>Table1[[#This Row],[Lead Time (days)]]*S908</f>
        <v>15.780821917808218</v>
      </c>
      <c r="U908" s="68">
        <f>SQRT(2*Table1[[#This Row],[DEMAND for the whole year]]*$H$1/(Table1[[#This Row],[Std. Price ($)]]*$K$1))</f>
        <v>425.07958687542623</v>
      </c>
      <c r="V908" s="68">
        <f>Table1[[#This Row],[DEMAND for the whole year]]/U908</f>
        <v>0.84690023025147421</v>
      </c>
      <c r="W908" s="68">
        <f>Table1[[#This Row],[Demand variability (COV)]]*S908</f>
        <v>0.72</v>
      </c>
      <c r="X908" s="68">
        <f t="shared" si="208"/>
        <v>2.88</v>
      </c>
      <c r="Y908" s="68">
        <f t="shared" si="209"/>
        <v>5.9147968626196477</v>
      </c>
      <c r="Z908" s="58">
        <f>(Table1[[#This Row],[Eoq]]/2)*(Table1[[#This Row],[Std. Price ($)]]*$K$1)</f>
        <v>254.07006907544226</v>
      </c>
      <c r="AA908" s="58">
        <f>Table1[[#This Row],[number of times I order]]*$H$1</f>
        <v>254.07006907544226</v>
      </c>
      <c r="AB908" s="58">
        <f>Table1[[#This Row],[Holding cost]]+AA908</f>
        <v>508.14013815088452</v>
      </c>
      <c r="AC908" s="34">
        <v>-0.4</v>
      </c>
      <c r="AD908" s="29">
        <v>1</v>
      </c>
      <c r="AE908" s="29">
        <v>0.73</v>
      </c>
      <c r="AF908" s="29">
        <v>16</v>
      </c>
    </row>
    <row r="909" spans="1:32" x14ac:dyDescent="0.15">
      <c r="A909" s="32">
        <v>78672.287313207518</v>
      </c>
      <c r="B909" s="33">
        <v>11.450469999999999</v>
      </c>
      <c r="C909" s="33">
        <v>2241.4115553898982</v>
      </c>
      <c r="D909" s="33">
        <f>C909/Table1[[#This Row],[Std. Price ($)]]</f>
        <v>195.74843263114076</v>
      </c>
      <c r="E909" s="29">
        <v>170</v>
      </c>
      <c r="F909" s="29">
        <f t="shared" si="196"/>
        <v>51.000000000000014</v>
      </c>
      <c r="G909" s="29">
        <f t="shared" si="197"/>
        <v>51.000000000000014</v>
      </c>
      <c r="H909" s="29">
        <f t="shared" si="198"/>
        <v>51.000000000000014</v>
      </c>
      <c r="I909" s="58">
        <f t="shared" si="199"/>
        <v>51.000000000000014</v>
      </c>
      <c r="J909" s="58">
        <f t="shared" si="200"/>
        <v>51.000000000000014</v>
      </c>
      <c r="K909" s="58">
        <f t="shared" si="201"/>
        <v>51.000000000000014</v>
      </c>
      <c r="L909" s="58">
        <f t="shared" si="202"/>
        <v>51.000000000000014</v>
      </c>
      <c r="M909" s="58">
        <f t="shared" si="203"/>
        <v>51.000000000000014</v>
      </c>
      <c r="N909" s="58">
        <f t="shared" si="204"/>
        <v>51.000000000000014</v>
      </c>
      <c r="O909" s="58">
        <f t="shared" si="205"/>
        <v>51.000000000000014</v>
      </c>
      <c r="P909" s="58">
        <f t="shared" si="206"/>
        <v>51.000000000000014</v>
      </c>
      <c r="Q909" s="58">
        <f t="shared" si="207"/>
        <v>51.000000000000014</v>
      </c>
      <c r="R909" s="58">
        <f>SUM(Table1[[#This Row],[Oct]:[September]])</f>
        <v>612.00000000000011</v>
      </c>
      <c r="S909" s="68">
        <f>Table1[[#This Row],[DEMAND for the whole year]]/365</f>
        <v>1.6767123287671235</v>
      </c>
      <c r="T909" s="68">
        <f>Table1[[#This Row],[Lead Time (days)]]*S909</f>
        <v>45.271232876712332</v>
      </c>
      <c r="U909" s="68">
        <f>SQRT(2*Table1[[#This Row],[DEMAND for the whole year]]*$H$1/(Table1[[#This Row],[Std. Price ($)]]*$K$1))</f>
        <v>400.42822480791699</v>
      </c>
      <c r="V909" s="68">
        <f>Table1[[#This Row],[DEMAND for the whole year]]/U909</f>
        <v>1.5283637917721031</v>
      </c>
      <c r="W909" s="68">
        <f>Table1[[#This Row],[Demand variability (COV)]]*S909</f>
        <v>1.6934794520547947</v>
      </c>
      <c r="X909" s="68">
        <f t="shared" si="208"/>
        <v>8.7995773575984213</v>
      </c>
      <c r="Y909" s="68">
        <f t="shared" si="209"/>
        <v>18.072122412188204</v>
      </c>
      <c r="Z909" s="58">
        <f>(Table1[[#This Row],[Eoq]]/2)*(Table1[[#This Row],[Std. Price ($)]]*$K$1)</f>
        <v>458.50913753163087</v>
      </c>
      <c r="AA909" s="58">
        <f>Table1[[#This Row],[number of times I order]]*$H$1</f>
        <v>458.50913753163093</v>
      </c>
      <c r="AB909" s="58">
        <f>Table1[[#This Row],[Holding cost]]+AA909</f>
        <v>917.01827506326185</v>
      </c>
      <c r="AC909" s="34">
        <v>-0.7</v>
      </c>
      <c r="AD909" s="29">
        <v>0.85</v>
      </c>
      <c r="AE909" s="29">
        <v>1.01</v>
      </c>
      <c r="AF909" s="29">
        <v>27</v>
      </c>
    </row>
    <row r="910" spans="1:32" x14ac:dyDescent="0.15">
      <c r="A910" s="32">
        <v>48169.953354184938</v>
      </c>
      <c r="B910" s="33">
        <v>14.501820949999997</v>
      </c>
      <c r="C910" s="33">
        <v>1316.1031456904996</v>
      </c>
      <c r="D910" s="33">
        <f>C910/Table1[[#This Row],[Std. Price ($)]]</f>
        <v>90.754337005553765</v>
      </c>
      <c r="E910" s="29">
        <v>114</v>
      </c>
      <c r="F910" s="29">
        <f t="shared" si="196"/>
        <v>205.2</v>
      </c>
      <c r="G910" s="29">
        <f t="shared" si="197"/>
        <v>205.2</v>
      </c>
      <c r="H910" s="29">
        <f t="shared" si="198"/>
        <v>205.2</v>
      </c>
      <c r="I910" s="58">
        <f t="shared" si="199"/>
        <v>205.2</v>
      </c>
      <c r="J910" s="58">
        <f t="shared" si="200"/>
        <v>205.2</v>
      </c>
      <c r="K910" s="58">
        <f t="shared" si="201"/>
        <v>205.2</v>
      </c>
      <c r="L910" s="58">
        <f t="shared" si="202"/>
        <v>205.2</v>
      </c>
      <c r="M910" s="58">
        <f t="shared" si="203"/>
        <v>205.2</v>
      </c>
      <c r="N910" s="58">
        <f t="shared" si="204"/>
        <v>205.2</v>
      </c>
      <c r="O910" s="58">
        <f t="shared" si="205"/>
        <v>205.2</v>
      </c>
      <c r="P910" s="58">
        <f t="shared" si="206"/>
        <v>205.2</v>
      </c>
      <c r="Q910" s="58">
        <f t="shared" si="207"/>
        <v>205.2</v>
      </c>
      <c r="R910" s="58">
        <f>SUM(Table1[[#This Row],[Oct]:[September]])</f>
        <v>2462.3999999999996</v>
      </c>
      <c r="S910" s="68">
        <f>Table1[[#This Row],[DEMAND for the whole year]]/365</f>
        <v>6.746301369863013</v>
      </c>
      <c r="T910" s="68">
        <f>Table1[[#This Row],[Lead Time (days)]]*S910</f>
        <v>195.64273972602737</v>
      </c>
      <c r="U910" s="68">
        <f>SQRT(2*Table1[[#This Row],[DEMAND for the whole year]]*$H$1/(Table1[[#This Row],[Std. Price ($)]]*$K$1))</f>
        <v>713.72130229328047</v>
      </c>
      <c r="V910" s="68">
        <f>Table1[[#This Row],[DEMAND for the whole year]]/U910</f>
        <v>3.4500861780193253</v>
      </c>
      <c r="W910" s="68">
        <f>Table1[[#This Row],[Demand variability (COV)]]*S910</f>
        <v>5.3970410958904109</v>
      </c>
      <c r="X910" s="68">
        <f t="shared" si="208"/>
        <v>29.063955772247674</v>
      </c>
      <c r="Y910" s="68">
        <f t="shared" si="209"/>
        <v>59.69006750590512</v>
      </c>
      <c r="Z910" s="58">
        <f>(Table1[[#This Row],[Eoq]]/2)*(Table1[[#This Row],[Std. Price ($)]]*$K$1)</f>
        <v>1035.0258534057975</v>
      </c>
      <c r="AA910" s="58">
        <f>Table1[[#This Row],[number of times I order]]*$H$1</f>
        <v>1035.0258534057975</v>
      </c>
      <c r="AB910" s="58">
        <f>Table1[[#This Row],[Holding cost]]+AA910</f>
        <v>2070.0517068115951</v>
      </c>
      <c r="AC910" s="34">
        <v>0.8</v>
      </c>
      <c r="AD910" s="29">
        <v>0.93</v>
      </c>
      <c r="AE910" s="29">
        <v>0.8</v>
      </c>
      <c r="AF910" s="29">
        <v>29</v>
      </c>
    </row>
    <row r="911" spans="1:32" x14ac:dyDescent="0.15">
      <c r="A911" s="32">
        <v>68368.04535305014</v>
      </c>
      <c r="B911" s="33">
        <v>345.90167027000001</v>
      </c>
      <c r="C911" s="33">
        <v>35839.183621385811</v>
      </c>
      <c r="D911" s="33">
        <f>C911/Table1[[#This Row],[Std. Price ($)]]</f>
        <v>103.61090073202269</v>
      </c>
      <c r="E911" s="29">
        <v>90</v>
      </c>
      <c r="F911" s="29">
        <f t="shared" si="196"/>
        <v>135</v>
      </c>
      <c r="G911" s="29">
        <f t="shared" si="197"/>
        <v>135</v>
      </c>
      <c r="H911" s="29">
        <f t="shared" si="198"/>
        <v>135</v>
      </c>
      <c r="I911" s="58">
        <f t="shared" si="199"/>
        <v>135</v>
      </c>
      <c r="J911" s="58">
        <f t="shared" si="200"/>
        <v>135</v>
      </c>
      <c r="K911" s="58">
        <f t="shared" si="201"/>
        <v>135</v>
      </c>
      <c r="L911" s="58">
        <f t="shared" si="202"/>
        <v>135</v>
      </c>
      <c r="M911" s="58">
        <f t="shared" si="203"/>
        <v>135</v>
      </c>
      <c r="N911" s="58">
        <f t="shared" si="204"/>
        <v>135</v>
      </c>
      <c r="O911" s="58">
        <f t="shared" si="205"/>
        <v>135</v>
      </c>
      <c r="P911" s="58">
        <f t="shared" si="206"/>
        <v>135</v>
      </c>
      <c r="Q911" s="58">
        <f t="shared" si="207"/>
        <v>135</v>
      </c>
      <c r="R911" s="58">
        <f>SUM(Table1[[#This Row],[Oct]:[September]])</f>
        <v>1620</v>
      </c>
      <c r="S911" s="68">
        <f>Table1[[#This Row],[DEMAND for the whole year]]/365</f>
        <v>4.4383561643835616</v>
      </c>
      <c r="T911" s="68">
        <f>Table1[[#This Row],[Lead Time (days)]]*S911</f>
        <v>124.27397260273972</v>
      </c>
      <c r="U911" s="68">
        <f>SQRT(2*Table1[[#This Row],[DEMAND for the whole year]]*$H$1/(Table1[[#This Row],[Std. Price ($)]]*$K$1))</f>
        <v>118.53369019248075</v>
      </c>
      <c r="V911" s="68">
        <f>Table1[[#This Row],[DEMAND for the whole year]]/U911</f>
        <v>13.667000473615269</v>
      </c>
      <c r="W911" s="68">
        <f>Table1[[#This Row],[Demand variability (COV)]]*S911</f>
        <v>4.7490410958904112</v>
      </c>
      <c r="X911" s="68">
        <f t="shared" si="208"/>
        <v>25.129563411503351</v>
      </c>
      <c r="Y911" s="68">
        <f t="shared" si="209"/>
        <v>51.609813481028304</v>
      </c>
      <c r="Z911" s="58">
        <f>(Table1[[#This Row],[Eoq]]/2)*(Table1[[#This Row],[Std. Price ($)]]*$K$1)</f>
        <v>4100.1001420845805</v>
      </c>
      <c r="AA911" s="58">
        <f>Table1[[#This Row],[number of times I order]]*$H$1</f>
        <v>4100.1001420845805</v>
      </c>
      <c r="AB911" s="58">
        <f>Table1[[#This Row],[Holding cost]]+AA911</f>
        <v>8200.200284169161</v>
      </c>
      <c r="AC911" s="34">
        <v>0.5</v>
      </c>
      <c r="AD911" s="29">
        <v>1</v>
      </c>
      <c r="AE911" s="29">
        <v>1.07</v>
      </c>
      <c r="AF911" s="29">
        <v>28</v>
      </c>
    </row>
    <row r="912" spans="1:32" x14ac:dyDescent="0.15">
      <c r="A912" s="32">
        <v>35029.333646755033</v>
      </c>
      <c r="B912" s="33">
        <v>15.178999999999998</v>
      </c>
      <c r="C912" s="33">
        <v>1351.5159387253334</v>
      </c>
      <c r="D912" s="33">
        <f>C912/Table1[[#This Row],[Std. Price ($)]]</f>
        <v>89.038536051474637</v>
      </c>
      <c r="E912" s="29">
        <v>106</v>
      </c>
      <c r="F912" s="29">
        <f t="shared" si="196"/>
        <v>159</v>
      </c>
      <c r="G912" s="29">
        <f t="shared" si="197"/>
        <v>159</v>
      </c>
      <c r="H912" s="29">
        <f t="shared" si="198"/>
        <v>159</v>
      </c>
      <c r="I912" s="58">
        <f t="shared" si="199"/>
        <v>159</v>
      </c>
      <c r="J912" s="58">
        <f t="shared" si="200"/>
        <v>159</v>
      </c>
      <c r="K912" s="58">
        <f t="shared" si="201"/>
        <v>159</v>
      </c>
      <c r="L912" s="58">
        <f t="shared" si="202"/>
        <v>159</v>
      </c>
      <c r="M912" s="58">
        <f t="shared" si="203"/>
        <v>159</v>
      </c>
      <c r="N912" s="58">
        <f t="shared" si="204"/>
        <v>159</v>
      </c>
      <c r="O912" s="58">
        <f t="shared" si="205"/>
        <v>159</v>
      </c>
      <c r="P912" s="58">
        <f t="shared" si="206"/>
        <v>159</v>
      </c>
      <c r="Q912" s="58">
        <f t="shared" si="207"/>
        <v>159</v>
      </c>
      <c r="R912" s="58">
        <f>SUM(Table1[[#This Row],[Oct]:[September]])</f>
        <v>1908</v>
      </c>
      <c r="S912" s="68">
        <f>Table1[[#This Row],[DEMAND for the whole year]]/365</f>
        <v>5.2273972602739729</v>
      </c>
      <c r="T912" s="68">
        <f>Table1[[#This Row],[Lead Time (days)]]*S912</f>
        <v>83.638356164383566</v>
      </c>
      <c r="U912" s="68">
        <f>SQRT(2*Table1[[#This Row],[DEMAND for the whole year]]*$H$1/(Table1[[#This Row],[Std. Price ($)]]*$K$1))</f>
        <v>614.08463643666948</v>
      </c>
      <c r="V912" s="68">
        <f>Table1[[#This Row],[DEMAND for the whole year]]/U912</f>
        <v>3.1070635654907348</v>
      </c>
      <c r="W912" s="68">
        <f>Table1[[#This Row],[Demand variability (COV)]]*S912</f>
        <v>5.6978630136986306</v>
      </c>
      <c r="X912" s="68">
        <f t="shared" si="208"/>
        <v>22.791452054794522</v>
      </c>
      <c r="Y912" s="68">
        <f t="shared" si="209"/>
        <v>46.807919829251652</v>
      </c>
      <c r="Z912" s="58">
        <f>(Table1[[#This Row],[Eoq]]/2)*(Table1[[#This Row],[Std. Price ($)]]*$K$1)</f>
        <v>932.11906964722061</v>
      </c>
      <c r="AA912" s="58">
        <f>Table1[[#This Row],[number of times I order]]*$H$1</f>
        <v>932.1190696472205</v>
      </c>
      <c r="AB912" s="58">
        <f>Table1[[#This Row],[Holding cost]]+AA912</f>
        <v>1864.2381392944412</v>
      </c>
      <c r="AC912" s="34">
        <v>0.5</v>
      </c>
      <c r="AD912" s="29">
        <v>1</v>
      </c>
      <c r="AE912" s="29">
        <v>1.0900000000000001</v>
      </c>
      <c r="AF912" s="29">
        <v>16</v>
      </c>
    </row>
    <row r="913" spans="1:32" x14ac:dyDescent="0.15">
      <c r="A913" s="32">
        <v>71873.541226501169</v>
      </c>
      <c r="B913" s="33">
        <v>6.4085707899999997</v>
      </c>
      <c r="C913" s="33">
        <v>167.58693507448069</v>
      </c>
      <c r="D913" s="33">
        <f>C913/Table1[[#This Row],[Std. Price ($)]]</f>
        <v>26.150438306148555</v>
      </c>
      <c r="E913" s="29">
        <v>138</v>
      </c>
      <c r="F913" s="29">
        <f t="shared" si="196"/>
        <v>248.4</v>
      </c>
      <c r="G913" s="29">
        <f t="shared" si="197"/>
        <v>248.4</v>
      </c>
      <c r="H913" s="29">
        <f t="shared" si="198"/>
        <v>248.4</v>
      </c>
      <c r="I913" s="58">
        <f t="shared" si="199"/>
        <v>248.4</v>
      </c>
      <c r="J913" s="58">
        <f t="shared" si="200"/>
        <v>248.4</v>
      </c>
      <c r="K913" s="58">
        <f t="shared" si="201"/>
        <v>248.4</v>
      </c>
      <c r="L913" s="58">
        <f t="shared" si="202"/>
        <v>248.4</v>
      </c>
      <c r="M913" s="58">
        <f t="shared" si="203"/>
        <v>248.4</v>
      </c>
      <c r="N913" s="58">
        <f t="shared" si="204"/>
        <v>248.4</v>
      </c>
      <c r="O913" s="58">
        <f t="shared" si="205"/>
        <v>248.4</v>
      </c>
      <c r="P913" s="58">
        <f t="shared" si="206"/>
        <v>248.4</v>
      </c>
      <c r="Q913" s="58">
        <f t="shared" si="207"/>
        <v>248.4</v>
      </c>
      <c r="R913" s="58">
        <f>SUM(Table1[[#This Row],[Oct]:[September]])</f>
        <v>2980.8000000000006</v>
      </c>
      <c r="S913" s="68">
        <f>Table1[[#This Row],[DEMAND for the whole year]]/365</f>
        <v>8.1665753424657552</v>
      </c>
      <c r="T913" s="68">
        <f>Table1[[#This Row],[Lead Time (days)]]*S913</f>
        <v>48.999452054794531</v>
      </c>
      <c r="U913" s="68">
        <f>SQRT(2*Table1[[#This Row],[DEMAND for the whole year]]*$H$1/(Table1[[#This Row],[Std. Price ($)]]*$K$1))</f>
        <v>1181.2625977961777</v>
      </c>
      <c r="V913" s="68">
        <f>Table1[[#This Row],[DEMAND for the whole year]]/U913</f>
        <v>2.5234016598520341</v>
      </c>
      <c r="W913" s="68">
        <f>Table1[[#This Row],[Demand variability (COV)]]*S913</f>
        <v>5.3899397260273991</v>
      </c>
      <c r="X913" s="68">
        <f t="shared" si="208"/>
        <v>13.202602073123685</v>
      </c>
      <c r="Y913" s="68">
        <f t="shared" si="209"/>
        <v>27.114829625183205</v>
      </c>
      <c r="Z913" s="58">
        <f>(Table1[[#This Row],[Eoq]]/2)*(Table1[[#This Row],[Std. Price ($)]]*$K$1)</f>
        <v>757.02049795561027</v>
      </c>
      <c r="AA913" s="58">
        <f>Table1[[#This Row],[number of times I order]]*$H$1</f>
        <v>757.02049795561027</v>
      </c>
      <c r="AB913" s="58">
        <f>Table1[[#This Row],[Holding cost]]+AA913</f>
        <v>1514.0409959112205</v>
      </c>
      <c r="AC913" s="34">
        <v>0.8</v>
      </c>
      <c r="AD913" s="29">
        <v>1</v>
      </c>
      <c r="AE913" s="29">
        <v>0.66</v>
      </c>
      <c r="AF913" s="29">
        <v>6</v>
      </c>
    </row>
    <row r="914" spans="1:32" x14ac:dyDescent="0.15">
      <c r="A914" s="32">
        <v>72831.123705101185</v>
      </c>
      <c r="B914" s="33">
        <v>6.418838759999999</v>
      </c>
      <c r="C914" s="33">
        <v>206.69553303232172</v>
      </c>
      <c r="D914" s="33">
        <f>C914/Table1[[#This Row],[Std. Price ($)]]</f>
        <v>32.201390432234781</v>
      </c>
      <c r="E914" s="29">
        <v>58</v>
      </c>
      <c r="F914" s="29">
        <f t="shared" si="196"/>
        <v>145</v>
      </c>
      <c r="G914" s="29">
        <f t="shared" si="197"/>
        <v>145</v>
      </c>
      <c r="H914" s="29">
        <f t="shared" si="198"/>
        <v>145</v>
      </c>
      <c r="I914" s="58">
        <f t="shared" si="199"/>
        <v>145</v>
      </c>
      <c r="J914" s="58">
        <f t="shared" si="200"/>
        <v>145</v>
      </c>
      <c r="K914" s="58">
        <f t="shared" si="201"/>
        <v>145</v>
      </c>
      <c r="L914" s="58">
        <f t="shared" si="202"/>
        <v>145</v>
      </c>
      <c r="M914" s="58">
        <f t="shared" si="203"/>
        <v>145</v>
      </c>
      <c r="N914" s="58">
        <f t="shared" si="204"/>
        <v>145</v>
      </c>
      <c r="O914" s="58">
        <f t="shared" si="205"/>
        <v>145</v>
      </c>
      <c r="P914" s="58">
        <f t="shared" si="206"/>
        <v>145</v>
      </c>
      <c r="Q914" s="58">
        <f t="shared" si="207"/>
        <v>145</v>
      </c>
      <c r="R914" s="58">
        <f>SUM(Table1[[#This Row],[Oct]:[September]])</f>
        <v>1740</v>
      </c>
      <c r="S914" s="68">
        <f>Table1[[#This Row],[DEMAND for the whole year]]/365</f>
        <v>4.7671232876712333</v>
      </c>
      <c r="T914" s="68">
        <f>Table1[[#This Row],[Lead Time (days)]]*S914</f>
        <v>166.84931506849315</v>
      </c>
      <c r="U914" s="68">
        <f>SQRT(2*Table1[[#This Row],[DEMAND for the whole year]]*$H$1/(Table1[[#This Row],[Std. Price ($)]]*$K$1))</f>
        <v>901.79332898088364</v>
      </c>
      <c r="V914" s="68">
        <f>Table1[[#This Row],[DEMAND for the whole year]]/U914</f>
        <v>1.9294886578573092</v>
      </c>
      <c r="W914" s="68">
        <f>Table1[[#This Row],[Demand variability (COV)]]*S914</f>
        <v>1.1917808219178083</v>
      </c>
      <c r="X914" s="68">
        <f t="shared" si="208"/>
        <v>7.0506704264337898</v>
      </c>
      <c r="Y914" s="68">
        <f t="shared" si="209"/>
        <v>14.480306707512399</v>
      </c>
      <c r="Z914" s="58">
        <f>(Table1[[#This Row],[Eoq]]/2)*(Table1[[#This Row],[Std. Price ($)]]*$K$1)</f>
        <v>578.84659735719265</v>
      </c>
      <c r="AA914" s="58">
        <f>Table1[[#This Row],[number of times I order]]*$H$1</f>
        <v>578.84659735719276</v>
      </c>
      <c r="AB914" s="58">
        <f>Table1[[#This Row],[Holding cost]]+AA914</f>
        <v>1157.6931947143853</v>
      </c>
      <c r="AC914" s="34">
        <v>1.5</v>
      </c>
      <c r="AD914" s="29">
        <v>1</v>
      </c>
      <c r="AE914" s="29">
        <v>0.25</v>
      </c>
      <c r="AF914" s="29">
        <v>35</v>
      </c>
    </row>
    <row r="915" spans="1:32" x14ac:dyDescent="0.15">
      <c r="A915" s="32">
        <v>12080.646163947295</v>
      </c>
      <c r="B915" s="33">
        <v>7.653999999999999</v>
      </c>
      <c r="C915" s="33">
        <v>579.65722350813326</v>
      </c>
      <c r="D915" s="33">
        <f>C915/Table1[[#This Row],[Std. Price ($)]]</f>
        <v>75.732587341015588</v>
      </c>
      <c r="E915" s="29">
        <v>50</v>
      </c>
      <c r="F915" s="29">
        <f t="shared" si="196"/>
        <v>75</v>
      </c>
      <c r="G915" s="29">
        <f t="shared" si="197"/>
        <v>75</v>
      </c>
      <c r="H915" s="29">
        <f t="shared" si="198"/>
        <v>75</v>
      </c>
      <c r="I915" s="58">
        <f t="shared" si="199"/>
        <v>75</v>
      </c>
      <c r="J915" s="58">
        <f t="shared" si="200"/>
        <v>75</v>
      </c>
      <c r="K915" s="58">
        <f t="shared" si="201"/>
        <v>75</v>
      </c>
      <c r="L915" s="58">
        <f t="shared" si="202"/>
        <v>75</v>
      </c>
      <c r="M915" s="58">
        <f t="shared" si="203"/>
        <v>75</v>
      </c>
      <c r="N915" s="58">
        <f t="shared" si="204"/>
        <v>75</v>
      </c>
      <c r="O915" s="58">
        <f t="shared" si="205"/>
        <v>75</v>
      </c>
      <c r="P915" s="58">
        <f t="shared" si="206"/>
        <v>75</v>
      </c>
      <c r="Q915" s="58">
        <f t="shared" si="207"/>
        <v>75</v>
      </c>
      <c r="R915" s="58">
        <f>SUM(Table1[[#This Row],[Oct]:[September]])</f>
        <v>900</v>
      </c>
      <c r="S915" s="68">
        <f>Table1[[#This Row],[DEMAND for the whole year]]/365</f>
        <v>2.4657534246575343</v>
      </c>
      <c r="T915" s="68">
        <f>Table1[[#This Row],[Lead Time (days)]]*S915</f>
        <v>39.452054794520549</v>
      </c>
      <c r="U915" s="68">
        <f>SQRT(2*Table1[[#This Row],[DEMAND for the whole year]]*$H$1/(Table1[[#This Row],[Std. Price ($)]]*$K$1))</f>
        <v>593.93326940656368</v>
      </c>
      <c r="V915" s="68">
        <f>Table1[[#This Row],[DEMAND for the whole year]]/U915</f>
        <v>1.5153217480126124</v>
      </c>
      <c r="W915" s="68">
        <f>Table1[[#This Row],[Demand variability (COV)]]*S915</f>
        <v>5.7452054794520553</v>
      </c>
      <c r="X915" s="68">
        <f t="shared" si="208"/>
        <v>22.980821917808221</v>
      </c>
      <c r="Y915" s="68">
        <f t="shared" si="209"/>
        <v>47.196837979122535</v>
      </c>
      <c r="Z915" s="58">
        <f>(Table1[[#This Row],[Eoq]]/2)*(Table1[[#This Row],[Std. Price ($)]]*$K$1)</f>
        <v>454.5965244037838</v>
      </c>
      <c r="AA915" s="58">
        <f>Table1[[#This Row],[number of times I order]]*$H$1</f>
        <v>454.59652440378375</v>
      </c>
      <c r="AB915" s="58">
        <f>Table1[[#This Row],[Holding cost]]+AA915</f>
        <v>909.19304880756749</v>
      </c>
      <c r="AC915" s="34">
        <v>0.5</v>
      </c>
      <c r="AD915" s="29">
        <v>0.88</v>
      </c>
      <c r="AE915" s="29">
        <v>2.33</v>
      </c>
      <c r="AF915" s="29">
        <v>16</v>
      </c>
    </row>
    <row r="916" spans="1:32" x14ac:dyDescent="0.15">
      <c r="A916" s="32">
        <v>94247.974727553024</v>
      </c>
      <c r="B916" s="33">
        <v>21.241999999999997</v>
      </c>
      <c r="C916" s="33">
        <v>231.74711824000002</v>
      </c>
      <c r="D916" s="33">
        <f>C916/Table1[[#This Row],[Std. Price ($)]]</f>
        <v>10.90985397985124</v>
      </c>
      <c r="E916" s="29">
        <v>10</v>
      </c>
      <c r="F916" s="29">
        <f t="shared" si="196"/>
        <v>18</v>
      </c>
      <c r="G916" s="29">
        <f t="shared" si="197"/>
        <v>18</v>
      </c>
      <c r="H916" s="29">
        <f t="shared" si="198"/>
        <v>18</v>
      </c>
      <c r="I916" s="58">
        <f t="shared" si="199"/>
        <v>18</v>
      </c>
      <c r="J916" s="58">
        <f t="shared" si="200"/>
        <v>18</v>
      </c>
      <c r="K916" s="58">
        <f t="shared" si="201"/>
        <v>18</v>
      </c>
      <c r="L916" s="58">
        <f t="shared" si="202"/>
        <v>18</v>
      </c>
      <c r="M916" s="58">
        <f t="shared" si="203"/>
        <v>18</v>
      </c>
      <c r="N916" s="58">
        <f t="shared" si="204"/>
        <v>18</v>
      </c>
      <c r="O916" s="58">
        <f t="shared" si="205"/>
        <v>18</v>
      </c>
      <c r="P916" s="58">
        <f t="shared" si="206"/>
        <v>18</v>
      </c>
      <c r="Q916" s="58">
        <f t="shared" si="207"/>
        <v>18</v>
      </c>
      <c r="R916" s="58">
        <f>SUM(Table1[[#This Row],[Oct]:[September]])</f>
        <v>216</v>
      </c>
      <c r="S916" s="68">
        <f>Table1[[#This Row],[DEMAND for the whole year]]/365</f>
        <v>0.59178082191780823</v>
      </c>
      <c r="T916" s="68">
        <f>Table1[[#This Row],[Lead Time (days)]]*S916</f>
        <v>9.4684931506849317</v>
      </c>
      <c r="U916" s="68">
        <f>SQRT(2*Table1[[#This Row],[DEMAND for the whole year]]*$H$1/(Table1[[#This Row],[Std. Price ($)]]*$K$1))</f>
        <v>174.6585300208074</v>
      </c>
      <c r="V916" s="68">
        <f>Table1[[#This Row],[DEMAND for the whole year]]/U916</f>
        <v>1.2366988315673304</v>
      </c>
      <c r="W916" s="68">
        <f>Table1[[#This Row],[Demand variability (COV)]]*S916</f>
        <v>1.0237808219178082</v>
      </c>
      <c r="X916" s="68">
        <f t="shared" si="208"/>
        <v>4.0951232876712327</v>
      </c>
      <c r="Y916" s="68">
        <f t="shared" si="209"/>
        <v>8.4103549909577993</v>
      </c>
      <c r="Z916" s="58">
        <f>(Table1[[#This Row],[Eoq]]/2)*(Table1[[#This Row],[Std. Price ($)]]*$K$1)</f>
        <v>371.00964947019901</v>
      </c>
      <c r="AA916" s="58">
        <f>Table1[[#This Row],[number of times I order]]*$H$1</f>
        <v>371.00964947019912</v>
      </c>
      <c r="AB916" s="58">
        <f>Table1[[#This Row],[Holding cost]]+AA916</f>
        <v>742.01929894039813</v>
      </c>
      <c r="AC916" s="34">
        <v>0.8</v>
      </c>
      <c r="AD916" s="29">
        <v>1</v>
      </c>
      <c r="AE916" s="29">
        <v>1.73</v>
      </c>
      <c r="AF916" s="29">
        <v>16</v>
      </c>
    </row>
    <row r="917" spans="1:32" x14ac:dyDescent="0.15">
      <c r="A917" s="32">
        <v>39637.390258841086</v>
      </c>
      <c r="B917" s="33">
        <v>32.791085340000002</v>
      </c>
      <c r="C917" s="33">
        <v>782.73558227007481</v>
      </c>
      <c r="D917" s="33">
        <f>C917/Table1[[#This Row],[Std. Price ($)]]</f>
        <v>23.870377395384949</v>
      </c>
      <c r="E917" s="29">
        <v>146</v>
      </c>
      <c r="F917" s="29">
        <f t="shared" si="196"/>
        <v>321.2</v>
      </c>
      <c r="G917" s="29">
        <f t="shared" si="197"/>
        <v>321.2</v>
      </c>
      <c r="H917" s="29">
        <f t="shared" si="198"/>
        <v>321.2</v>
      </c>
      <c r="I917" s="58">
        <f t="shared" si="199"/>
        <v>321.2</v>
      </c>
      <c r="J917" s="58">
        <f t="shared" si="200"/>
        <v>321.2</v>
      </c>
      <c r="K917" s="58">
        <f t="shared" si="201"/>
        <v>321.2</v>
      </c>
      <c r="L917" s="58">
        <f t="shared" si="202"/>
        <v>321.2</v>
      </c>
      <c r="M917" s="58">
        <f t="shared" si="203"/>
        <v>321.2</v>
      </c>
      <c r="N917" s="58">
        <f t="shared" si="204"/>
        <v>321.2</v>
      </c>
      <c r="O917" s="58">
        <f t="shared" si="205"/>
        <v>321.2</v>
      </c>
      <c r="P917" s="58">
        <f t="shared" si="206"/>
        <v>321.2</v>
      </c>
      <c r="Q917" s="58">
        <f t="shared" si="207"/>
        <v>321.2</v>
      </c>
      <c r="R917" s="58">
        <f>SUM(Table1[[#This Row],[Oct]:[September]])</f>
        <v>3854.3999999999992</v>
      </c>
      <c r="S917" s="68">
        <f>Table1[[#This Row],[DEMAND for the whole year]]/365</f>
        <v>10.559999999999997</v>
      </c>
      <c r="T917" s="68">
        <f>Table1[[#This Row],[Lead Time (days)]]*S917</f>
        <v>52.799999999999983</v>
      </c>
      <c r="U917" s="68">
        <f>SQRT(2*Table1[[#This Row],[DEMAND for the whole year]]*$H$1/(Table1[[#This Row],[Std. Price ($)]]*$K$1))</f>
        <v>593.82861734180096</v>
      </c>
      <c r="V917" s="68">
        <f>Table1[[#This Row],[DEMAND for the whole year]]/U917</f>
        <v>6.4907616228630669</v>
      </c>
      <c r="W917" s="68">
        <f>Table1[[#This Row],[Demand variability (COV)]]*S917</f>
        <v>7.2863999999999978</v>
      </c>
      <c r="X917" s="68">
        <f t="shared" si="208"/>
        <v>16.292885711254463</v>
      </c>
      <c r="Y917" s="68">
        <f t="shared" si="209"/>
        <v>33.461496280537631</v>
      </c>
      <c r="Z917" s="58">
        <f>(Table1[[#This Row],[Eoq]]/2)*(Table1[[#This Row],[Std. Price ($)]]*$K$1)</f>
        <v>1947.2284868589202</v>
      </c>
      <c r="AA917" s="58">
        <f>Table1[[#This Row],[number of times I order]]*$H$1</f>
        <v>1947.2284868589202</v>
      </c>
      <c r="AB917" s="58">
        <f>Table1[[#This Row],[Holding cost]]+AA917</f>
        <v>3894.4569737178404</v>
      </c>
      <c r="AC917" s="34">
        <v>1.2</v>
      </c>
      <c r="AD917" s="29">
        <v>1</v>
      </c>
      <c r="AE917" s="29">
        <v>0.69</v>
      </c>
      <c r="AF917" s="29">
        <v>5</v>
      </c>
    </row>
    <row r="918" spans="1:32" x14ac:dyDescent="0.15">
      <c r="A918" s="32">
        <v>31324.977791890331</v>
      </c>
      <c r="B918" s="33">
        <v>10.0867465</v>
      </c>
      <c r="C918" s="33">
        <v>1027.7251633492713</v>
      </c>
      <c r="D918" s="33">
        <f>C918/Table1[[#This Row],[Std. Price ($)]]</f>
        <v>101.88866780277181</v>
      </c>
      <c r="E918" s="29">
        <v>146</v>
      </c>
      <c r="F918" s="29">
        <f t="shared" si="196"/>
        <v>219</v>
      </c>
      <c r="G918" s="29">
        <f t="shared" si="197"/>
        <v>219</v>
      </c>
      <c r="H918" s="29">
        <f t="shared" si="198"/>
        <v>219</v>
      </c>
      <c r="I918" s="58">
        <f t="shared" si="199"/>
        <v>219</v>
      </c>
      <c r="J918" s="58">
        <f t="shared" si="200"/>
        <v>219</v>
      </c>
      <c r="K918" s="58">
        <f t="shared" si="201"/>
        <v>219</v>
      </c>
      <c r="L918" s="58">
        <f t="shared" si="202"/>
        <v>219</v>
      </c>
      <c r="M918" s="58">
        <f t="shared" si="203"/>
        <v>219</v>
      </c>
      <c r="N918" s="58">
        <f t="shared" si="204"/>
        <v>219</v>
      </c>
      <c r="O918" s="58">
        <f t="shared" si="205"/>
        <v>219</v>
      </c>
      <c r="P918" s="58">
        <f t="shared" si="206"/>
        <v>219</v>
      </c>
      <c r="Q918" s="58">
        <f t="shared" si="207"/>
        <v>219</v>
      </c>
      <c r="R918" s="58">
        <f>SUM(Table1[[#This Row],[Oct]:[September]])</f>
        <v>2628</v>
      </c>
      <c r="S918" s="68">
        <f>Table1[[#This Row],[DEMAND for the whole year]]/365</f>
        <v>7.2</v>
      </c>
      <c r="T918" s="68">
        <f>Table1[[#This Row],[Lead Time (days)]]*S918</f>
        <v>151.20000000000002</v>
      </c>
      <c r="U918" s="68">
        <f>SQRT(2*Table1[[#This Row],[DEMAND for the whole year]]*$H$1/(Table1[[#This Row],[Std. Price ($)]]*$K$1))</f>
        <v>884.09259835971773</v>
      </c>
      <c r="V918" s="68">
        <f>Table1[[#This Row],[DEMAND for the whole year]]/U918</f>
        <v>2.9725393073935962</v>
      </c>
      <c r="W918" s="68">
        <f>Table1[[#This Row],[Demand variability (COV)]]*S918</f>
        <v>6.6960000000000006</v>
      </c>
      <c r="X918" s="68">
        <f t="shared" si="208"/>
        <v>30.684926853424308</v>
      </c>
      <c r="Y918" s="68">
        <f t="shared" si="209"/>
        <v>63.019135098037317</v>
      </c>
      <c r="Z918" s="58">
        <f>(Table1[[#This Row],[Eoq]]/2)*(Table1[[#This Row],[Std. Price ($)]]*$K$1)</f>
        <v>891.76179221807899</v>
      </c>
      <c r="AA918" s="58">
        <f>Table1[[#This Row],[number of times I order]]*$H$1</f>
        <v>891.76179221807888</v>
      </c>
      <c r="AB918" s="58">
        <f>Table1[[#This Row],[Holding cost]]+AA918</f>
        <v>1783.5235844361578</v>
      </c>
      <c r="AC918" s="34">
        <v>0.5</v>
      </c>
      <c r="AD918" s="29">
        <v>0.78</v>
      </c>
      <c r="AE918" s="29">
        <v>0.93</v>
      </c>
      <c r="AF918" s="29">
        <v>21</v>
      </c>
    </row>
    <row r="919" spans="1:32" x14ac:dyDescent="0.15">
      <c r="A919" s="32">
        <v>3513.7992678658916</v>
      </c>
      <c r="B919" s="33">
        <v>8.3764000000000003</v>
      </c>
      <c r="C919" s="33">
        <v>277.7960792896709</v>
      </c>
      <c r="D919" s="33">
        <f>C919/Table1[[#This Row],[Std. Price ($)]]</f>
        <v>33.164137253434752</v>
      </c>
      <c r="E919" s="29">
        <v>90</v>
      </c>
      <c r="F919" s="29">
        <f t="shared" si="196"/>
        <v>108</v>
      </c>
      <c r="G919" s="29">
        <f t="shared" si="197"/>
        <v>108</v>
      </c>
      <c r="H919" s="29">
        <f t="shared" si="198"/>
        <v>108</v>
      </c>
      <c r="I919" s="58">
        <f t="shared" si="199"/>
        <v>108</v>
      </c>
      <c r="J919" s="58">
        <f t="shared" si="200"/>
        <v>108</v>
      </c>
      <c r="K919" s="58">
        <f t="shared" si="201"/>
        <v>108</v>
      </c>
      <c r="L919" s="58">
        <f t="shared" si="202"/>
        <v>108</v>
      </c>
      <c r="M919" s="58">
        <f t="shared" si="203"/>
        <v>108</v>
      </c>
      <c r="N919" s="58">
        <f t="shared" si="204"/>
        <v>108</v>
      </c>
      <c r="O919" s="58">
        <f t="shared" si="205"/>
        <v>108</v>
      </c>
      <c r="P919" s="58">
        <f t="shared" si="206"/>
        <v>108</v>
      </c>
      <c r="Q919" s="58">
        <f t="shared" si="207"/>
        <v>108</v>
      </c>
      <c r="R919" s="58">
        <f>SUM(Table1[[#This Row],[Oct]:[September]])</f>
        <v>1296</v>
      </c>
      <c r="S919" s="68">
        <f>Table1[[#This Row],[DEMAND for the whole year]]/365</f>
        <v>3.5506849315068494</v>
      </c>
      <c r="T919" s="68">
        <f>Table1[[#This Row],[Lead Time (days)]]*S919</f>
        <v>56.81095890410959</v>
      </c>
      <c r="U919" s="68">
        <f>SQRT(2*Table1[[#This Row],[DEMAND for the whole year]]*$H$1/(Table1[[#This Row],[Std. Price ($)]]*$K$1))</f>
        <v>681.29378012843915</v>
      </c>
      <c r="V919" s="68">
        <f>Table1[[#This Row],[DEMAND for the whole year]]/U919</f>
        <v>1.9022630732892865</v>
      </c>
      <c r="W919" s="68">
        <f>Table1[[#This Row],[Demand variability (COV)]]*S919</f>
        <v>1.5623013698630137</v>
      </c>
      <c r="X919" s="68">
        <f t="shared" si="208"/>
        <v>6.2492054794520548</v>
      </c>
      <c r="Y919" s="68">
        <f t="shared" si="209"/>
        <v>12.834298945739071</v>
      </c>
      <c r="Z919" s="58">
        <f>(Table1[[#This Row],[Eoq]]/2)*(Table1[[#This Row],[Std. Price ($)]]*$K$1)</f>
        <v>570.67892198678578</v>
      </c>
      <c r="AA919" s="58">
        <f>Table1[[#This Row],[number of times I order]]*$H$1</f>
        <v>570.67892198678589</v>
      </c>
      <c r="AB919" s="58">
        <f>Table1[[#This Row],[Holding cost]]+AA919</f>
        <v>1141.3578439735716</v>
      </c>
      <c r="AC919" s="34">
        <v>0.2</v>
      </c>
      <c r="AD919" s="29">
        <v>0.82</v>
      </c>
      <c r="AE919" s="29">
        <v>0.44</v>
      </c>
      <c r="AF919" s="29">
        <v>16</v>
      </c>
    </row>
    <row r="920" spans="1:32" x14ac:dyDescent="0.15">
      <c r="A920" s="32">
        <v>26008.680478830847</v>
      </c>
      <c r="B920" s="33">
        <v>6.3058016499999994</v>
      </c>
      <c r="C920" s="33">
        <v>24.579988626572501</v>
      </c>
      <c r="D920" s="33">
        <f>C920/Table1[[#This Row],[Std. Price ($)]]</f>
        <v>3.8979958442829394</v>
      </c>
      <c r="E920" s="29">
        <v>122</v>
      </c>
      <c r="F920" s="29">
        <f t="shared" si="196"/>
        <v>268.39999999999998</v>
      </c>
      <c r="G920" s="29">
        <f t="shared" si="197"/>
        <v>268.39999999999998</v>
      </c>
      <c r="H920" s="29">
        <f t="shared" si="198"/>
        <v>268.39999999999998</v>
      </c>
      <c r="I920" s="58">
        <f t="shared" si="199"/>
        <v>268.39999999999998</v>
      </c>
      <c r="J920" s="58">
        <f t="shared" si="200"/>
        <v>268.39999999999998</v>
      </c>
      <c r="K920" s="58">
        <f t="shared" si="201"/>
        <v>268.39999999999998</v>
      </c>
      <c r="L920" s="58">
        <f t="shared" si="202"/>
        <v>268.39999999999998</v>
      </c>
      <c r="M920" s="58">
        <f t="shared" si="203"/>
        <v>268.39999999999998</v>
      </c>
      <c r="N920" s="58">
        <f t="shared" si="204"/>
        <v>268.39999999999998</v>
      </c>
      <c r="O920" s="58">
        <f t="shared" si="205"/>
        <v>268.39999999999998</v>
      </c>
      <c r="P920" s="58">
        <f t="shared" si="206"/>
        <v>268.39999999999998</v>
      </c>
      <c r="Q920" s="58">
        <f t="shared" si="207"/>
        <v>268.39999999999998</v>
      </c>
      <c r="R920" s="58">
        <f>SUM(Table1[[#This Row],[Oct]:[September]])</f>
        <v>3220.8000000000006</v>
      </c>
      <c r="S920" s="68">
        <f>Table1[[#This Row],[DEMAND for the whole year]]/365</f>
        <v>8.8241095890410968</v>
      </c>
      <c r="T920" s="68">
        <f>Table1[[#This Row],[Lead Time (days)]]*S920</f>
        <v>17.648219178082194</v>
      </c>
      <c r="U920" s="68">
        <f>SQRT(2*Table1[[#This Row],[DEMAND for the whole year]]*$H$1/(Table1[[#This Row],[Std. Price ($)]]*$K$1))</f>
        <v>1237.862347988945</v>
      </c>
      <c r="V920" s="68">
        <f>Table1[[#This Row],[DEMAND for the whole year]]/U920</f>
        <v>2.6019048121405213</v>
      </c>
      <c r="W920" s="68">
        <f>Table1[[#This Row],[Demand variability (COV)]]*S920</f>
        <v>2.2060273972602742</v>
      </c>
      <c r="X920" s="68">
        <f t="shared" si="208"/>
        <v>3.1197938641720997</v>
      </c>
      <c r="Y920" s="68">
        <f t="shared" si="209"/>
        <v>6.4072732499392924</v>
      </c>
      <c r="Z920" s="58">
        <f>(Table1[[#This Row],[Eoq]]/2)*(Table1[[#This Row],[Std. Price ($)]]*$K$1)</f>
        <v>780.5714436421564</v>
      </c>
      <c r="AA920" s="58">
        <f>Table1[[#This Row],[number of times I order]]*$H$1</f>
        <v>780.5714436421564</v>
      </c>
      <c r="AB920" s="58">
        <f>Table1[[#This Row],[Holding cost]]+AA920</f>
        <v>1561.1428872843128</v>
      </c>
      <c r="AC920" s="34">
        <v>1.2</v>
      </c>
      <c r="AD920" s="29">
        <v>1</v>
      </c>
      <c r="AE920" s="29">
        <v>0.25</v>
      </c>
      <c r="AF920" s="29">
        <v>2</v>
      </c>
    </row>
    <row r="921" spans="1:32" x14ac:dyDescent="0.15">
      <c r="A921" s="32">
        <v>63410.098848250993</v>
      </c>
      <c r="B921" s="33">
        <v>103.26320999999999</v>
      </c>
      <c r="C921" s="33">
        <v>3027.6680177430139</v>
      </c>
      <c r="D921" s="33">
        <f>C921/Table1[[#This Row],[Std. Price ($)]]</f>
        <v>29.319909944141909</v>
      </c>
      <c r="E921" s="29">
        <v>122</v>
      </c>
      <c r="F921" s="29">
        <f t="shared" si="196"/>
        <v>183</v>
      </c>
      <c r="G921" s="29">
        <f t="shared" si="197"/>
        <v>183</v>
      </c>
      <c r="H921" s="29">
        <f t="shared" si="198"/>
        <v>183</v>
      </c>
      <c r="I921" s="58">
        <f t="shared" si="199"/>
        <v>183</v>
      </c>
      <c r="J921" s="58">
        <f t="shared" si="200"/>
        <v>183</v>
      </c>
      <c r="K921" s="58">
        <f t="shared" si="201"/>
        <v>183</v>
      </c>
      <c r="L921" s="58">
        <f t="shared" si="202"/>
        <v>183</v>
      </c>
      <c r="M921" s="58">
        <f t="shared" si="203"/>
        <v>183</v>
      </c>
      <c r="N921" s="58">
        <f t="shared" si="204"/>
        <v>183</v>
      </c>
      <c r="O921" s="58">
        <f t="shared" si="205"/>
        <v>183</v>
      </c>
      <c r="P921" s="58">
        <f t="shared" si="206"/>
        <v>183</v>
      </c>
      <c r="Q921" s="58">
        <f t="shared" si="207"/>
        <v>183</v>
      </c>
      <c r="R921" s="58">
        <f>SUM(Table1[[#This Row],[Oct]:[September]])</f>
        <v>2196</v>
      </c>
      <c r="S921" s="68">
        <f>Table1[[#This Row],[DEMAND for the whole year]]/365</f>
        <v>6.0164383561643833</v>
      </c>
      <c r="T921" s="68">
        <f>Table1[[#This Row],[Lead Time (days)]]*S921</f>
        <v>66.180821917808217</v>
      </c>
      <c r="U921" s="68">
        <f>SQRT(2*Table1[[#This Row],[DEMAND for the whole year]]*$H$1/(Table1[[#This Row],[Std. Price ($)]]*$K$1))</f>
        <v>252.58292291027163</v>
      </c>
      <c r="V921" s="68">
        <f>Table1[[#This Row],[DEMAND for the whole year]]/U921</f>
        <v>8.694174470299064</v>
      </c>
      <c r="W921" s="68">
        <f>Table1[[#This Row],[Demand variability (COV)]]*S921</f>
        <v>3.369205479452055</v>
      </c>
      <c r="X921" s="68">
        <f t="shared" si="208"/>
        <v>11.174390416951937</v>
      </c>
      <c r="Y921" s="68">
        <f t="shared" si="209"/>
        <v>22.949392145789712</v>
      </c>
      <c r="Z921" s="58">
        <f>(Table1[[#This Row],[Eoq]]/2)*(Table1[[#This Row],[Std. Price ($)]]*$K$1)</f>
        <v>2608.2523410897193</v>
      </c>
      <c r="AA921" s="58">
        <f>Table1[[#This Row],[number of times I order]]*$H$1</f>
        <v>2608.2523410897193</v>
      </c>
      <c r="AB921" s="58">
        <f>Table1[[#This Row],[Holding cost]]+AA921</f>
        <v>5216.5046821794385</v>
      </c>
      <c r="AC921" s="34">
        <v>0.5</v>
      </c>
      <c r="AD921" s="29">
        <v>1</v>
      </c>
      <c r="AE921" s="29">
        <v>0.56000000000000005</v>
      </c>
      <c r="AF921" s="29">
        <v>11</v>
      </c>
    </row>
    <row r="922" spans="1:32" x14ac:dyDescent="0.15">
      <c r="A922" s="32">
        <v>68318.788661735292</v>
      </c>
      <c r="B922" s="33">
        <v>8.8008099999999985</v>
      </c>
      <c r="C922" s="33">
        <v>259.24653897999997</v>
      </c>
      <c r="D922" s="33">
        <f>C922/Table1[[#This Row],[Std. Price ($)]]</f>
        <v>29.457122580762455</v>
      </c>
      <c r="E922" s="29">
        <v>130</v>
      </c>
      <c r="F922" s="29">
        <f t="shared" si="196"/>
        <v>182</v>
      </c>
      <c r="G922" s="29">
        <f t="shared" si="197"/>
        <v>182</v>
      </c>
      <c r="H922" s="29">
        <f t="shared" si="198"/>
        <v>182</v>
      </c>
      <c r="I922" s="58">
        <f t="shared" si="199"/>
        <v>182</v>
      </c>
      <c r="J922" s="58">
        <f t="shared" si="200"/>
        <v>182</v>
      </c>
      <c r="K922" s="58">
        <f t="shared" si="201"/>
        <v>182</v>
      </c>
      <c r="L922" s="58">
        <f t="shared" si="202"/>
        <v>182</v>
      </c>
      <c r="M922" s="58">
        <f t="shared" si="203"/>
        <v>182</v>
      </c>
      <c r="N922" s="58">
        <f t="shared" si="204"/>
        <v>182</v>
      </c>
      <c r="O922" s="58">
        <f t="shared" si="205"/>
        <v>182</v>
      </c>
      <c r="P922" s="58">
        <f t="shared" si="206"/>
        <v>182</v>
      </c>
      <c r="Q922" s="58">
        <f t="shared" si="207"/>
        <v>182</v>
      </c>
      <c r="R922" s="58">
        <f>SUM(Table1[[#This Row],[Oct]:[September]])</f>
        <v>2184</v>
      </c>
      <c r="S922" s="68">
        <f>Table1[[#This Row],[DEMAND for the whole year]]/365</f>
        <v>5.9835616438356167</v>
      </c>
      <c r="T922" s="68">
        <f>Table1[[#This Row],[Lead Time (days)]]*S922</f>
        <v>95.736986301369868</v>
      </c>
      <c r="U922" s="68">
        <f>SQRT(2*Table1[[#This Row],[DEMAND for the whole year]]*$H$1/(Table1[[#This Row],[Std. Price ($)]]*$K$1))</f>
        <v>862.83076488274457</v>
      </c>
      <c r="V922" s="68">
        <f>Table1[[#This Row],[DEMAND for the whole year]]/U922</f>
        <v>2.5312032079625686</v>
      </c>
      <c r="W922" s="68">
        <f>Table1[[#This Row],[Demand variability (COV)]]*S922</f>
        <v>1.4958904109589042</v>
      </c>
      <c r="X922" s="68">
        <f t="shared" si="208"/>
        <v>5.9835616438356167</v>
      </c>
      <c r="Y922" s="68">
        <f t="shared" si="209"/>
        <v>12.288733207725752</v>
      </c>
      <c r="Z922" s="58">
        <f>(Table1[[#This Row],[Eoq]]/2)*(Table1[[#This Row],[Std. Price ($)]]*$K$1)</f>
        <v>759.36096238877064</v>
      </c>
      <c r="AA922" s="58">
        <f>Table1[[#This Row],[number of times I order]]*$H$1</f>
        <v>759.36096238877053</v>
      </c>
      <c r="AB922" s="58">
        <f>Table1[[#This Row],[Holding cost]]+AA922</f>
        <v>1518.7219247775411</v>
      </c>
      <c r="AC922" s="34">
        <v>0.4</v>
      </c>
      <c r="AD922" s="29">
        <v>1</v>
      </c>
      <c r="AE922" s="29">
        <v>0.25</v>
      </c>
      <c r="AF922" s="29">
        <v>16</v>
      </c>
    </row>
    <row r="923" spans="1:32" x14ac:dyDescent="0.15">
      <c r="A923" s="32">
        <v>14177.7025101542</v>
      </c>
      <c r="B923" s="33">
        <v>93.848630899999989</v>
      </c>
      <c r="C923" s="33">
        <v>6508.7848970940859</v>
      </c>
      <c r="D923" s="33">
        <f>C923/Table1[[#This Row],[Std. Price ($)]]</f>
        <v>69.354074051751425</v>
      </c>
      <c r="E923" s="29">
        <v>162</v>
      </c>
      <c r="F923" s="29">
        <f t="shared" si="196"/>
        <v>194.4</v>
      </c>
      <c r="G923" s="29">
        <f t="shared" si="197"/>
        <v>194.4</v>
      </c>
      <c r="H923" s="29">
        <f t="shared" si="198"/>
        <v>194.4</v>
      </c>
      <c r="I923" s="58">
        <f t="shared" si="199"/>
        <v>194.4</v>
      </c>
      <c r="J923" s="58">
        <f t="shared" si="200"/>
        <v>194.4</v>
      </c>
      <c r="K923" s="58">
        <f t="shared" si="201"/>
        <v>194.4</v>
      </c>
      <c r="L923" s="58">
        <f t="shared" si="202"/>
        <v>194.4</v>
      </c>
      <c r="M923" s="58">
        <f t="shared" si="203"/>
        <v>194.4</v>
      </c>
      <c r="N923" s="58">
        <f t="shared" si="204"/>
        <v>194.4</v>
      </c>
      <c r="O923" s="58">
        <f t="shared" si="205"/>
        <v>194.4</v>
      </c>
      <c r="P923" s="58">
        <f t="shared" si="206"/>
        <v>194.4</v>
      </c>
      <c r="Q923" s="58">
        <f t="shared" si="207"/>
        <v>194.4</v>
      </c>
      <c r="R923" s="58">
        <f>SUM(Table1[[#This Row],[Oct]:[September]])</f>
        <v>2332.8000000000006</v>
      </c>
      <c r="S923" s="68">
        <f>Table1[[#This Row],[DEMAND for the whole year]]/365</f>
        <v>6.3912328767123308</v>
      </c>
      <c r="T923" s="68">
        <f>Table1[[#This Row],[Lead Time (days)]]*S923</f>
        <v>102.25972602739729</v>
      </c>
      <c r="U923" s="68">
        <f>SQRT(2*Table1[[#This Row],[DEMAND for the whole year]]*$H$1/(Table1[[#This Row],[Std. Price ($)]]*$K$1))</f>
        <v>273.0771804104333</v>
      </c>
      <c r="V923" s="68">
        <f>Table1[[#This Row],[DEMAND for the whole year]]/U923</f>
        <v>8.5426398371838204</v>
      </c>
      <c r="W923" s="68">
        <f>Table1[[#This Row],[Demand variability (COV)]]*S923</f>
        <v>4.0903890410958921</v>
      </c>
      <c r="X923" s="68">
        <f t="shared" si="208"/>
        <v>16.361556164383568</v>
      </c>
      <c r="Y923" s="68">
        <f t="shared" si="209"/>
        <v>33.602528148844129</v>
      </c>
      <c r="Z923" s="58">
        <f>(Table1[[#This Row],[Eoq]]/2)*(Table1[[#This Row],[Std. Price ($)]]*$K$1)</f>
        <v>2562.7919511551463</v>
      </c>
      <c r="AA923" s="58">
        <f>Table1[[#This Row],[number of times I order]]*$H$1</f>
        <v>2562.7919511551463</v>
      </c>
      <c r="AB923" s="58">
        <f>Table1[[#This Row],[Holding cost]]+AA923</f>
        <v>5125.5839023102926</v>
      </c>
      <c r="AC923" s="34">
        <v>0.2</v>
      </c>
      <c r="AD923" s="29">
        <v>0.75</v>
      </c>
      <c r="AE923" s="29">
        <v>0.64</v>
      </c>
      <c r="AF923" s="29">
        <v>16</v>
      </c>
    </row>
    <row r="924" spans="1:32" x14ac:dyDescent="0.15">
      <c r="A924" s="32">
        <v>71728.949057662394</v>
      </c>
      <c r="B924" s="33">
        <v>10.706999999999999</v>
      </c>
      <c r="C924" s="33">
        <v>548.64510248533338</v>
      </c>
      <c r="D924" s="33">
        <f>C924/Table1[[#This Row],[Std. Price ($)]]</f>
        <v>51.241720601973796</v>
      </c>
      <c r="E924" s="29">
        <v>34</v>
      </c>
      <c r="F924" s="29">
        <f t="shared" si="196"/>
        <v>30.6</v>
      </c>
      <c r="G924" s="29">
        <f t="shared" si="197"/>
        <v>30.6</v>
      </c>
      <c r="H924" s="29">
        <f t="shared" si="198"/>
        <v>30.6</v>
      </c>
      <c r="I924" s="58">
        <f t="shared" si="199"/>
        <v>30.6</v>
      </c>
      <c r="J924" s="58">
        <f t="shared" si="200"/>
        <v>30.6</v>
      </c>
      <c r="K924" s="58">
        <f t="shared" si="201"/>
        <v>30.6</v>
      </c>
      <c r="L924" s="58">
        <f t="shared" si="202"/>
        <v>30.6</v>
      </c>
      <c r="M924" s="58">
        <f t="shared" si="203"/>
        <v>30.6</v>
      </c>
      <c r="N924" s="58">
        <f t="shared" si="204"/>
        <v>30.6</v>
      </c>
      <c r="O924" s="58">
        <f t="shared" si="205"/>
        <v>30.6</v>
      </c>
      <c r="P924" s="58">
        <f t="shared" si="206"/>
        <v>30.6</v>
      </c>
      <c r="Q924" s="58">
        <f t="shared" si="207"/>
        <v>30.6</v>
      </c>
      <c r="R924" s="58">
        <f>SUM(Table1[[#This Row],[Oct]:[September]])</f>
        <v>367.20000000000005</v>
      </c>
      <c r="S924" s="68">
        <f>Table1[[#This Row],[DEMAND for the whole year]]/365</f>
        <v>1.006027397260274</v>
      </c>
      <c r="T924" s="68">
        <f>Table1[[#This Row],[Lead Time (days)]]*S924</f>
        <v>16.096438356164384</v>
      </c>
      <c r="U924" s="68">
        <f>SQRT(2*Table1[[#This Row],[DEMAND for the whole year]]*$H$1/(Table1[[#This Row],[Std. Price ($)]]*$K$1))</f>
        <v>320.7584175894205</v>
      </c>
      <c r="V924" s="68">
        <f>Table1[[#This Row],[DEMAND for the whole year]]/U924</f>
        <v>1.1447867923766417</v>
      </c>
      <c r="W924" s="68">
        <f>Table1[[#This Row],[Demand variability (COV)]]*S924</f>
        <v>2.3742246575342465</v>
      </c>
      <c r="X924" s="68">
        <f t="shared" si="208"/>
        <v>9.496898630136986</v>
      </c>
      <c r="Y924" s="68">
        <f t="shared" si="209"/>
        <v>19.504245216024678</v>
      </c>
      <c r="Z924" s="58">
        <f>(Table1[[#This Row],[Eoq]]/2)*(Table1[[#This Row],[Std. Price ($)]]*$K$1)</f>
        <v>343.43603771299252</v>
      </c>
      <c r="AA924" s="58">
        <f>Table1[[#This Row],[number of times I order]]*$H$1</f>
        <v>343.43603771299252</v>
      </c>
      <c r="AB924" s="58">
        <f>Table1[[#This Row],[Holding cost]]+AA924</f>
        <v>686.87207542598503</v>
      </c>
      <c r="AC924" s="34">
        <v>-0.1</v>
      </c>
      <c r="AD924" s="29">
        <v>1</v>
      </c>
      <c r="AE924" s="29">
        <v>2.36</v>
      </c>
      <c r="AF924" s="29">
        <v>16</v>
      </c>
    </row>
    <row r="925" spans="1:32" x14ac:dyDescent="0.15">
      <c r="A925" s="32">
        <v>24878.723651870394</v>
      </c>
      <c r="B925" s="33">
        <v>65.617999999999995</v>
      </c>
      <c r="C925" s="33">
        <v>10144.650384704</v>
      </c>
      <c r="D925" s="33">
        <f>C925/Table1[[#This Row],[Std. Price ($)]]</f>
        <v>154.60163956085222</v>
      </c>
      <c r="E925" s="29">
        <v>228</v>
      </c>
      <c r="F925" s="29">
        <f t="shared" si="196"/>
        <v>319.2</v>
      </c>
      <c r="G925" s="29">
        <f t="shared" si="197"/>
        <v>319.2</v>
      </c>
      <c r="H925" s="29">
        <f t="shared" si="198"/>
        <v>319.2</v>
      </c>
      <c r="I925" s="58">
        <f t="shared" si="199"/>
        <v>319.2</v>
      </c>
      <c r="J925" s="58">
        <f t="shared" si="200"/>
        <v>319.2</v>
      </c>
      <c r="K925" s="58">
        <f t="shared" si="201"/>
        <v>319.2</v>
      </c>
      <c r="L925" s="58">
        <f t="shared" si="202"/>
        <v>319.2</v>
      </c>
      <c r="M925" s="58">
        <f t="shared" si="203"/>
        <v>319.2</v>
      </c>
      <c r="N925" s="58">
        <f t="shared" si="204"/>
        <v>319.2</v>
      </c>
      <c r="O925" s="58">
        <f t="shared" si="205"/>
        <v>319.2</v>
      </c>
      <c r="P925" s="58">
        <f t="shared" si="206"/>
        <v>319.2</v>
      </c>
      <c r="Q925" s="58">
        <f t="shared" si="207"/>
        <v>319.2</v>
      </c>
      <c r="R925" s="58">
        <f>SUM(Table1[[#This Row],[Oct]:[September]])</f>
        <v>3830.3999999999992</v>
      </c>
      <c r="S925" s="68">
        <f>Table1[[#This Row],[DEMAND for the whole year]]/365</f>
        <v>10.494246575342464</v>
      </c>
      <c r="T925" s="68">
        <f>Table1[[#This Row],[Lead Time (days)]]*S925</f>
        <v>167.90794520547942</v>
      </c>
      <c r="U925" s="68">
        <f>SQRT(2*Table1[[#This Row],[DEMAND for the whole year]]*$H$1/(Table1[[#This Row],[Std. Price ($)]]*$K$1))</f>
        <v>418.47661792805928</v>
      </c>
      <c r="V925" s="68">
        <f>Table1[[#This Row],[DEMAND for the whole year]]/U925</f>
        <v>9.1531995717344632</v>
      </c>
      <c r="W925" s="68">
        <f>Table1[[#This Row],[Demand variability (COV)]]*S925</f>
        <v>11.438728767123287</v>
      </c>
      <c r="X925" s="68">
        <f t="shared" si="208"/>
        <v>45.754915068493148</v>
      </c>
      <c r="Y925" s="68">
        <f t="shared" si="209"/>
        <v>93.969106977969346</v>
      </c>
      <c r="Z925" s="58">
        <f>(Table1[[#This Row],[Eoq]]/2)*(Table1[[#This Row],[Std. Price ($)]]*$K$1)</f>
        <v>2745.9598715203392</v>
      </c>
      <c r="AA925" s="58">
        <f>Table1[[#This Row],[number of times I order]]*$H$1</f>
        <v>2745.9598715203388</v>
      </c>
      <c r="AB925" s="58">
        <f>Table1[[#This Row],[Holding cost]]+AA925</f>
        <v>5491.9197430406784</v>
      </c>
      <c r="AC925" s="34">
        <v>0.4</v>
      </c>
      <c r="AD925" s="29">
        <v>1</v>
      </c>
      <c r="AE925" s="29">
        <v>1.0900000000000001</v>
      </c>
      <c r="AF925" s="29">
        <v>16</v>
      </c>
    </row>
    <row r="926" spans="1:32" x14ac:dyDescent="0.15">
      <c r="A926" s="32">
        <v>40405.163967163629</v>
      </c>
      <c r="B926" s="33">
        <v>101.16278512999999</v>
      </c>
      <c r="C926" s="33">
        <v>8711.3810067509348</v>
      </c>
      <c r="D926" s="33">
        <f>C926/Table1[[#This Row],[Std. Price ($)]]</f>
        <v>86.112506645169077</v>
      </c>
      <c r="E926" s="29">
        <v>122</v>
      </c>
      <c r="F926" s="29">
        <f t="shared" si="196"/>
        <v>48.8</v>
      </c>
      <c r="G926" s="29">
        <f t="shared" si="197"/>
        <v>48.8</v>
      </c>
      <c r="H926" s="29">
        <f t="shared" si="198"/>
        <v>48.8</v>
      </c>
      <c r="I926" s="58">
        <f t="shared" si="199"/>
        <v>48.8</v>
      </c>
      <c r="J926" s="58">
        <f t="shared" si="200"/>
        <v>48.8</v>
      </c>
      <c r="K926" s="58">
        <f t="shared" si="201"/>
        <v>48.8</v>
      </c>
      <c r="L926" s="58">
        <f t="shared" si="202"/>
        <v>48.8</v>
      </c>
      <c r="M926" s="58">
        <f t="shared" si="203"/>
        <v>48.8</v>
      </c>
      <c r="N926" s="58">
        <f t="shared" si="204"/>
        <v>48.8</v>
      </c>
      <c r="O926" s="58">
        <f t="shared" si="205"/>
        <v>48.8</v>
      </c>
      <c r="P926" s="58">
        <f t="shared" si="206"/>
        <v>48.8</v>
      </c>
      <c r="Q926" s="58">
        <f t="shared" si="207"/>
        <v>48.8</v>
      </c>
      <c r="R926" s="58">
        <f>SUM(Table1[[#This Row],[Oct]:[September]])</f>
        <v>585.6</v>
      </c>
      <c r="S926" s="68">
        <f>Table1[[#This Row],[DEMAND for the whole year]]/365</f>
        <v>1.6043835616438358</v>
      </c>
      <c r="T926" s="68">
        <f>Table1[[#This Row],[Lead Time (days)]]*S926</f>
        <v>52.944657534246581</v>
      </c>
      <c r="U926" s="68">
        <f>SQRT(2*Table1[[#This Row],[DEMAND for the whole year]]*$H$1/(Table1[[#This Row],[Std. Price ($)]]*$K$1))</f>
        <v>131.78038519176457</v>
      </c>
      <c r="V926" s="68">
        <f>Table1[[#This Row],[DEMAND for the whole year]]/U926</f>
        <v>4.4437569305010367</v>
      </c>
      <c r="W926" s="68">
        <f>Table1[[#This Row],[Demand variability (COV)]]*S926</f>
        <v>0.81823561643835629</v>
      </c>
      <c r="X926" s="68">
        <f t="shared" si="208"/>
        <v>4.7004057582587997</v>
      </c>
      <c r="Y926" s="68">
        <f t="shared" si="209"/>
        <v>9.6534532055515534</v>
      </c>
      <c r="Z926" s="58">
        <f>(Table1[[#This Row],[Eoq]]/2)*(Table1[[#This Row],[Std. Price ($)]]*$K$1)</f>
        <v>1333.1270791503111</v>
      </c>
      <c r="AA926" s="58">
        <f>Table1[[#This Row],[number of times I order]]*$H$1</f>
        <v>1333.1270791503109</v>
      </c>
      <c r="AB926" s="58">
        <f>Table1[[#This Row],[Holding cost]]+AA926</f>
        <v>2666.2541583006223</v>
      </c>
      <c r="AC926" s="34">
        <v>-0.6</v>
      </c>
      <c r="AD926" s="29">
        <v>0.8</v>
      </c>
      <c r="AE926" s="29">
        <v>0.51</v>
      </c>
      <c r="AF926" s="29">
        <v>33</v>
      </c>
    </row>
    <row r="927" spans="1:32" x14ac:dyDescent="0.15">
      <c r="A927" s="32">
        <v>70111.065833325658</v>
      </c>
      <c r="B927" s="33">
        <v>11.30857</v>
      </c>
      <c r="C927" s="33">
        <v>752.70935553146694</v>
      </c>
      <c r="D927" s="33">
        <f>C927/Table1[[#This Row],[Std. Price ($)]]</f>
        <v>66.560967083501012</v>
      </c>
      <c r="E927" s="29">
        <v>154</v>
      </c>
      <c r="F927" s="29">
        <f t="shared" si="196"/>
        <v>123.2</v>
      </c>
      <c r="G927" s="29">
        <f t="shared" si="197"/>
        <v>123.2</v>
      </c>
      <c r="H927" s="29">
        <f t="shared" si="198"/>
        <v>123.2</v>
      </c>
      <c r="I927" s="58">
        <f t="shared" si="199"/>
        <v>123.2</v>
      </c>
      <c r="J927" s="58">
        <f t="shared" si="200"/>
        <v>123.2</v>
      </c>
      <c r="K927" s="58">
        <f t="shared" si="201"/>
        <v>123.2</v>
      </c>
      <c r="L927" s="58">
        <f t="shared" si="202"/>
        <v>123.2</v>
      </c>
      <c r="M927" s="58">
        <f t="shared" si="203"/>
        <v>123.2</v>
      </c>
      <c r="N927" s="58">
        <f t="shared" si="204"/>
        <v>123.2</v>
      </c>
      <c r="O927" s="58">
        <f t="shared" si="205"/>
        <v>123.2</v>
      </c>
      <c r="P927" s="58">
        <f t="shared" si="206"/>
        <v>123.2</v>
      </c>
      <c r="Q927" s="58">
        <f t="shared" si="207"/>
        <v>123.2</v>
      </c>
      <c r="R927" s="58">
        <f>SUM(Table1[[#This Row],[Oct]:[September]])</f>
        <v>1478.4000000000003</v>
      </c>
      <c r="S927" s="68">
        <f>Table1[[#This Row],[DEMAND for the whole year]]/365</f>
        <v>4.0504109589041102</v>
      </c>
      <c r="T927" s="68">
        <f>Table1[[#This Row],[Lead Time (days)]]*S927</f>
        <v>32.403287671232881</v>
      </c>
      <c r="U927" s="68">
        <f>SQRT(2*Table1[[#This Row],[DEMAND for the whole year]]*$H$1/(Table1[[#This Row],[Std. Price ($)]]*$K$1))</f>
        <v>626.25723898673687</v>
      </c>
      <c r="V927" s="68">
        <f>Table1[[#This Row],[DEMAND for the whole year]]/U927</f>
        <v>2.360691275029414</v>
      </c>
      <c r="W927" s="68">
        <f>Table1[[#This Row],[Demand variability (COV)]]*S927</f>
        <v>4.455452054794522</v>
      </c>
      <c r="X927" s="68">
        <f t="shared" si="208"/>
        <v>12.601921444786976</v>
      </c>
      <c r="Y927" s="68">
        <f t="shared" si="209"/>
        <v>25.881182439099049</v>
      </c>
      <c r="Z927" s="58">
        <f>(Table1[[#This Row],[Eoq]]/2)*(Table1[[#This Row],[Std. Price ($)]]*$K$1)</f>
        <v>708.20738250882425</v>
      </c>
      <c r="AA927" s="58">
        <f>Table1[[#This Row],[number of times I order]]*$H$1</f>
        <v>708.20738250882425</v>
      </c>
      <c r="AB927" s="58">
        <f>Table1[[#This Row],[Holding cost]]+AA927</f>
        <v>1416.4147650176485</v>
      </c>
      <c r="AC927" s="34">
        <v>-0.2</v>
      </c>
      <c r="AD927" s="29">
        <v>1</v>
      </c>
      <c r="AE927" s="29">
        <v>1.1000000000000001</v>
      </c>
      <c r="AF927" s="29">
        <v>8</v>
      </c>
    </row>
    <row r="928" spans="1:32" x14ac:dyDescent="0.15">
      <c r="A928" s="32">
        <v>27049.09814758545</v>
      </c>
      <c r="B928" s="33">
        <v>9.4264599999999987</v>
      </c>
      <c r="C928" s="33">
        <v>1411.3345243175102</v>
      </c>
      <c r="D928" s="33">
        <f>C928/Table1[[#This Row],[Std. Price ($)]]</f>
        <v>149.72052332662636</v>
      </c>
      <c r="E928" s="29">
        <v>252</v>
      </c>
      <c r="F928" s="29">
        <f t="shared" si="196"/>
        <v>352.8</v>
      </c>
      <c r="G928" s="29">
        <f t="shared" si="197"/>
        <v>352.8</v>
      </c>
      <c r="H928" s="29">
        <f t="shared" si="198"/>
        <v>352.8</v>
      </c>
      <c r="I928" s="58">
        <f t="shared" si="199"/>
        <v>352.8</v>
      </c>
      <c r="J928" s="58">
        <f t="shared" si="200"/>
        <v>352.8</v>
      </c>
      <c r="K928" s="58">
        <f t="shared" si="201"/>
        <v>352.8</v>
      </c>
      <c r="L928" s="58">
        <f t="shared" si="202"/>
        <v>352.8</v>
      </c>
      <c r="M928" s="58">
        <f t="shared" si="203"/>
        <v>352.8</v>
      </c>
      <c r="N928" s="58">
        <f t="shared" si="204"/>
        <v>352.8</v>
      </c>
      <c r="O928" s="58">
        <f t="shared" si="205"/>
        <v>352.8</v>
      </c>
      <c r="P928" s="58">
        <f t="shared" si="206"/>
        <v>352.8</v>
      </c>
      <c r="Q928" s="58">
        <f t="shared" si="207"/>
        <v>352.8</v>
      </c>
      <c r="R928" s="58">
        <f>SUM(Table1[[#This Row],[Oct]:[September]])</f>
        <v>4233.6000000000013</v>
      </c>
      <c r="S928" s="68">
        <f>Table1[[#This Row],[DEMAND for the whole year]]/365</f>
        <v>11.598904109589045</v>
      </c>
      <c r="T928" s="68">
        <f>Table1[[#This Row],[Lead Time (days)]]*S928</f>
        <v>185.58246575342471</v>
      </c>
      <c r="U928" s="68">
        <f>SQRT(2*Table1[[#This Row],[DEMAND for the whole year]]*$H$1/(Table1[[#This Row],[Std. Price ($)]]*$K$1))</f>
        <v>1160.7567667696057</v>
      </c>
      <c r="V928" s="68">
        <f>Table1[[#This Row],[DEMAND for the whole year]]/U928</f>
        <v>3.6472757438943386</v>
      </c>
      <c r="W928" s="68">
        <f>Table1[[#This Row],[Demand variability (COV)]]*S928</f>
        <v>12.178849315068497</v>
      </c>
      <c r="X928" s="68">
        <f t="shared" si="208"/>
        <v>48.715397260273988</v>
      </c>
      <c r="Y928" s="68">
        <f t="shared" si="209"/>
        <v>100.04919405428416</v>
      </c>
      <c r="Z928" s="58">
        <f>(Table1[[#This Row],[Eoq]]/2)*(Table1[[#This Row],[Std. Price ($)]]*$K$1)</f>
        <v>1094.1827231683017</v>
      </c>
      <c r="AA928" s="58">
        <f>Table1[[#This Row],[number of times I order]]*$H$1</f>
        <v>1094.1827231683017</v>
      </c>
      <c r="AB928" s="58">
        <f>Table1[[#This Row],[Holding cost]]+AA928</f>
        <v>2188.3654463366033</v>
      </c>
      <c r="AC928" s="34">
        <v>0.4</v>
      </c>
      <c r="AD928" s="29">
        <v>0.78</v>
      </c>
      <c r="AE928" s="29">
        <v>1.05</v>
      </c>
      <c r="AF928" s="29">
        <v>16</v>
      </c>
    </row>
    <row r="929" spans="1:32" x14ac:dyDescent="0.15">
      <c r="A929" s="32">
        <v>87621.463424152491</v>
      </c>
      <c r="B929" s="33">
        <v>11.07164774</v>
      </c>
      <c r="C929" s="33">
        <v>149.58670436110714</v>
      </c>
      <c r="D929" s="33">
        <f>C929/Table1[[#This Row],[Std. Price ($)]]</f>
        <v>13.510789710250224</v>
      </c>
      <c r="E929" s="29">
        <v>138</v>
      </c>
      <c r="F929" s="29">
        <f t="shared" si="196"/>
        <v>165.6</v>
      </c>
      <c r="G929" s="29">
        <f t="shared" si="197"/>
        <v>165.6</v>
      </c>
      <c r="H929" s="29">
        <f t="shared" si="198"/>
        <v>165.6</v>
      </c>
      <c r="I929" s="58">
        <f t="shared" si="199"/>
        <v>165.6</v>
      </c>
      <c r="J929" s="58">
        <f t="shared" si="200"/>
        <v>165.6</v>
      </c>
      <c r="K929" s="58">
        <f t="shared" si="201"/>
        <v>165.6</v>
      </c>
      <c r="L929" s="58">
        <f t="shared" si="202"/>
        <v>165.6</v>
      </c>
      <c r="M929" s="58">
        <f t="shared" si="203"/>
        <v>165.6</v>
      </c>
      <c r="N929" s="58">
        <f t="shared" si="204"/>
        <v>165.6</v>
      </c>
      <c r="O929" s="58">
        <f t="shared" si="205"/>
        <v>165.6</v>
      </c>
      <c r="P929" s="58">
        <f t="shared" si="206"/>
        <v>165.6</v>
      </c>
      <c r="Q929" s="58">
        <f t="shared" si="207"/>
        <v>165.6</v>
      </c>
      <c r="R929" s="58">
        <f>SUM(Table1[[#This Row],[Oct]:[September]])</f>
        <v>1987.1999999999996</v>
      </c>
      <c r="S929" s="68">
        <f>Table1[[#This Row],[DEMAND for the whole year]]/365</f>
        <v>5.4443835616438347</v>
      </c>
      <c r="T929" s="68">
        <f>Table1[[#This Row],[Lead Time (days)]]*S929</f>
        <v>16.333150684931503</v>
      </c>
      <c r="U929" s="68">
        <f>SQRT(2*Table1[[#This Row],[DEMAND for the whole year]]*$H$1/(Table1[[#This Row],[Std. Price ($)]]*$K$1))</f>
        <v>733.79591001860581</v>
      </c>
      <c r="V929" s="68">
        <f>Table1[[#This Row],[DEMAND for the whole year]]/U929</f>
        <v>2.7081099429262463</v>
      </c>
      <c r="W929" s="68">
        <f>Table1[[#This Row],[Demand variability (COV)]]*S929</f>
        <v>4.0832876712328758</v>
      </c>
      <c r="X929" s="68">
        <f t="shared" si="208"/>
        <v>7.0724617084949424</v>
      </c>
      <c r="Y929" s="68">
        <f t="shared" si="209"/>
        <v>14.525060529306764</v>
      </c>
      <c r="Z929" s="58">
        <f>(Table1[[#This Row],[Eoq]]/2)*(Table1[[#This Row],[Std. Price ($)]]*$K$1)</f>
        <v>812.432982877874</v>
      </c>
      <c r="AA929" s="58">
        <f>Table1[[#This Row],[number of times I order]]*$H$1</f>
        <v>812.43298287787388</v>
      </c>
      <c r="AB929" s="58">
        <f>Table1[[#This Row],[Holding cost]]+AA929</f>
        <v>1624.8659657557478</v>
      </c>
      <c r="AC929" s="34">
        <v>0.2</v>
      </c>
      <c r="AD929" s="29">
        <v>0.9</v>
      </c>
      <c r="AE929" s="29">
        <v>0.75</v>
      </c>
      <c r="AF929" s="29">
        <v>3</v>
      </c>
    </row>
    <row r="930" spans="1:32" x14ac:dyDescent="0.15">
      <c r="A930" s="32">
        <v>14288.30802860449</v>
      </c>
      <c r="B930" s="33">
        <v>17.565384759999997</v>
      </c>
      <c r="C930" s="33">
        <v>303.88962679072353</v>
      </c>
      <c r="D930" s="33">
        <f>C930/Table1[[#This Row],[Std. Price ($)]]</f>
        <v>17.30048222358003</v>
      </c>
      <c r="E930" s="29">
        <v>106</v>
      </c>
      <c r="F930" s="29">
        <f t="shared" si="196"/>
        <v>148.4</v>
      </c>
      <c r="G930" s="29">
        <f t="shared" si="197"/>
        <v>148.4</v>
      </c>
      <c r="H930" s="29">
        <f t="shared" si="198"/>
        <v>148.4</v>
      </c>
      <c r="I930" s="58">
        <f t="shared" si="199"/>
        <v>148.4</v>
      </c>
      <c r="J930" s="58">
        <f t="shared" si="200"/>
        <v>148.4</v>
      </c>
      <c r="K930" s="58">
        <f t="shared" si="201"/>
        <v>148.4</v>
      </c>
      <c r="L930" s="58">
        <f t="shared" si="202"/>
        <v>148.4</v>
      </c>
      <c r="M930" s="58">
        <f t="shared" si="203"/>
        <v>148.4</v>
      </c>
      <c r="N930" s="58">
        <f t="shared" si="204"/>
        <v>148.4</v>
      </c>
      <c r="O930" s="58">
        <f t="shared" si="205"/>
        <v>148.4</v>
      </c>
      <c r="P930" s="58">
        <f t="shared" si="206"/>
        <v>148.4</v>
      </c>
      <c r="Q930" s="58">
        <f t="shared" si="207"/>
        <v>148.4</v>
      </c>
      <c r="R930" s="58">
        <f>SUM(Table1[[#This Row],[Oct]:[September]])</f>
        <v>1780.8000000000004</v>
      </c>
      <c r="S930" s="68">
        <f>Table1[[#This Row],[DEMAND for the whole year]]/365</f>
        <v>4.8789041095890422</v>
      </c>
      <c r="T930" s="68">
        <f>Table1[[#This Row],[Lead Time (days)]]*S930</f>
        <v>29.273424657534253</v>
      </c>
      <c r="U930" s="68">
        <f>SQRT(2*Table1[[#This Row],[DEMAND for the whole year]]*$H$1/(Table1[[#This Row],[Std. Price ($)]]*$K$1))</f>
        <v>551.49219092061492</v>
      </c>
      <c r="V930" s="68">
        <f>Table1[[#This Row],[DEMAND for the whole year]]/U930</f>
        <v>3.2290575085519921</v>
      </c>
      <c r="W930" s="68">
        <f>Table1[[#This Row],[Demand variability (COV)]]*S930</f>
        <v>3.1712876712328777</v>
      </c>
      <c r="X930" s="68">
        <f t="shared" si="208"/>
        <v>7.768036622099685</v>
      </c>
      <c r="Y930" s="68">
        <f t="shared" si="209"/>
        <v>15.953596750385326</v>
      </c>
      <c r="Z930" s="58">
        <f>(Table1[[#This Row],[Eoq]]/2)*(Table1[[#This Row],[Std. Price ($)]]*$K$1)</f>
        <v>968.71725256559785</v>
      </c>
      <c r="AA930" s="58">
        <f>Table1[[#This Row],[number of times I order]]*$H$1</f>
        <v>968.71725256559762</v>
      </c>
      <c r="AB930" s="58">
        <f>Table1[[#This Row],[Holding cost]]+AA930</f>
        <v>1937.4345051311955</v>
      </c>
      <c r="AC930" s="34">
        <v>0.4</v>
      </c>
      <c r="AD930" s="29">
        <v>1</v>
      </c>
      <c r="AE930" s="29">
        <v>0.65</v>
      </c>
      <c r="AF930" s="29">
        <v>6</v>
      </c>
    </row>
    <row r="931" spans="1:32" x14ac:dyDescent="0.15">
      <c r="A931" s="32">
        <v>16751.604788845088</v>
      </c>
      <c r="B931" s="33">
        <v>78.656247149999999</v>
      </c>
      <c r="C931" s="33">
        <v>32762.449683220275</v>
      </c>
      <c r="D931" s="33">
        <f>C931/Table1[[#This Row],[Std. Price ($)]]</f>
        <v>416.52698762427895</v>
      </c>
      <c r="E931" s="29">
        <v>292</v>
      </c>
      <c r="F931" s="29">
        <f t="shared" si="196"/>
        <v>350.4</v>
      </c>
      <c r="G931" s="29">
        <f t="shared" si="197"/>
        <v>350.4</v>
      </c>
      <c r="H931" s="29">
        <f t="shared" si="198"/>
        <v>350.4</v>
      </c>
      <c r="I931" s="58">
        <f t="shared" si="199"/>
        <v>350.4</v>
      </c>
      <c r="J931" s="58">
        <f t="shared" si="200"/>
        <v>350.4</v>
      </c>
      <c r="K931" s="58">
        <f t="shared" si="201"/>
        <v>350.4</v>
      </c>
      <c r="L931" s="58">
        <f t="shared" si="202"/>
        <v>350.4</v>
      </c>
      <c r="M931" s="58">
        <f t="shared" si="203"/>
        <v>350.4</v>
      </c>
      <c r="N931" s="58">
        <f t="shared" si="204"/>
        <v>350.4</v>
      </c>
      <c r="O931" s="58">
        <f t="shared" si="205"/>
        <v>350.4</v>
      </c>
      <c r="P931" s="58">
        <f t="shared" si="206"/>
        <v>350.4</v>
      </c>
      <c r="Q931" s="58">
        <f t="shared" si="207"/>
        <v>350.4</v>
      </c>
      <c r="R931" s="58">
        <f>SUM(Table1[[#This Row],[Oct]:[September]])</f>
        <v>4204.8</v>
      </c>
      <c r="S931" s="68">
        <f>Table1[[#This Row],[DEMAND for the whole year]]/365</f>
        <v>11.520000000000001</v>
      </c>
      <c r="T931" s="68">
        <f>Table1[[#This Row],[Lead Time (days)]]*S931</f>
        <v>368.64000000000004</v>
      </c>
      <c r="U931" s="68">
        <f>SQRT(2*Table1[[#This Row],[DEMAND for the whole year]]*$H$1/(Table1[[#This Row],[Std. Price ($)]]*$K$1))</f>
        <v>400.46695758630364</v>
      </c>
      <c r="V931" s="68">
        <f>Table1[[#This Row],[DEMAND for the whole year]]/U931</f>
        <v>10.49974266377229</v>
      </c>
      <c r="W931" s="68">
        <f>Table1[[#This Row],[Demand variability (COV)]]*S931</f>
        <v>13.248000000000001</v>
      </c>
      <c r="X931" s="68">
        <f t="shared" si="208"/>
        <v>74.942005097275057</v>
      </c>
      <c r="Y931" s="68">
        <f t="shared" si="209"/>
        <v>153.91206132909312</v>
      </c>
      <c r="Z931" s="58">
        <f>(Table1[[#This Row],[Eoq]]/2)*(Table1[[#This Row],[Std. Price ($)]]*$K$1)</f>
        <v>3149.9227991316866</v>
      </c>
      <c r="AA931" s="58">
        <f>Table1[[#This Row],[number of times I order]]*$H$1</f>
        <v>3149.922799131687</v>
      </c>
      <c r="AB931" s="58">
        <f>Table1[[#This Row],[Holding cost]]+AA931</f>
        <v>6299.8455982633732</v>
      </c>
      <c r="AC931" s="34">
        <v>0.2</v>
      </c>
      <c r="AD931" s="29">
        <v>1</v>
      </c>
      <c r="AE931" s="29">
        <v>1.1499999999999999</v>
      </c>
      <c r="AF931" s="29">
        <v>32</v>
      </c>
    </row>
    <row r="932" spans="1:32" x14ac:dyDescent="0.15">
      <c r="A932" s="32">
        <v>65233.035041502262</v>
      </c>
      <c r="B932" s="33">
        <v>304.84380138999995</v>
      </c>
      <c r="C932" s="33">
        <v>62186.840203633248</v>
      </c>
      <c r="D932" s="33">
        <f>C932/Table1[[#This Row],[Std. Price ($)]]</f>
        <v>203.9957510045445</v>
      </c>
      <c r="E932" s="29">
        <v>114</v>
      </c>
      <c r="F932" s="29">
        <f t="shared" si="196"/>
        <v>136.80000000000001</v>
      </c>
      <c r="G932" s="29">
        <f t="shared" si="197"/>
        <v>136.80000000000001</v>
      </c>
      <c r="H932" s="29">
        <f t="shared" si="198"/>
        <v>136.80000000000001</v>
      </c>
      <c r="I932" s="58">
        <f t="shared" si="199"/>
        <v>136.80000000000001</v>
      </c>
      <c r="J932" s="58">
        <f t="shared" si="200"/>
        <v>136.80000000000001</v>
      </c>
      <c r="K932" s="58">
        <f t="shared" si="201"/>
        <v>136.80000000000001</v>
      </c>
      <c r="L932" s="58">
        <f t="shared" si="202"/>
        <v>136.80000000000001</v>
      </c>
      <c r="M932" s="58">
        <f t="shared" si="203"/>
        <v>136.80000000000001</v>
      </c>
      <c r="N932" s="58">
        <f t="shared" si="204"/>
        <v>136.80000000000001</v>
      </c>
      <c r="O932" s="58">
        <f t="shared" si="205"/>
        <v>136.80000000000001</v>
      </c>
      <c r="P932" s="58">
        <f t="shared" si="206"/>
        <v>136.80000000000001</v>
      </c>
      <c r="Q932" s="58">
        <f t="shared" si="207"/>
        <v>136.80000000000001</v>
      </c>
      <c r="R932" s="58">
        <f>SUM(Table1[[#This Row],[Oct]:[September]])</f>
        <v>1641.5999999999997</v>
      </c>
      <c r="S932" s="68">
        <f>Table1[[#This Row],[DEMAND for the whole year]]/365</f>
        <v>4.4975342465753414</v>
      </c>
      <c r="T932" s="68">
        <f>Table1[[#This Row],[Lead Time (days)]]*S932</f>
        <v>148.41863013698628</v>
      </c>
      <c r="U932" s="68">
        <f>SQRT(2*Table1[[#This Row],[DEMAND for the whole year]]*$H$1/(Table1[[#This Row],[Std. Price ($)]]*$K$1))</f>
        <v>127.10294541141344</v>
      </c>
      <c r="V932" s="68">
        <f>Table1[[#This Row],[DEMAND for the whole year]]/U932</f>
        <v>12.915515015693643</v>
      </c>
      <c r="W932" s="68">
        <f>Table1[[#This Row],[Demand variability (COV)]]*S932</f>
        <v>6.3415232876712313</v>
      </c>
      <c r="X932" s="68">
        <f t="shared" si="208"/>
        <v>36.429277800507187</v>
      </c>
      <c r="Y932" s="68">
        <f t="shared" si="209"/>
        <v>74.816589597895657</v>
      </c>
      <c r="Z932" s="58">
        <f>(Table1[[#This Row],[Eoq]]/2)*(Table1[[#This Row],[Std. Price ($)]]*$K$1)</f>
        <v>3874.6545047080926</v>
      </c>
      <c r="AA932" s="58">
        <f>Table1[[#This Row],[number of times I order]]*$H$1</f>
        <v>3874.6545047080926</v>
      </c>
      <c r="AB932" s="58">
        <f>Table1[[#This Row],[Holding cost]]+AA932</f>
        <v>7749.3090094161853</v>
      </c>
      <c r="AC932" s="34">
        <v>0.2</v>
      </c>
      <c r="AD932" s="29">
        <v>0.93</v>
      </c>
      <c r="AE932" s="29">
        <v>1.41</v>
      </c>
      <c r="AF932" s="29">
        <v>33</v>
      </c>
    </row>
    <row r="933" spans="1:32" x14ac:dyDescent="0.15">
      <c r="A933" s="32">
        <v>84810.900158026227</v>
      </c>
      <c r="B933" s="33">
        <v>18.973498880000001</v>
      </c>
      <c r="C933" s="33">
        <v>1275.5051635277953</v>
      </c>
      <c r="D933" s="33">
        <f>C933/Table1[[#This Row],[Std. Price ($)]]</f>
        <v>67.225616719133839</v>
      </c>
      <c r="E933" s="29">
        <v>90</v>
      </c>
      <c r="F933" s="29">
        <f t="shared" si="196"/>
        <v>36</v>
      </c>
      <c r="G933" s="29">
        <f t="shared" si="197"/>
        <v>36</v>
      </c>
      <c r="H933" s="29">
        <f t="shared" si="198"/>
        <v>36</v>
      </c>
      <c r="I933" s="58">
        <f t="shared" si="199"/>
        <v>36</v>
      </c>
      <c r="J933" s="58">
        <f t="shared" si="200"/>
        <v>36</v>
      </c>
      <c r="K933" s="58">
        <f t="shared" si="201"/>
        <v>36</v>
      </c>
      <c r="L933" s="58">
        <f t="shared" si="202"/>
        <v>36</v>
      </c>
      <c r="M933" s="58">
        <f t="shared" si="203"/>
        <v>36</v>
      </c>
      <c r="N933" s="58">
        <f t="shared" si="204"/>
        <v>36</v>
      </c>
      <c r="O933" s="58">
        <f t="shared" si="205"/>
        <v>36</v>
      </c>
      <c r="P933" s="58">
        <f t="shared" si="206"/>
        <v>36</v>
      </c>
      <c r="Q933" s="58">
        <f t="shared" si="207"/>
        <v>36</v>
      </c>
      <c r="R933" s="58">
        <f>SUM(Table1[[#This Row],[Oct]:[September]])</f>
        <v>432</v>
      </c>
      <c r="S933" s="68">
        <f>Table1[[#This Row],[DEMAND for the whole year]]/365</f>
        <v>1.1835616438356165</v>
      </c>
      <c r="T933" s="68">
        <f>Table1[[#This Row],[Lead Time (days)]]*S933</f>
        <v>24.854794520547944</v>
      </c>
      <c r="U933" s="68">
        <f>SQRT(2*Table1[[#This Row],[DEMAND for the whole year]]*$H$1/(Table1[[#This Row],[Std. Price ($)]]*$K$1))</f>
        <v>261.35378121728166</v>
      </c>
      <c r="V933" s="68">
        <f>Table1[[#This Row],[DEMAND for the whole year]]/U933</f>
        <v>1.6529318917366196</v>
      </c>
      <c r="W933" s="68">
        <f>Table1[[#This Row],[Demand variability (COV)]]*S933</f>
        <v>0.86399999999999999</v>
      </c>
      <c r="X933" s="68">
        <f t="shared" si="208"/>
        <v>3.9593454004418454</v>
      </c>
      <c r="Y933" s="68">
        <f t="shared" si="209"/>
        <v>8.1315013029725556</v>
      </c>
      <c r="Z933" s="58">
        <f>(Table1[[#This Row],[Eoq]]/2)*(Table1[[#This Row],[Std. Price ($)]]*$K$1)</f>
        <v>495.87956752098592</v>
      </c>
      <c r="AA933" s="58">
        <f>Table1[[#This Row],[number of times I order]]*$H$1</f>
        <v>495.87956752098586</v>
      </c>
      <c r="AB933" s="58">
        <f>Table1[[#This Row],[Holding cost]]+AA933</f>
        <v>991.75913504197183</v>
      </c>
      <c r="AC933" s="34">
        <v>-0.6</v>
      </c>
      <c r="AD933" s="29">
        <v>1</v>
      </c>
      <c r="AE933" s="29">
        <v>0.73</v>
      </c>
      <c r="AF933" s="29">
        <v>21</v>
      </c>
    </row>
    <row r="934" spans="1:32" x14ac:dyDescent="0.15">
      <c r="A934" s="32">
        <v>89414.435477556224</v>
      </c>
      <c r="B934" s="33">
        <v>14.241444769999999</v>
      </c>
      <c r="C934" s="33">
        <v>2416.65492444142</v>
      </c>
      <c r="D934" s="33">
        <f>C934/Table1[[#This Row],[Std. Price ($)]]</f>
        <v>169.6916965568108</v>
      </c>
      <c r="E934" s="29">
        <v>186</v>
      </c>
      <c r="F934" s="29">
        <f t="shared" si="196"/>
        <v>74.400000000000006</v>
      </c>
      <c r="G934" s="29">
        <f t="shared" si="197"/>
        <v>74.400000000000006</v>
      </c>
      <c r="H934" s="29">
        <f t="shared" si="198"/>
        <v>74.400000000000006</v>
      </c>
      <c r="I934" s="58">
        <f t="shared" si="199"/>
        <v>74.400000000000006</v>
      </c>
      <c r="J934" s="58">
        <f t="shared" si="200"/>
        <v>74.400000000000006</v>
      </c>
      <c r="K934" s="58">
        <f t="shared" si="201"/>
        <v>74.400000000000006</v>
      </c>
      <c r="L934" s="58">
        <f t="shared" si="202"/>
        <v>74.400000000000006</v>
      </c>
      <c r="M934" s="58">
        <f t="shared" si="203"/>
        <v>74.400000000000006</v>
      </c>
      <c r="N934" s="58">
        <f t="shared" si="204"/>
        <v>74.400000000000006</v>
      </c>
      <c r="O934" s="58">
        <f t="shared" si="205"/>
        <v>74.400000000000006</v>
      </c>
      <c r="P934" s="58">
        <f t="shared" si="206"/>
        <v>74.400000000000006</v>
      </c>
      <c r="Q934" s="58">
        <f t="shared" si="207"/>
        <v>74.400000000000006</v>
      </c>
      <c r="R934" s="58">
        <f>SUM(Table1[[#This Row],[Oct]:[September]])</f>
        <v>892.79999999999984</v>
      </c>
      <c r="S934" s="68">
        <f>Table1[[#This Row],[DEMAND for the whole year]]/365</f>
        <v>2.4460273972602735</v>
      </c>
      <c r="T934" s="68">
        <f>Table1[[#This Row],[Lead Time (days)]]*S934</f>
        <v>39.136438356164376</v>
      </c>
      <c r="U934" s="68">
        <f>SQRT(2*Table1[[#This Row],[DEMAND for the whole year]]*$H$1/(Table1[[#This Row],[Std. Price ($)]]*$K$1))</f>
        <v>433.67131130139904</v>
      </c>
      <c r="V934" s="68">
        <f>Table1[[#This Row],[DEMAND for the whole year]]/U934</f>
        <v>2.058702009410784</v>
      </c>
      <c r="W934" s="68">
        <f>Table1[[#This Row],[Demand variability (COV)]]*S934</f>
        <v>3.4244383561643827</v>
      </c>
      <c r="X934" s="68">
        <f t="shared" si="208"/>
        <v>13.697753424657531</v>
      </c>
      <c r="Y934" s="68">
        <f t="shared" si="209"/>
        <v>28.131746173993715</v>
      </c>
      <c r="Z934" s="58">
        <f>(Table1[[#This Row],[Eoq]]/2)*(Table1[[#This Row],[Std. Price ($)]]*$K$1)</f>
        <v>617.61060282323513</v>
      </c>
      <c r="AA934" s="58">
        <f>Table1[[#This Row],[number of times I order]]*$H$1</f>
        <v>617.61060282323524</v>
      </c>
      <c r="AB934" s="58">
        <f>Table1[[#This Row],[Holding cost]]+AA934</f>
        <v>1235.2212056464705</v>
      </c>
      <c r="AC934" s="34">
        <v>-0.6</v>
      </c>
      <c r="AD934" s="29">
        <v>0.8</v>
      </c>
      <c r="AE934" s="29">
        <v>1.4</v>
      </c>
      <c r="AF934" s="29">
        <v>16</v>
      </c>
    </row>
    <row r="935" spans="1:32" x14ac:dyDescent="0.15">
      <c r="A935" s="32">
        <v>69878.49920572179</v>
      </c>
      <c r="B935" s="33">
        <v>6.8898899999999994</v>
      </c>
      <c r="C935" s="33">
        <v>263.41502685414423</v>
      </c>
      <c r="D935" s="33">
        <f>C935/Table1[[#This Row],[Std. Price ($)]]</f>
        <v>38.232109199732399</v>
      </c>
      <c r="E935" s="29">
        <v>82</v>
      </c>
      <c r="F935" s="29">
        <f t="shared" si="196"/>
        <v>123</v>
      </c>
      <c r="G935" s="29">
        <f t="shared" si="197"/>
        <v>123</v>
      </c>
      <c r="H935" s="29">
        <f t="shared" si="198"/>
        <v>123</v>
      </c>
      <c r="I935" s="58">
        <f t="shared" si="199"/>
        <v>123</v>
      </c>
      <c r="J935" s="58">
        <f t="shared" si="200"/>
        <v>123</v>
      </c>
      <c r="K935" s="58">
        <f t="shared" si="201"/>
        <v>123</v>
      </c>
      <c r="L935" s="58">
        <f t="shared" si="202"/>
        <v>123</v>
      </c>
      <c r="M935" s="58">
        <f t="shared" si="203"/>
        <v>123</v>
      </c>
      <c r="N935" s="58">
        <f t="shared" si="204"/>
        <v>123</v>
      </c>
      <c r="O935" s="58">
        <f t="shared" si="205"/>
        <v>123</v>
      </c>
      <c r="P935" s="58">
        <f t="shared" si="206"/>
        <v>123</v>
      </c>
      <c r="Q935" s="58">
        <f t="shared" si="207"/>
        <v>123</v>
      </c>
      <c r="R935" s="58">
        <f>SUM(Table1[[#This Row],[Oct]:[September]])</f>
        <v>1476</v>
      </c>
      <c r="S935" s="68">
        <f>Table1[[#This Row],[DEMAND for the whole year]]/365</f>
        <v>4.043835616438356</v>
      </c>
      <c r="T935" s="68">
        <f>Table1[[#This Row],[Lead Time (days)]]*S935</f>
        <v>32.350684931506848</v>
      </c>
      <c r="U935" s="68">
        <f>SQRT(2*Table1[[#This Row],[DEMAND for the whole year]]*$H$1/(Table1[[#This Row],[Std. Price ($)]]*$K$1))</f>
        <v>801.67374755343019</v>
      </c>
      <c r="V935" s="68">
        <f>Table1[[#This Row],[DEMAND for the whole year]]/U935</f>
        <v>1.8411479788436345</v>
      </c>
      <c r="W935" s="68">
        <f>Table1[[#This Row],[Demand variability (COV)]]*S935</f>
        <v>5.4996164383561643</v>
      </c>
      <c r="X935" s="68">
        <f t="shared" si="208"/>
        <v>15.55526430994661</v>
      </c>
      <c r="Y935" s="68">
        <f t="shared" si="209"/>
        <v>31.946607131142912</v>
      </c>
      <c r="Z935" s="58">
        <f>(Table1[[#This Row],[Eoq]]/2)*(Table1[[#This Row],[Std. Price ($)]]*$K$1)</f>
        <v>552.34439365309026</v>
      </c>
      <c r="AA935" s="58">
        <f>Table1[[#This Row],[number of times I order]]*$H$1</f>
        <v>552.34439365309038</v>
      </c>
      <c r="AB935" s="58">
        <f>Table1[[#This Row],[Holding cost]]+AA935</f>
        <v>1104.6887873061805</v>
      </c>
      <c r="AC935" s="34">
        <v>0.5</v>
      </c>
      <c r="AD935" s="29">
        <v>0.85</v>
      </c>
      <c r="AE935" s="29">
        <v>1.36</v>
      </c>
      <c r="AF935" s="29">
        <v>8</v>
      </c>
    </row>
    <row r="936" spans="1:32" x14ac:dyDescent="0.15">
      <c r="A936" s="32">
        <v>89405.807026308496</v>
      </c>
      <c r="B936" s="33">
        <v>12.09891</v>
      </c>
      <c r="C936" s="33">
        <v>428.24421888003764</v>
      </c>
      <c r="D936" s="33">
        <f>C936/Table1[[#This Row],[Std. Price ($)]]</f>
        <v>35.39527270473436</v>
      </c>
      <c r="E936" s="29">
        <v>74</v>
      </c>
      <c r="F936" s="29">
        <f t="shared" si="196"/>
        <v>133.19999999999999</v>
      </c>
      <c r="G936" s="29">
        <f t="shared" si="197"/>
        <v>133.19999999999999</v>
      </c>
      <c r="H936" s="29">
        <f t="shared" si="198"/>
        <v>133.19999999999999</v>
      </c>
      <c r="I936" s="58">
        <f t="shared" si="199"/>
        <v>133.19999999999999</v>
      </c>
      <c r="J936" s="58">
        <f t="shared" si="200"/>
        <v>133.19999999999999</v>
      </c>
      <c r="K936" s="58">
        <f t="shared" si="201"/>
        <v>133.19999999999999</v>
      </c>
      <c r="L936" s="58">
        <f t="shared" si="202"/>
        <v>133.19999999999999</v>
      </c>
      <c r="M936" s="58">
        <f t="shared" si="203"/>
        <v>133.19999999999999</v>
      </c>
      <c r="N936" s="58">
        <f t="shared" si="204"/>
        <v>133.19999999999999</v>
      </c>
      <c r="O936" s="58">
        <f t="shared" si="205"/>
        <v>133.19999999999999</v>
      </c>
      <c r="P936" s="58">
        <f t="shared" si="206"/>
        <v>133.19999999999999</v>
      </c>
      <c r="Q936" s="58">
        <f t="shared" si="207"/>
        <v>133.19999999999999</v>
      </c>
      <c r="R936" s="58">
        <f>SUM(Table1[[#This Row],[Oct]:[September]])</f>
        <v>1598.4000000000003</v>
      </c>
      <c r="S936" s="68">
        <f>Table1[[#This Row],[DEMAND for the whole year]]/365</f>
        <v>4.3791780821917818</v>
      </c>
      <c r="T936" s="68">
        <f>Table1[[#This Row],[Lead Time (days)]]*S936</f>
        <v>35.033424657534255</v>
      </c>
      <c r="U936" s="68">
        <f>SQRT(2*Table1[[#This Row],[DEMAND for the whole year]]*$H$1/(Table1[[#This Row],[Std. Price ($)]]*$K$1))</f>
        <v>629.55001660398318</v>
      </c>
      <c r="V936" s="68">
        <f>Table1[[#This Row],[DEMAND for the whole year]]/U936</f>
        <v>2.5389563304633662</v>
      </c>
      <c r="W936" s="68">
        <f>Table1[[#This Row],[Demand variability (COV)]]*S936</f>
        <v>6.437391780821919</v>
      </c>
      <c r="X936" s="68">
        <f t="shared" si="208"/>
        <v>18.207693525494896</v>
      </c>
      <c r="Y936" s="68">
        <f t="shared" si="209"/>
        <v>37.394030743103222</v>
      </c>
      <c r="Z936" s="58">
        <f>(Table1[[#This Row],[Eoq]]/2)*(Table1[[#This Row],[Std. Price ($)]]*$K$1)</f>
        <v>761.68689913900982</v>
      </c>
      <c r="AA936" s="58">
        <f>Table1[[#This Row],[number of times I order]]*$H$1</f>
        <v>761.68689913900982</v>
      </c>
      <c r="AB936" s="58">
        <f>Table1[[#This Row],[Holding cost]]+AA936</f>
        <v>1523.3737982780196</v>
      </c>
      <c r="AC936" s="34">
        <v>0.8</v>
      </c>
      <c r="AD936" s="29">
        <v>0.9</v>
      </c>
      <c r="AE936" s="29">
        <v>1.47</v>
      </c>
      <c r="AF936" s="29">
        <v>8</v>
      </c>
    </row>
    <row r="937" spans="1:32" x14ac:dyDescent="0.15">
      <c r="A937" s="32">
        <v>91086.655850094074</v>
      </c>
      <c r="B937" s="33">
        <v>59.320485739999995</v>
      </c>
      <c r="C937" s="33">
        <v>2851.3109635167843</v>
      </c>
      <c r="D937" s="33">
        <f>C937/Table1[[#This Row],[Std. Price ($)]]</f>
        <v>48.066210651308545</v>
      </c>
      <c r="E937" s="29">
        <v>114</v>
      </c>
      <c r="F937" s="29">
        <f t="shared" si="196"/>
        <v>171</v>
      </c>
      <c r="G937" s="29">
        <f t="shared" si="197"/>
        <v>171</v>
      </c>
      <c r="H937" s="29">
        <f t="shared" si="198"/>
        <v>171</v>
      </c>
      <c r="I937" s="58">
        <f t="shared" si="199"/>
        <v>171</v>
      </c>
      <c r="J937" s="58">
        <f t="shared" si="200"/>
        <v>171</v>
      </c>
      <c r="K937" s="58">
        <f t="shared" si="201"/>
        <v>171</v>
      </c>
      <c r="L937" s="58">
        <f t="shared" si="202"/>
        <v>171</v>
      </c>
      <c r="M937" s="58">
        <f t="shared" si="203"/>
        <v>171</v>
      </c>
      <c r="N937" s="58">
        <f t="shared" si="204"/>
        <v>171</v>
      </c>
      <c r="O937" s="58">
        <f t="shared" si="205"/>
        <v>171</v>
      </c>
      <c r="P937" s="58">
        <f t="shared" si="206"/>
        <v>171</v>
      </c>
      <c r="Q937" s="58">
        <f t="shared" si="207"/>
        <v>171</v>
      </c>
      <c r="R937" s="58">
        <f>SUM(Table1[[#This Row],[Oct]:[September]])</f>
        <v>2052</v>
      </c>
      <c r="S937" s="68">
        <f>Table1[[#This Row],[DEMAND for the whole year]]/365</f>
        <v>5.6219178082191785</v>
      </c>
      <c r="T937" s="68">
        <f>Table1[[#This Row],[Lead Time (days)]]*S937</f>
        <v>89.950684931506856</v>
      </c>
      <c r="U937" s="68">
        <f>SQRT(2*Table1[[#This Row],[DEMAND for the whole year]]*$H$1/(Table1[[#This Row],[Std. Price ($)]]*$K$1))</f>
        <v>322.1417074931498</v>
      </c>
      <c r="V937" s="68">
        <f>Table1[[#This Row],[DEMAND for the whole year]]/U937</f>
        <v>6.3698675218688807</v>
      </c>
      <c r="W937" s="68">
        <f>Table1[[#This Row],[Demand variability (COV)]]*S937</f>
        <v>3.76668493150685</v>
      </c>
      <c r="X937" s="68">
        <f t="shared" si="208"/>
        <v>15.0667397260274</v>
      </c>
      <c r="Y937" s="68">
        <f t="shared" si="209"/>
        <v>30.943300299101971</v>
      </c>
      <c r="Z937" s="58">
        <f>(Table1[[#This Row],[Eoq]]/2)*(Table1[[#This Row],[Std. Price ($)]]*$K$1)</f>
        <v>1910.9602565606642</v>
      </c>
      <c r="AA937" s="58">
        <f>Table1[[#This Row],[number of times I order]]*$H$1</f>
        <v>1910.9602565606642</v>
      </c>
      <c r="AB937" s="58">
        <f>Table1[[#This Row],[Holding cost]]+AA937</f>
        <v>3821.9205131213284</v>
      </c>
      <c r="AC937" s="34">
        <v>0.5</v>
      </c>
      <c r="AD937" s="29">
        <v>1</v>
      </c>
      <c r="AE937" s="29">
        <v>0.67</v>
      </c>
      <c r="AF937" s="29">
        <v>16</v>
      </c>
    </row>
    <row r="938" spans="1:32" x14ac:dyDescent="0.15">
      <c r="A938" s="32">
        <v>12419.573955987662</v>
      </c>
      <c r="B938" s="33">
        <v>8.1080318399999989</v>
      </c>
      <c r="C938" s="33">
        <v>755.27304357496973</v>
      </c>
      <c r="D938" s="33">
        <f>C938/Table1[[#This Row],[Std. Price ($)]]</f>
        <v>93.151218258532367</v>
      </c>
      <c r="E938" s="29">
        <v>138</v>
      </c>
      <c r="F938" s="29">
        <f t="shared" si="196"/>
        <v>165.6</v>
      </c>
      <c r="G938" s="29">
        <f t="shared" si="197"/>
        <v>165.6</v>
      </c>
      <c r="H938" s="29">
        <f t="shared" si="198"/>
        <v>165.6</v>
      </c>
      <c r="I938" s="58">
        <f t="shared" si="199"/>
        <v>165.6</v>
      </c>
      <c r="J938" s="58">
        <f t="shared" si="200"/>
        <v>165.6</v>
      </c>
      <c r="K938" s="58">
        <f t="shared" si="201"/>
        <v>165.6</v>
      </c>
      <c r="L938" s="58">
        <f t="shared" si="202"/>
        <v>165.6</v>
      </c>
      <c r="M938" s="58">
        <f t="shared" si="203"/>
        <v>165.6</v>
      </c>
      <c r="N938" s="58">
        <f t="shared" si="204"/>
        <v>165.6</v>
      </c>
      <c r="O938" s="58">
        <f t="shared" si="205"/>
        <v>165.6</v>
      </c>
      <c r="P938" s="58">
        <f t="shared" si="206"/>
        <v>165.6</v>
      </c>
      <c r="Q938" s="58">
        <f t="shared" si="207"/>
        <v>165.6</v>
      </c>
      <c r="R938" s="58">
        <f>SUM(Table1[[#This Row],[Oct]:[September]])</f>
        <v>1987.1999999999996</v>
      </c>
      <c r="S938" s="68">
        <f>Table1[[#This Row],[DEMAND for the whole year]]/365</f>
        <v>5.4443835616438347</v>
      </c>
      <c r="T938" s="68">
        <f>Table1[[#This Row],[Lead Time (days)]]*S938</f>
        <v>114.33205479452053</v>
      </c>
      <c r="U938" s="68">
        <f>SQRT(2*Table1[[#This Row],[DEMAND for the whole year]]*$H$1/(Table1[[#This Row],[Std. Price ($)]]*$K$1))</f>
        <v>857.47939698417622</v>
      </c>
      <c r="V938" s="68">
        <f>Table1[[#This Row],[DEMAND for the whole year]]/U938</f>
        <v>2.3174900842972335</v>
      </c>
      <c r="W938" s="68">
        <f>Table1[[#This Row],[Demand variability (COV)]]*S938</f>
        <v>3.1577424657534241</v>
      </c>
      <c r="X938" s="68">
        <f t="shared" si="208"/>
        <v>14.470593874491565</v>
      </c>
      <c r="Y938" s="68">
        <f t="shared" si="209"/>
        <v>29.718966405932569</v>
      </c>
      <c r="Z938" s="58">
        <f>(Table1[[#This Row],[Eoq]]/2)*(Table1[[#This Row],[Std. Price ($)]]*$K$1)</f>
        <v>695.24702528916998</v>
      </c>
      <c r="AA938" s="58">
        <f>Table1[[#This Row],[number of times I order]]*$H$1</f>
        <v>695.2470252891701</v>
      </c>
      <c r="AB938" s="58">
        <f>Table1[[#This Row],[Holding cost]]+AA938</f>
        <v>1390.4940505783402</v>
      </c>
      <c r="AC938" s="34">
        <v>0.2</v>
      </c>
      <c r="AD938" s="29">
        <v>1</v>
      </c>
      <c r="AE938" s="29">
        <v>0.57999999999999996</v>
      </c>
      <c r="AF938" s="29">
        <v>21</v>
      </c>
    </row>
    <row r="939" spans="1:32" x14ac:dyDescent="0.15">
      <c r="A939" s="32">
        <v>31126.681063138316</v>
      </c>
      <c r="B939" s="33">
        <v>12.888389999999999</v>
      </c>
      <c r="C939" s="33">
        <v>535.59088712154676</v>
      </c>
      <c r="D939" s="33">
        <f>C939/Table1[[#This Row],[Std. Price ($)]]</f>
        <v>41.556073886773042</v>
      </c>
      <c r="E939" s="29">
        <v>98</v>
      </c>
      <c r="F939" s="29">
        <f t="shared" si="196"/>
        <v>78.400000000000006</v>
      </c>
      <c r="G939" s="29">
        <f t="shared" si="197"/>
        <v>78.400000000000006</v>
      </c>
      <c r="H939" s="29">
        <f t="shared" si="198"/>
        <v>78.400000000000006</v>
      </c>
      <c r="I939" s="58">
        <f t="shared" si="199"/>
        <v>78.400000000000006</v>
      </c>
      <c r="J939" s="58">
        <f t="shared" si="200"/>
        <v>78.400000000000006</v>
      </c>
      <c r="K939" s="58">
        <f t="shared" si="201"/>
        <v>78.400000000000006</v>
      </c>
      <c r="L939" s="58">
        <f t="shared" si="202"/>
        <v>78.400000000000006</v>
      </c>
      <c r="M939" s="58">
        <f t="shared" si="203"/>
        <v>78.400000000000006</v>
      </c>
      <c r="N939" s="58">
        <f t="shared" si="204"/>
        <v>78.400000000000006</v>
      </c>
      <c r="O939" s="58">
        <f t="shared" si="205"/>
        <v>78.400000000000006</v>
      </c>
      <c r="P939" s="58">
        <f t="shared" si="206"/>
        <v>78.400000000000006</v>
      </c>
      <c r="Q939" s="58">
        <f t="shared" si="207"/>
        <v>78.400000000000006</v>
      </c>
      <c r="R939" s="58">
        <f>SUM(Table1[[#This Row],[Oct]:[September]])</f>
        <v>940.79999999999984</v>
      </c>
      <c r="S939" s="68">
        <f>Table1[[#This Row],[DEMAND for the whole year]]/365</f>
        <v>2.5775342465753419</v>
      </c>
      <c r="T939" s="68">
        <f>Table1[[#This Row],[Lead Time (days)]]*S939</f>
        <v>41.240547945205471</v>
      </c>
      <c r="U939" s="68">
        <f>SQRT(2*Table1[[#This Row],[DEMAND for the whole year]]*$H$1/(Table1[[#This Row],[Std. Price ($)]]*$K$1))</f>
        <v>467.96130895879924</v>
      </c>
      <c r="V939" s="68">
        <f>Table1[[#This Row],[DEMAND for the whole year]]/U939</f>
        <v>2.0104226182571661</v>
      </c>
      <c r="W939" s="68">
        <f>Table1[[#This Row],[Demand variability (COV)]]*S939</f>
        <v>1.5722958904109585</v>
      </c>
      <c r="X939" s="68">
        <f t="shared" si="208"/>
        <v>6.2891835616438341</v>
      </c>
      <c r="Y939" s="68">
        <f t="shared" si="209"/>
        <v>12.916403888489587</v>
      </c>
      <c r="Z939" s="58">
        <f>(Table1[[#This Row],[Eoq]]/2)*(Table1[[#This Row],[Std. Price ($)]]*$K$1)</f>
        <v>603.12678547714984</v>
      </c>
      <c r="AA939" s="58">
        <f>Table1[[#This Row],[number of times I order]]*$H$1</f>
        <v>603.12678547714984</v>
      </c>
      <c r="AB939" s="58">
        <f>Table1[[#This Row],[Holding cost]]+AA939</f>
        <v>1206.2535709542997</v>
      </c>
      <c r="AC939" s="34">
        <v>-0.2</v>
      </c>
      <c r="AD939" s="29">
        <v>1</v>
      </c>
      <c r="AE939" s="29">
        <v>0.61</v>
      </c>
      <c r="AF939" s="29">
        <v>16</v>
      </c>
    </row>
    <row r="940" spans="1:32" x14ac:dyDescent="0.15">
      <c r="A940" s="32">
        <v>13256.119310568549</v>
      </c>
      <c r="B940" s="33">
        <v>13.263779999999999</v>
      </c>
      <c r="C940" s="33">
        <v>2221.1566409823995</v>
      </c>
      <c r="D940" s="33">
        <f>C940/Table1[[#This Row],[Std. Price ($)]]</f>
        <v>167.46030475342621</v>
      </c>
      <c r="E940" s="29">
        <v>138</v>
      </c>
      <c r="F940" s="29">
        <f t="shared" si="196"/>
        <v>248.4</v>
      </c>
      <c r="G940" s="29">
        <f t="shared" si="197"/>
        <v>248.4</v>
      </c>
      <c r="H940" s="29">
        <f t="shared" si="198"/>
        <v>248.4</v>
      </c>
      <c r="I940" s="58">
        <f t="shared" si="199"/>
        <v>248.4</v>
      </c>
      <c r="J940" s="58">
        <f t="shared" si="200"/>
        <v>248.4</v>
      </c>
      <c r="K940" s="58">
        <f t="shared" si="201"/>
        <v>248.4</v>
      </c>
      <c r="L940" s="58">
        <f t="shared" si="202"/>
        <v>248.4</v>
      </c>
      <c r="M940" s="58">
        <f t="shared" si="203"/>
        <v>248.4</v>
      </c>
      <c r="N940" s="58">
        <f t="shared" si="204"/>
        <v>248.4</v>
      </c>
      <c r="O940" s="58">
        <f t="shared" si="205"/>
        <v>248.4</v>
      </c>
      <c r="P940" s="58">
        <f t="shared" si="206"/>
        <v>248.4</v>
      </c>
      <c r="Q940" s="58">
        <f t="shared" si="207"/>
        <v>248.4</v>
      </c>
      <c r="R940" s="58">
        <f>SUM(Table1[[#This Row],[Oct]:[September]])</f>
        <v>2980.8000000000006</v>
      </c>
      <c r="S940" s="68">
        <f>Table1[[#This Row],[DEMAND for the whole year]]/365</f>
        <v>8.1665753424657552</v>
      </c>
      <c r="T940" s="68">
        <f>Table1[[#This Row],[Lead Time (days)]]*S940</f>
        <v>130.66520547945208</v>
      </c>
      <c r="U940" s="68">
        <f>SQRT(2*Table1[[#This Row],[DEMAND for the whole year]]*$H$1/(Table1[[#This Row],[Std. Price ($)]]*$K$1))</f>
        <v>821.0949691608339</v>
      </c>
      <c r="V940" s="68">
        <f>Table1[[#This Row],[DEMAND for the whole year]]/U940</f>
        <v>3.630274343352029</v>
      </c>
      <c r="W940" s="68">
        <f>Table1[[#This Row],[Demand variability (COV)]]*S940</f>
        <v>15.516493150684934</v>
      </c>
      <c r="X940" s="68">
        <f t="shared" si="208"/>
        <v>62.065972602739734</v>
      </c>
      <c r="Y940" s="68">
        <f t="shared" si="209"/>
        <v>127.46792362018124</v>
      </c>
      <c r="Z940" s="58">
        <f>(Table1[[#This Row],[Eoq]]/2)*(Table1[[#This Row],[Std. Price ($)]]*$K$1)</f>
        <v>1089.0823030056085</v>
      </c>
      <c r="AA940" s="58">
        <f>Table1[[#This Row],[number of times I order]]*$H$1</f>
        <v>1089.0823030056088</v>
      </c>
      <c r="AB940" s="58">
        <f>Table1[[#This Row],[Holding cost]]+AA940</f>
        <v>2178.1646060112171</v>
      </c>
      <c r="AC940" s="34">
        <v>0.8</v>
      </c>
      <c r="AD940" s="29">
        <v>1</v>
      </c>
      <c r="AE940" s="29">
        <v>1.9</v>
      </c>
      <c r="AF940" s="29">
        <v>16</v>
      </c>
    </row>
    <row r="941" spans="1:32" x14ac:dyDescent="0.15">
      <c r="A941" s="32">
        <v>51079.916935264249</v>
      </c>
      <c r="B941" s="33">
        <v>12.18107698</v>
      </c>
      <c r="C941" s="33">
        <v>991.05707500025187</v>
      </c>
      <c r="D941" s="33">
        <f>C941/Table1[[#This Row],[Std. Price ($)]]</f>
        <v>81.36038189623622</v>
      </c>
      <c r="E941" s="29">
        <v>170</v>
      </c>
      <c r="F941" s="29">
        <f t="shared" si="196"/>
        <v>238</v>
      </c>
      <c r="G941" s="29">
        <f t="shared" si="197"/>
        <v>238</v>
      </c>
      <c r="H941" s="29">
        <f t="shared" si="198"/>
        <v>238</v>
      </c>
      <c r="I941" s="58">
        <f t="shared" si="199"/>
        <v>238</v>
      </c>
      <c r="J941" s="58">
        <f t="shared" si="200"/>
        <v>238</v>
      </c>
      <c r="K941" s="58">
        <f t="shared" si="201"/>
        <v>238</v>
      </c>
      <c r="L941" s="58">
        <f t="shared" si="202"/>
        <v>238</v>
      </c>
      <c r="M941" s="58">
        <f t="shared" si="203"/>
        <v>238</v>
      </c>
      <c r="N941" s="58">
        <f t="shared" si="204"/>
        <v>238</v>
      </c>
      <c r="O941" s="58">
        <f t="shared" si="205"/>
        <v>238</v>
      </c>
      <c r="P941" s="58">
        <f t="shared" si="206"/>
        <v>238</v>
      </c>
      <c r="Q941" s="58">
        <f t="shared" si="207"/>
        <v>238</v>
      </c>
      <c r="R941" s="58">
        <f>SUM(Table1[[#This Row],[Oct]:[September]])</f>
        <v>2856</v>
      </c>
      <c r="S941" s="68">
        <f>Table1[[#This Row],[DEMAND for the whole year]]/365</f>
        <v>7.8246575342465752</v>
      </c>
      <c r="T941" s="68">
        <f>Table1[[#This Row],[Lead Time (days)]]*S941</f>
        <v>226.91506849315067</v>
      </c>
      <c r="U941" s="68">
        <f>SQRT(2*Table1[[#This Row],[DEMAND for the whole year]]*$H$1/(Table1[[#This Row],[Std. Price ($)]]*$K$1))</f>
        <v>838.68115577715218</v>
      </c>
      <c r="V941" s="68">
        <f>Table1[[#This Row],[DEMAND for the whole year]]/U941</f>
        <v>3.4053465733989547</v>
      </c>
      <c r="W941" s="68">
        <f>Table1[[#This Row],[Demand variability (COV)]]*S941</f>
        <v>3.4428493150684929</v>
      </c>
      <c r="X941" s="68">
        <f t="shared" si="208"/>
        <v>18.54031096777398</v>
      </c>
      <c r="Y941" s="68">
        <f t="shared" si="209"/>
        <v>38.077143452841035</v>
      </c>
      <c r="Z941" s="58">
        <f>(Table1[[#This Row],[Eoq]]/2)*(Table1[[#This Row],[Std. Price ($)]]*$K$1)</f>
        <v>1021.6039720196864</v>
      </c>
      <c r="AA941" s="58">
        <f>Table1[[#This Row],[number of times I order]]*$H$1</f>
        <v>1021.6039720196865</v>
      </c>
      <c r="AB941" s="58">
        <f>Table1[[#This Row],[Holding cost]]+AA941</f>
        <v>2043.2079440393727</v>
      </c>
      <c r="AC941" s="34">
        <v>0.4</v>
      </c>
      <c r="AD941" s="29">
        <v>1</v>
      </c>
      <c r="AE941" s="29">
        <v>0.44</v>
      </c>
      <c r="AF941" s="29">
        <v>29</v>
      </c>
    </row>
    <row r="942" spans="1:32" x14ac:dyDescent="0.15">
      <c r="A942" s="32">
        <v>69483.663590435375</v>
      </c>
      <c r="B942" s="33">
        <v>22.187999999999999</v>
      </c>
      <c r="C942" s="33">
        <v>1412.6041041493336</v>
      </c>
      <c r="D942" s="33">
        <f>C942/Table1[[#This Row],[Std. Price ($)]]</f>
        <v>63.665229139594992</v>
      </c>
      <c r="E942" s="29">
        <v>74</v>
      </c>
      <c r="F942" s="29">
        <f t="shared" si="196"/>
        <v>162.80000000000001</v>
      </c>
      <c r="G942" s="29">
        <f t="shared" si="197"/>
        <v>162.80000000000001</v>
      </c>
      <c r="H942" s="29">
        <f t="shared" si="198"/>
        <v>162.80000000000001</v>
      </c>
      <c r="I942" s="58">
        <f t="shared" si="199"/>
        <v>162.80000000000001</v>
      </c>
      <c r="J942" s="58">
        <f t="shared" si="200"/>
        <v>162.80000000000001</v>
      </c>
      <c r="K942" s="58">
        <f t="shared" si="201"/>
        <v>162.80000000000001</v>
      </c>
      <c r="L942" s="58">
        <f t="shared" si="202"/>
        <v>162.80000000000001</v>
      </c>
      <c r="M942" s="58">
        <f t="shared" si="203"/>
        <v>162.80000000000001</v>
      </c>
      <c r="N942" s="58">
        <f t="shared" si="204"/>
        <v>162.80000000000001</v>
      </c>
      <c r="O942" s="58">
        <f t="shared" si="205"/>
        <v>162.80000000000001</v>
      </c>
      <c r="P942" s="58">
        <f t="shared" si="206"/>
        <v>162.80000000000001</v>
      </c>
      <c r="Q942" s="58">
        <f t="shared" si="207"/>
        <v>162.80000000000001</v>
      </c>
      <c r="R942" s="58">
        <f>SUM(Table1[[#This Row],[Oct]:[September]])</f>
        <v>1953.5999999999997</v>
      </c>
      <c r="S942" s="68">
        <f>Table1[[#This Row],[DEMAND for the whole year]]/365</f>
        <v>5.3523287671232866</v>
      </c>
      <c r="T942" s="68">
        <f>Table1[[#This Row],[Lead Time (days)]]*S942</f>
        <v>85.637260273972586</v>
      </c>
      <c r="U942" s="68">
        <f>SQRT(2*Table1[[#This Row],[DEMAND for the whole year]]*$H$1/(Table1[[#This Row],[Std. Price ($)]]*$K$1))</f>
        <v>513.94822684879136</v>
      </c>
      <c r="V942" s="68">
        <f>Table1[[#This Row],[DEMAND for the whole year]]/U942</f>
        <v>3.8011610857736611</v>
      </c>
      <c r="W942" s="68">
        <f>Table1[[#This Row],[Demand variability (COV)]]*S942</f>
        <v>6.1016547945205462</v>
      </c>
      <c r="X942" s="68">
        <f t="shared" si="208"/>
        <v>24.406619178082185</v>
      </c>
      <c r="Y942" s="68">
        <f t="shared" si="209"/>
        <v>50.125067549192025</v>
      </c>
      <c r="Z942" s="58">
        <f>(Table1[[#This Row],[Eoq]]/2)*(Table1[[#This Row],[Std. Price ($)]]*$K$1)</f>
        <v>1140.3483257320981</v>
      </c>
      <c r="AA942" s="58">
        <f>Table1[[#This Row],[number of times I order]]*$H$1</f>
        <v>1140.3483257320984</v>
      </c>
      <c r="AB942" s="58">
        <f>Table1[[#This Row],[Holding cost]]+AA942</f>
        <v>2280.6966514641963</v>
      </c>
      <c r="AC942" s="34">
        <v>1.2</v>
      </c>
      <c r="AD942" s="29">
        <v>1</v>
      </c>
      <c r="AE942" s="29">
        <v>1.1399999999999999</v>
      </c>
      <c r="AF942" s="29">
        <v>16</v>
      </c>
    </row>
    <row r="943" spans="1:32" x14ac:dyDescent="0.15">
      <c r="A943" s="32">
        <v>63145.959935154031</v>
      </c>
      <c r="B943" s="33">
        <v>22.381030439999996</v>
      </c>
      <c r="C943" s="33">
        <v>1431.2924443176994</v>
      </c>
      <c r="D943" s="33">
        <f>C943/Table1[[#This Row],[Std. Price ($)]]</f>
        <v>63.951141488090464</v>
      </c>
      <c r="E943" s="29">
        <v>114</v>
      </c>
      <c r="F943" s="29">
        <f t="shared" si="196"/>
        <v>34.200000000000003</v>
      </c>
      <c r="G943" s="29">
        <f t="shared" si="197"/>
        <v>34.200000000000003</v>
      </c>
      <c r="H943" s="29">
        <f t="shared" si="198"/>
        <v>34.200000000000003</v>
      </c>
      <c r="I943" s="58">
        <f t="shared" si="199"/>
        <v>34.200000000000003</v>
      </c>
      <c r="J943" s="58">
        <f t="shared" si="200"/>
        <v>34.200000000000003</v>
      </c>
      <c r="K943" s="58">
        <f t="shared" si="201"/>
        <v>34.200000000000003</v>
      </c>
      <c r="L943" s="58">
        <f t="shared" si="202"/>
        <v>34.200000000000003</v>
      </c>
      <c r="M943" s="58">
        <f t="shared" si="203"/>
        <v>34.200000000000003</v>
      </c>
      <c r="N943" s="58">
        <f t="shared" si="204"/>
        <v>34.200000000000003</v>
      </c>
      <c r="O943" s="58">
        <f t="shared" si="205"/>
        <v>34.200000000000003</v>
      </c>
      <c r="P943" s="58">
        <f t="shared" si="206"/>
        <v>34.200000000000003</v>
      </c>
      <c r="Q943" s="58">
        <f t="shared" si="207"/>
        <v>34.200000000000003</v>
      </c>
      <c r="R943" s="58">
        <f>SUM(Table1[[#This Row],[Oct]:[September]])</f>
        <v>410.39999999999992</v>
      </c>
      <c r="S943" s="68">
        <f>Table1[[#This Row],[DEMAND for the whole year]]/365</f>
        <v>1.1243835616438353</v>
      </c>
      <c r="T943" s="68">
        <f>Table1[[#This Row],[Lead Time (days)]]*S943</f>
        <v>32.607123287671229</v>
      </c>
      <c r="U943" s="68">
        <f>SQRT(2*Table1[[#This Row],[DEMAND for the whole year]]*$H$1/(Table1[[#This Row],[Std. Price ($)]]*$K$1))</f>
        <v>234.54396595502331</v>
      </c>
      <c r="V943" s="68">
        <f>Table1[[#This Row],[DEMAND for the whole year]]/U943</f>
        <v>1.7497785471859002</v>
      </c>
      <c r="W943" s="68">
        <f>Table1[[#This Row],[Demand variability (COV)]]*S943</f>
        <v>0.64089863013698611</v>
      </c>
      <c r="X943" s="68">
        <f t="shared" si="208"/>
        <v>3.4513447479544106</v>
      </c>
      <c r="Y943" s="68">
        <f t="shared" si="209"/>
        <v>7.0881955163262313</v>
      </c>
      <c r="Z943" s="58">
        <f>(Table1[[#This Row],[Eoq]]/2)*(Table1[[#This Row],[Std. Price ($)]]*$K$1)</f>
        <v>524.93356415577</v>
      </c>
      <c r="AA943" s="58">
        <f>Table1[[#This Row],[number of times I order]]*$H$1</f>
        <v>524.93356415577011</v>
      </c>
      <c r="AB943" s="58">
        <f>Table1[[#This Row],[Holding cost]]+AA943</f>
        <v>1049.86712831154</v>
      </c>
      <c r="AC943" s="34">
        <v>-0.7</v>
      </c>
      <c r="AD943" s="29">
        <v>1</v>
      </c>
      <c r="AE943" s="29">
        <v>0.56999999999999995</v>
      </c>
      <c r="AF943" s="29">
        <v>29</v>
      </c>
    </row>
    <row r="944" spans="1:32" x14ac:dyDescent="0.15">
      <c r="A944" s="32">
        <v>36370.452647071048</v>
      </c>
      <c r="B944" s="33">
        <v>10.38579</v>
      </c>
      <c r="C944" s="33">
        <v>1234.5362093891229</v>
      </c>
      <c r="D944" s="33">
        <f>C944/Table1[[#This Row],[Std. Price ($)]]</f>
        <v>118.86781933672093</v>
      </c>
      <c r="E944" s="29">
        <v>170</v>
      </c>
      <c r="F944" s="29">
        <f t="shared" si="196"/>
        <v>374</v>
      </c>
      <c r="G944" s="29">
        <f t="shared" si="197"/>
        <v>374</v>
      </c>
      <c r="H944" s="29">
        <f t="shared" si="198"/>
        <v>374</v>
      </c>
      <c r="I944" s="58">
        <f t="shared" si="199"/>
        <v>374</v>
      </c>
      <c r="J944" s="58">
        <f t="shared" si="200"/>
        <v>374</v>
      </c>
      <c r="K944" s="58">
        <f t="shared" si="201"/>
        <v>374</v>
      </c>
      <c r="L944" s="58">
        <f t="shared" si="202"/>
        <v>374</v>
      </c>
      <c r="M944" s="58">
        <f t="shared" si="203"/>
        <v>374</v>
      </c>
      <c r="N944" s="58">
        <f t="shared" si="204"/>
        <v>374</v>
      </c>
      <c r="O944" s="58">
        <f t="shared" si="205"/>
        <v>374</v>
      </c>
      <c r="P944" s="58">
        <f t="shared" si="206"/>
        <v>374</v>
      </c>
      <c r="Q944" s="58">
        <f t="shared" si="207"/>
        <v>374</v>
      </c>
      <c r="R944" s="58">
        <f>SUM(Table1[[#This Row],[Oct]:[September]])</f>
        <v>4488</v>
      </c>
      <c r="S944" s="68">
        <f>Table1[[#This Row],[DEMAND for the whole year]]/365</f>
        <v>12.295890410958904</v>
      </c>
      <c r="T944" s="68">
        <f>Table1[[#This Row],[Lead Time (days)]]*S944</f>
        <v>196.73424657534247</v>
      </c>
      <c r="U944" s="68">
        <f>SQRT(2*Table1[[#This Row],[DEMAND for the whole year]]*$H$1/(Table1[[#This Row],[Std. Price ($)]]*$K$1))</f>
        <v>1138.5897845991501</v>
      </c>
      <c r="V944" s="68">
        <f>Table1[[#This Row],[DEMAND for the whole year]]/U944</f>
        <v>3.9417181329973352</v>
      </c>
      <c r="W944" s="68">
        <f>Table1[[#This Row],[Demand variability (COV)]]*S944</f>
        <v>10.574465753424658</v>
      </c>
      <c r="X944" s="68">
        <f t="shared" si="208"/>
        <v>42.297863013698631</v>
      </c>
      <c r="Y944" s="68">
        <f t="shared" si="209"/>
        <v>86.869190086437598</v>
      </c>
      <c r="Z944" s="58">
        <f>(Table1[[#This Row],[Eoq]]/2)*(Table1[[#This Row],[Std. Price ($)]]*$K$1)</f>
        <v>1182.5154398992008</v>
      </c>
      <c r="AA944" s="58">
        <f>Table1[[#This Row],[number of times I order]]*$H$1</f>
        <v>1182.5154398992006</v>
      </c>
      <c r="AB944" s="58">
        <f>Table1[[#This Row],[Holding cost]]+AA944</f>
        <v>2365.0308797984017</v>
      </c>
      <c r="AC944" s="34">
        <v>1.2</v>
      </c>
      <c r="AD944" s="29">
        <v>0.92</v>
      </c>
      <c r="AE944" s="29">
        <v>0.86</v>
      </c>
      <c r="AF944" s="29">
        <v>16</v>
      </c>
    </row>
    <row r="945" spans="1:32" x14ac:dyDescent="0.15">
      <c r="A945" s="32">
        <v>54527.617911136862</v>
      </c>
      <c r="B945" s="33">
        <v>7.4493200000000002</v>
      </c>
      <c r="C945" s="33">
        <v>308.38473722189485</v>
      </c>
      <c r="D945" s="33">
        <f>C945/Table1[[#This Row],[Std. Price ($)]]</f>
        <v>41.397703041605787</v>
      </c>
      <c r="E945" s="29">
        <v>98</v>
      </c>
      <c r="F945" s="29">
        <f t="shared" si="196"/>
        <v>88.2</v>
      </c>
      <c r="G945" s="29">
        <f t="shared" si="197"/>
        <v>88.2</v>
      </c>
      <c r="H945" s="29">
        <f t="shared" si="198"/>
        <v>88.2</v>
      </c>
      <c r="I945" s="58">
        <f t="shared" si="199"/>
        <v>88.2</v>
      </c>
      <c r="J945" s="58">
        <f t="shared" si="200"/>
        <v>88.2</v>
      </c>
      <c r="K945" s="58">
        <f t="shared" si="201"/>
        <v>88.2</v>
      </c>
      <c r="L945" s="58">
        <f t="shared" si="202"/>
        <v>88.2</v>
      </c>
      <c r="M945" s="58">
        <f t="shared" si="203"/>
        <v>88.2</v>
      </c>
      <c r="N945" s="58">
        <f t="shared" si="204"/>
        <v>88.2</v>
      </c>
      <c r="O945" s="58">
        <f t="shared" si="205"/>
        <v>88.2</v>
      </c>
      <c r="P945" s="58">
        <f t="shared" si="206"/>
        <v>88.2</v>
      </c>
      <c r="Q945" s="58">
        <f t="shared" si="207"/>
        <v>88.2</v>
      </c>
      <c r="R945" s="58">
        <f>SUM(Table1[[#This Row],[Oct]:[September]])</f>
        <v>1058.4000000000003</v>
      </c>
      <c r="S945" s="68">
        <f>Table1[[#This Row],[DEMAND for the whole year]]/365</f>
        <v>2.8997260273972612</v>
      </c>
      <c r="T945" s="68">
        <f>Table1[[#This Row],[Lead Time (days)]]*S945</f>
        <v>31.896986301369871</v>
      </c>
      <c r="U945" s="68">
        <f>SQRT(2*Table1[[#This Row],[DEMAND for the whole year]]*$H$1/(Table1[[#This Row],[Std. Price ($)]]*$K$1))</f>
        <v>652.87077391470086</v>
      </c>
      <c r="V945" s="68">
        <f>Table1[[#This Row],[DEMAND for the whole year]]/U945</f>
        <v>1.62114777117942</v>
      </c>
      <c r="W945" s="68">
        <f>Table1[[#This Row],[Demand variability (COV)]]*S945</f>
        <v>2.4937643835616448</v>
      </c>
      <c r="X945" s="68">
        <f t="shared" si="208"/>
        <v>8.2708807758259031</v>
      </c>
      <c r="Y945" s="68">
        <f t="shared" si="209"/>
        <v>16.986312383318129</v>
      </c>
      <c r="Z945" s="58">
        <f>(Table1[[#This Row],[Eoq]]/2)*(Table1[[#This Row],[Std. Price ($)]]*$K$1)</f>
        <v>486.34433135382596</v>
      </c>
      <c r="AA945" s="58">
        <f>Table1[[#This Row],[number of times I order]]*$H$1</f>
        <v>486.34433135382602</v>
      </c>
      <c r="AB945" s="58">
        <f>Table1[[#This Row],[Holding cost]]+AA945</f>
        <v>972.68866270765193</v>
      </c>
      <c r="AC945" s="34">
        <v>-0.1</v>
      </c>
      <c r="AD945" s="29">
        <v>0.96</v>
      </c>
      <c r="AE945" s="29">
        <v>0.86</v>
      </c>
      <c r="AF945" s="29">
        <v>11</v>
      </c>
    </row>
    <row r="946" spans="1:32" x14ac:dyDescent="0.15">
      <c r="A946" s="32">
        <v>14287.912513230072</v>
      </c>
      <c r="B946" s="33">
        <v>5.0752070099999997</v>
      </c>
      <c r="C946" s="33">
        <v>68.24836878824911</v>
      </c>
      <c r="D946" s="33">
        <f>C946/Table1[[#This Row],[Std. Price ($)]]</f>
        <v>13.447405919359555</v>
      </c>
      <c r="E946" s="29">
        <v>50</v>
      </c>
      <c r="F946" s="29">
        <f t="shared" si="196"/>
        <v>70</v>
      </c>
      <c r="G946" s="29">
        <f t="shared" si="197"/>
        <v>70</v>
      </c>
      <c r="H946" s="29">
        <f t="shared" si="198"/>
        <v>70</v>
      </c>
      <c r="I946" s="58">
        <f t="shared" si="199"/>
        <v>70</v>
      </c>
      <c r="J946" s="58">
        <f t="shared" si="200"/>
        <v>70</v>
      </c>
      <c r="K946" s="58">
        <f t="shared" si="201"/>
        <v>70</v>
      </c>
      <c r="L946" s="58">
        <f t="shared" si="202"/>
        <v>70</v>
      </c>
      <c r="M946" s="58">
        <f t="shared" si="203"/>
        <v>70</v>
      </c>
      <c r="N946" s="58">
        <f t="shared" si="204"/>
        <v>70</v>
      </c>
      <c r="O946" s="58">
        <f t="shared" si="205"/>
        <v>70</v>
      </c>
      <c r="P946" s="58">
        <f t="shared" si="206"/>
        <v>70</v>
      </c>
      <c r="Q946" s="58">
        <f t="shared" si="207"/>
        <v>70</v>
      </c>
      <c r="R946" s="58">
        <f>SUM(Table1[[#This Row],[Oct]:[September]])</f>
        <v>840</v>
      </c>
      <c r="S946" s="68">
        <f>Table1[[#This Row],[DEMAND for the whole year]]/365</f>
        <v>2.3013698630136985</v>
      </c>
      <c r="T946" s="68">
        <f>Table1[[#This Row],[Lead Time (days)]]*S946</f>
        <v>11.506849315068493</v>
      </c>
      <c r="U946" s="68">
        <f>SQRT(2*Table1[[#This Row],[DEMAND for the whole year]]*$H$1/(Table1[[#This Row],[Std. Price ($)]]*$K$1))</f>
        <v>704.64989217757523</v>
      </c>
      <c r="V946" s="68">
        <f>Table1[[#This Row],[DEMAND for the whole year]]/U946</f>
        <v>1.1920813574584581</v>
      </c>
      <c r="W946" s="68">
        <f>Table1[[#This Row],[Demand variability (COV)]]*S946</f>
        <v>2.692602739726027</v>
      </c>
      <c r="X946" s="68">
        <f t="shared" si="208"/>
        <v>6.0208427624295702</v>
      </c>
      <c r="Y946" s="68">
        <f t="shared" si="209"/>
        <v>12.36529926442522</v>
      </c>
      <c r="Z946" s="58">
        <f>(Table1[[#This Row],[Eoq]]/2)*(Table1[[#This Row],[Std. Price ($)]]*$K$1)</f>
        <v>357.62440723753741</v>
      </c>
      <c r="AA946" s="58">
        <f>Table1[[#This Row],[number of times I order]]*$H$1</f>
        <v>357.62440723753741</v>
      </c>
      <c r="AB946" s="58">
        <f>Table1[[#This Row],[Holding cost]]+AA946</f>
        <v>715.24881447507482</v>
      </c>
      <c r="AC946" s="34">
        <v>0.4</v>
      </c>
      <c r="AD946" s="29">
        <v>0.75</v>
      </c>
      <c r="AE946" s="29">
        <v>1.17</v>
      </c>
      <c r="AF946" s="29">
        <v>5</v>
      </c>
    </row>
    <row r="947" spans="1:32" x14ac:dyDescent="0.15">
      <c r="A947" s="32">
        <v>65229.239278828165</v>
      </c>
      <c r="B947" s="33">
        <v>67.584598979999996</v>
      </c>
      <c r="C947" s="33">
        <v>2531.9269516601717</v>
      </c>
      <c r="D947" s="33">
        <f>C947/Table1[[#This Row],[Std. Price ($)]]</f>
        <v>37.463075757976064</v>
      </c>
      <c r="E947" s="29">
        <v>98</v>
      </c>
      <c r="F947" s="29">
        <f t="shared" si="196"/>
        <v>117.6</v>
      </c>
      <c r="G947" s="29">
        <f t="shared" si="197"/>
        <v>117.6</v>
      </c>
      <c r="H947" s="29">
        <f t="shared" si="198"/>
        <v>117.6</v>
      </c>
      <c r="I947" s="58">
        <f t="shared" si="199"/>
        <v>117.6</v>
      </c>
      <c r="J947" s="58">
        <f t="shared" si="200"/>
        <v>117.6</v>
      </c>
      <c r="K947" s="58">
        <f t="shared" si="201"/>
        <v>117.6</v>
      </c>
      <c r="L947" s="58">
        <f t="shared" si="202"/>
        <v>117.6</v>
      </c>
      <c r="M947" s="58">
        <f t="shared" si="203"/>
        <v>117.6</v>
      </c>
      <c r="N947" s="58">
        <f t="shared" si="204"/>
        <v>117.6</v>
      </c>
      <c r="O947" s="58">
        <f t="shared" si="205"/>
        <v>117.6</v>
      </c>
      <c r="P947" s="58">
        <f t="shared" si="206"/>
        <v>117.6</v>
      </c>
      <c r="Q947" s="58">
        <f t="shared" si="207"/>
        <v>117.6</v>
      </c>
      <c r="R947" s="58">
        <f>SUM(Table1[[#This Row],[Oct]:[September]])</f>
        <v>1411.1999999999998</v>
      </c>
      <c r="S947" s="68">
        <f>Table1[[#This Row],[DEMAND for the whole year]]/365</f>
        <v>3.8663013698630131</v>
      </c>
      <c r="T947" s="68">
        <f>Table1[[#This Row],[Lead Time (days)]]*S947</f>
        <v>42.529315068493148</v>
      </c>
      <c r="U947" s="68">
        <f>SQRT(2*Table1[[#This Row],[DEMAND for the whole year]]*$H$1/(Table1[[#This Row],[Std. Price ($)]]*$K$1))</f>
        <v>250.28282058256909</v>
      </c>
      <c r="V947" s="68">
        <f>Table1[[#This Row],[DEMAND for the whole year]]/U947</f>
        <v>5.6384213535520731</v>
      </c>
      <c r="W947" s="68">
        <f>Table1[[#This Row],[Demand variability (COV)]]*S947</f>
        <v>3.4410082191780815</v>
      </c>
      <c r="X947" s="68">
        <f t="shared" si="208"/>
        <v>11.412533163542712</v>
      </c>
      <c r="Y947" s="68">
        <f t="shared" si="209"/>
        <v>23.438477552175385</v>
      </c>
      <c r="Z947" s="58">
        <f>(Table1[[#This Row],[Eoq]]/2)*(Table1[[#This Row],[Std. Price ($)]]*$K$1)</f>
        <v>1691.526406065622</v>
      </c>
      <c r="AA947" s="58">
        <f>Table1[[#This Row],[number of times I order]]*$H$1</f>
        <v>1691.5264060656218</v>
      </c>
      <c r="AB947" s="58">
        <f>Table1[[#This Row],[Holding cost]]+AA947</f>
        <v>3383.0528121312436</v>
      </c>
      <c r="AC947" s="34">
        <v>0.2</v>
      </c>
      <c r="AD947" s="29">
        <v>0.95</v>
      </c>
      <c r="AE947" s="29">
        <v>0.89</v>
      </c>
      <c r="AF947" s="29">
        <v>11</v>
      </c>
    </row>
    <row r="948" spans="1:32" x14ac:dyDescent="0.15">
      <c r="A948" s="32">
        <v>30492.922999412065</v>
      </c>
      <c r="B948" s="33">
        <v>9.5253599999999992</v>
      </c>
      <c r="C948" s="33">
        <v>219.35172665120001</v>
      </c>
      <c r="D948" s="33">
        <f>C948/Table1[[#This Row],[Std. Price ($)]]</f>
        <v>23.028182310295886</v>
      </c>
      <c r="E948" s="29">
        <v>130</v>
      </c>
      <c r="F948" s="29">
        <f t="shared" si="196"/>
        <v>182</v>
      </c>
      <c r="G948" s="29">
        <f t="shared" si="197"/>
        <v>182</v>
      </c>
      <c r="H948" s="29">
        <f t="shared" si="198"/>
        <v>182</v>
      </c>
      <c r="I948" s="58">
        <f t="shared" si="199"/>
        <v>182</v>
      </c>
      <c r="J948" s="58">
        <f t="shared" si="200"/>
        <v>182</v>
      </c>
      <c r="K948" s="58">
        <f t="shared" si="201"/>
        <v>182</v>
      </c>
      <c r="L948" s="58">
        <f t="shared" si="202"/>
        <v>182</v>
      </c>
      <c r="M948" s="58">
        <f t="shared" si="203"/>
        <v>182</v>
      </c>
      <c r="N948" s="58">
        <f t="shared" si="204"/>
        <v>182</v>
      </c>
      <c r="O948" s="58">
        <f t="shared" si="205"/>
        <v>182</v>
      </c>
      <c r="P948" s="58">
        <f t="shared" si="206"/>
        <v>182</v>
      </c>
      <c r="Q948" s="58">
        <f t="shared" si="207"/>
        <v>182</v>
      </c>
      <c r="R948" s="58">
        <f>SUM(Table1[[#This Row],[Oct]:[September]])</f>
        <v>2184</v>
      </c>
      <c r="S948" s="68">
        <f>Table1[[#This Row],[DEMAND for the whole year]]/365</f>
        <v>5.9835616438356167</v>
      </c>
      <c r="T948" s="68">
        <f>Table1[[#This Row],[Lead Time (days)]]*S948</f>
        <v>35.901369863013699</v>
      </c>
      <c r="U948" s="68">
        <f>SQRT(2*Table1[[#This Row],[DEMAND for the whole year]]*$H$1/(Table1[[#This Row],[Std. Price ($)]]*$K$1))</f>
        <v>829.36603399380533</v>
      </c>
      <c r="V948" s="68">
        <f>Table1[[#This Row],[DEMAND for the whole year]]/U948</f>
        <v>2.6333366818544111</v>
      </c>
      <c r="W948" s="68">
        <f>Table1[[#This Row],[Demand variability (COV)]]*S948</f>
        <v>3.949150684931507</v>
      </c>
      <c r="X948" s="68">
        <f t="shared" si="208"/>
        <v>9.6734040954448872</v>
      </c>
      <c r="Y948" s="68">
        <f t="shared" si="209"/>
        <v>19.866743123121342</v>
      </c>
      <c r="Z948" s="58">
        <f>(Table1[[#This Row],[Eoq]]/2)*(Table1[[#This Row],[Std. Price ($)]]*$K$1)</f>
        <v>790.00100455632332</v>
      </c>
      <c r="AA948" s="58">
        <f>Table1[[#This Row],[number of times I order]]*$H$1</f>
        <v>790.00100455632332</v>
      </c>
      <c r="AB948" s="58">
        <f>Table1[[#This Row],[Holding cost]]+AA948</f>
        <v>1580.0020091126466</v>
      </c>
      <c r="AC948" s="34">
        <v>0.4</v>
      </c>
      <c r="AD948" s="29">
        <v>1</v>
      </c>
      <c r="AE948" s="29">
        <v>0.66</v>
      </c>
      <c r="AF948" s="29">
        <v>6</v>
      </c>
    </row>
    <row r="949" spans="1:32" x14ac:dyDescent="0.15">
      <c r="A949" s="32">
        <v>5413.4945261120611</v>
      </c>
      <c r="B949" s="33">
        <v>16.984999999999999</v>
      </c>
      <c r="C949" s="33">
        <v>1369.150989732324</v>
      </c>
      <c r="D949" s="33">
        <f>C949/Table1[[#This Row],[Std. Price ($)]]</f>
        <v>80.609419472023788</v>
      </c>
      <c r="E949" s="29">
        <v>50</v>
      </c>
      <c r="F949" s="29">
        <f t="shared" si="196"/>
        <v>20</v>
      </c>
      <c r="G949" s="29">
        <f t="shared" si="197"/>
        <v>20</v>
      </c>
      <c r="H949" s="29">
        <f t="shared" si="198"/>
        <v>20</v>
      </c>
      <c r="I949" s="58">
        <f t="shared" si="199"/>
        <v>20</v>
      </c>
      <c r="J949" s="58">
        <f t="shared" si="200"/>
        <v>20</v>
      </c>
      <c r="K949" s="58">
        <f t="shared" si="201"/>
        <v>20</v>
      </c>
      <c r="L949" s="58">
        <f t="shared" si="202"/>
        <v>20</v>
      </c>
      <c r="M949" s="58">
        <f t="shared" si="203"/>
        <v>20</v>
      </c>
      <c r="N949" s="58">
        <f t="shared" si="204"/>
        <v>20</v>
      </c>
      <c r="O949" s="58">
        <f t="shared" si="205"/>
        <v>20</v>
      </c>
      <c r="P949" s="58">
        <f t="shared" si="206"/>
        <v>20</v>
      </c>
      <c r="Q949" s="58">
        <f t="shared" si="207"/>
        <v>20</v>
      </c>
      <c r="R949" s="58">
        <f>SUM(Table1[[#This Row],[Oct]:[September]])</f>
        <v>240</v>
      </c>
      <c r="S949" s="68">
        <f>Table1[[#This Row],[DEMAND for the whole year]]/365</f>
        <v>0.65753424657534243</v>
      </c>
      <c r="T949" s="68">
        <f>Table1[[#This Row],[Lead Time (days)]]*S949</f>
        <v>14.465753424657533</v>
      </c>
      <c r="U949" s="68">
        <f>SQRT(2*Table1[[#This Row],[DEMAND for the whole year]]*$H$1/(Table1[[#This Row],[Std. Price ($)]]*$K$1))</f>
        <v>205.88915566767577</v>
      </c>
      <c r="V949" s="68">
        <f>Table1[[#This Row],[DEMAND for the whole year]]/U949</f>
        <v>1.1656757696718243</v>
      </c>
      <c r="W949" s="68">
        <f>Table1[[#This Row],[Demand variability (COV)]]*S949</f>
        <v>1.0191780821917809</v>
      </c>
      <c r="X949" s="68">
        <f t="shared" si="208"/>
        <v>4.7803689387789481</v>
      </c>
      <c r="Y949" s="68">
        <f t="shared" si="209"/>
        <v>9.8176775004354635</v>
      </c>
      <c r="Z949" s="58">
        <f>(Table1[[#This Row],[Eoq]]/2)*(Table1[[#This Row],[Std. Price ($)]]*$K$1)</f>
        <v>349.70273090154734</v>
      </c>
      <c r="AA949" s="58">
        <f>Table1[[#This Row],[number of times I order]]*$H$1</f>
        <v>349.70273090154728</v>
      </c>
      <c r="AB949" s="58">
        <f>Table1[[#This Row],[Holding cost]]+AA949</f>
        <v>699.40546180309457</v>
      </c>
      <c r="AC949" s="34">
        <v>-0.6</v>
      </c>
      <c r="AD949" s="29">
        <v>0.86</v>
      </c>
      <c r="AE949" s="29">
        <v>1.55</v>
      </c>
      <c r="AF949" s="29">
        <v>22</v>
      </c>
    </row>
    <row r="950" spans="1:32" x14ac:dyDescent="0.15">
      <c r="A950" s="32">
        <v>81261.108648052366</v>
      </c>
      <c r="B950" s="33">
        <v>8.4792069799999989</v>
      </c>
      <c r="C950" s="33">
        <v>725.60352514856527</v>
      </c>
      <c r="D950" s="33">
        <f>C950/Table1[[#This Row],[Std. Price ($)]]</f>
        <v>85.574456061758426</v>
      </c>
      <c r="E950" s="29">
        <v>90</v>
      </c>
      <c r="F950" s="29">
        <f t="shared" si="196"/>
        <v>198</v>
      </c>
      <c r="G950" s="29">
        <f t="shared" si="197"/>
        <v>198</v>
      </c>
      <c r="H950" s="29">
        <f t="shared" si="198"/>
        <v>198</v>
      </c>
      <c r="I950" s="58">
        <f t="shared" si="199"/>
        <v>198</v>
      </c>
      <c r="J950" s="58">
        <f t="shared" si="200"/>
        <v>198</v>
      </c>
      <c r="K950" s="58">
        <f t="shared" si="201"/>
        <v>198</v>
      </c>
      <c r="L950" s="58">
        <f t="shared" si="202"/>
        <v>198</v>
      </c>
      <c r="M950" s="58">
        <f t="shared" si="203"/>
        <v>198</v>
      </c>
      <c r="N950" s="58">
        <f t="shared" si="204"/>
        <v>198</v>
      </c>
      <c r="O950" s="58">
        <f t="shared" si="205"/>
        <v>198</v>
      </c>
      <c r="P950" s="58">
        <f t="shared" si="206"/>
        <v>198</v>
      </c>
      <c r="Q950" s="58">
        <f t="shared" si="207"/>
        <v>198</v>
      </c>
      <c r="R950" s="58">
        <f>SUM(Table1[[#This Row],[Oct]:[September]])</f>
        <v>2376</v>
      </c>
      <c r="S950" s="68">
        <f>Table1[[#This Row],[DEMAND for the whole year]]/365</f>
        <v>6.5095890410958903</v>
      </c>
      <c r="T950" s="68">
        <f>Table1[[#This Row],[Lead Time (days)]]*S950</f>
        <v>136.7013698630137</v>
      </c>
      <c r="U950" s="68">
        <f>SQRT(2*Table1[[#This Row],[DEMAND for the whole year]]*$H$1/(Table1[[#This Row],[Std. Price ($)]]*$K$1))</f>
        <v>916.86675798033389</v>
      </c>
      <c r="V950" s="68">
        <f>Table1[[#This Row],[DEMAND for the whole year]]/U950</f>
        <v>2.5914343379989391</v>
      </c>
      <c r="W950" s="68">
        <f>Table1[[#This Row],[Demand variability (COV)]]*S950</f>
        <v>5.6633424657534244</v>
      </c>
      <c r="X950" s="68">
        <f t="shared" si="208"/>
        <v>25.952695535772918</v>
      </c>
      <c r="Y950" s="68">
        <f t="shared" si="209"/>
        <v>53.30032018455298</v>
      </c>
      <c r="Z950" s="58">
        <f>(Table1[[#This Row],[Eoq]]/2)*(Table1[[#This Row],[Std. Price ($)]]*$K$1)</f>
        <v>777.43030139968175</v>
      </c>
      <c r="AA950" s="58">
        <f>Table1[[#This Row],[number of times I order]]*$H$1</f>
        <v>777.43030139968175</v>
      </c>
      <c r="AB950" s="58">
        <f>Table1[[#This Row],[Holding cost]]+AA950</f>
        <v>1554.8606027993635</v>
      </c>
      <c r="AC950" s="34">
        <v>1.2</v>
      </c>
      <c r="AD950" s="29">
        <v>0.9</v>
      </c>
      <c r="AE950" s="29">
        <v>0.87</v>
      </c>
      <c r="AF950" s="29">
        <v>21</v>
      </c>
    </row>
    <row r="951" spans="1:32" x14ac:dyDescent="0.15">
      <c r="A951" s="32">
        <v>8396.0366769339271</v>
      </c>
      <c r="B951" s="33">
        <v>75.292999999999992</v>
      </c>
      <c r="C951" s="33">
        <v>11798.669365905584</v>
      </c>
      <c r="D951" s="33">
        <f>C951/Table1[[#This Row],[Std. Price ($)]]</f>
        <v>156.70340358208048</v>
      </c>
      <c r="E951" s="29">
        <v>170</v>
      </c>
      <c r="F951" s="29">
        <f t="shared" si="196"/>
        <v>238</v>
      </c>
      <c r="G951" s="29">
        <f t="shared" si="197"/>
        <v>238</v>
      </c>
      <c r="H951" s="29">
        <f t="shared" si="198"/>
        <v>238</v>
      </c>
      <c r="I951" s="58">
        <f t="shared" si="199"/>
        <v>238</v>
      </c>
      <c r="J951" s="58">
        <f t="shared" si="200"/>
        <v>238</v>
      </c>
      <c r="K951" s="58">
        <f t="shared" si="201"/>
        <v>238</v>
      </c>
      <c r="L951" s="58">
        <f t="shared" si="202"/>
        <v>238</v>
      </c>
      <c r="M951" s="58">
        <f t="shared" si="203"/>
        <v>238</v>
      </c>
      <c r="N951" s="58">
        <f t="shared" si="204"/>
        <v>238</v>
      </c>
      <c r="O951" s="58">
        <f t="shared" si="205"/>
        <v>238</v>
      </c>
      <c r="P951" s="58">
        <f t="shared" si="206"/>
        <v>238</v>
      </c>
      <c r="Q951" s="58">
        <f t="shared" si="207"/>
        <v>238</v>
      </c>
      <c r="R951" s="58">
        <f>SUM(Table1[[#This Row],[Oct]:[September]])</f>
        <v>2856</v>
      </c>
      <c r="S951" s="68">
        <f>Table1[[#This Row],[DEMAND for the whole year]]/365</f>
        <v>7.8246575342465752</v>
      </c>
      <c r="T951" s="68">
        <f>Table1[[#This Row],[Lead Time (days)]]*S951</f>
        <v>164.31780821917809</v>
      </c>
      <c r="U951" s="68">
        <f>SQRT(2*Table1[[#This Row],[DEMAND for the whole year]]*$H$1/(Table1[[#This Row],[Std. Price ($)]]*$K$1))</f>
        <v>337.33579583413604</v>
      </c>
      <c r="V951" s="68">
        <f>Table1[[#This Row],[DEMAND for the whole year]]/U951</f>
        <v>8.4663413585798679</v>
      </c>
      <c r="W951" s="68">
        <f>Table1[[#This Row],[Demand variability (COV)]]*S951</f>
        <v>8.8418630136986298</v>
      </c>
      <c r="X951" s="68">
        <f t="shared" si="208"/>
        <v>40.518506544704337</v>
      </c>
      <c r="Y951" s="68">
        <f t="shared" si="209"/>
        <v>83.214838676614889</v>
      </c>
      <c r="Z951" s="58">
        <f>(Table1[[#This Row],[Eoq]]/2)*(Table1[[#This Row],[Std. Price ($)]]*$K$1)</f>
        <v>2539.9024075739603</v>
      </c>
      <c r="AA951" s="58">
        <f>Table1[[#This Row],[number of times I order]]*$H$1</f>
        <v>2539.9024075739603</v>
      </c>
      <c r="AB951" s="58">
        <f>Table1[[#This Row],[Holding cost]]+AA951</f>
        <v>5079.8048151479206</v>
      </c>
      <c r="AC951" s="34">
        <v>0.4</v>
      </c>
      <c r="AD951" s="29">
        <v>0.94</v>
      </c>
      <c r="AE951" s="29">
        <v>1.1299999999999999</v>
      </c>
      <c r="AF951" s="29">
        <v>21</v>
      </c>
    </row>
    <row r="952" spans="1:32" x14ac:dyDescent="0.15">
      <c r="A952" s="32">
        <v>51747.625842543253</v>
      </c>
      <c r="B952" s="33">
        <v>11.141299999999999</v>
      </c>
      <c r="C952" s="33">
        <v>785.59071933640325</v>
      </c>
      <c r="D952" s="33">
        <f>C952/Table1[[#This Row],[Std. Price ($)]]</f>
        <v>70.511584764471223</v>
      </c>
      <c r="E952" s="29">
        <v>138</v>
      </c>
      <c r="F952" s="29">
        <f t="shared" si="196"/>
        <v>193.2</v>
      </c>
      <c r="G952" s="29">
        <f t="shared" si="197"/>
        <v>193.2</v>
      </c>
      <c r="H952" s="29">
        <f t="shared" si="198"/>
        <v>193.2</v>
      </c>
      <c r="I952" s="58">
        <f t="shared" si="199"/>
        <v>193.2</v>
      </c>
      <c r="J952" s="58">
        <f t="shared" si="200"/>
        <v>193.2</v>
      </c>
      <c r="K952" s="58">
        <f t="shared" si="201"/>
        <v>193.2</v>
      </c>
      <c r="L952" s="58">
        <f t="shared" si="202"/>
        <v>193.2</v>
      </c>
      <c r="M952" s="58">
        <f t="shared" si="203"/>
        <v>193.2</v>
      </c>
      <c r="N952" s="58">
        <f t="shared" si="204"/>
        <v>193.2</v>
      </c>
      <c r="O952" s="58">
        <f t="shared" si="205"/>
        <v>193.2</v>
      </c>
      <c r="P952" s="58">
        <f t="shared" si="206"/>
        <v>193.2</v>
      </c>
      <c r="Q952" s="58">
        <f t="shared" si="207"/>
        <v>193.2</v>
      </c>
      <c r="R952" s="58">
        <f>SUM(Table1[[#This Row],[Oct]:[September]])</f>
        <v>2318.4</v>
      </c>
      <c r="S952" s="68">
        <f>Table1[[#This Row],[DEMAND for the whole year]]/365</f>
        <v>6.3517808219178082</v>
      </c>
      <c r="T952" s="68">
        <f>Table1[[#This Row],[Lead Time (days)]]*S952</f>
        <v>101.62849315068493</v>
      </c>
      <c r="U952" s="68">
        <f>SQRT(2*Table1[[#This Row],[DEMAND for the whole year]]*$H$1/(Table1[[#This Row],[Std. Price ($)]]*$K$1))</f>
        <v>790.10876047186173</v>
      </c>
      <c r="V952" s="68">
        <f>Table1[[#This Row],[DEMAND for the whole year]]/U952</f>
        <v>2.9342795776817181</v>
      </c>
      <c r="W952" s="68">
        <f>Table1[[#This Row],[Demand variability (COV)]]*S952</f>
        <v>3.8745863013698632</v>
      </c>
      <c r="X952" s="68">
        <f t="shared" si="208"/>
        <v>15.498345205479453</v>
      </c>
      <c r="Y952" s="68">
        <f t="shared" si="209"/>
        <v>31.829709582349349</v>
      </c>
      <c r="Z952" s="58">
        <f>(Table1[[#This Row],[Eoq]]/2)*(Table1[[#This Row],[Std. Price ($)]]*$K$1)</f>
        <v>880.2838733045154</v>
      </c>
      <c r="AA952" s="58">
        <f>Table1[[#This Row],[number of times I order]]*$H$1</f>
        <v>880.2838733045154</v>
      </c>
      <c r="AB952" s="58">
        <f>Table1[[#This Row],[Holding cost]]+AA952</f>
        <v>1760.5677466090308</v>
      </c>
      <c r="AC952" s="34">
        <v>0.4</v>
      </c>
      <c r="AD952" s="29">
        <v>0.97</v>
      </c>
      <c r="AE952" s="29">
        <v>0.61</v>
      </c>
      <c r="AF952" s="29">
        <v>16</v>
      </c>
    </row>
    <row r="953" spans="1:32" x14ac:dyDescent="0.15">
      <c r="A953" s="32">
        <v>55042.653466938573</v>
      </c>
      <c r="B953" s="33">
        <v>11.141299999999999</v>
      </c>
      <c r="C953" s="33">
        <v>797.79312224911996</v>
      </c>
      <c r="D953" s="33">
        <f>C953/Table1[[#This Row],[Std. Price ($)]]</f>
        <v>71.606825258194291</v>
      </c>
      <c r="E953" s="29">
        <v>138</v>
      </c>
      <c r="F953" s="29">
        <f t="shared" si="196"/>
        <v>193.2</v>
      </c>
      <c r="G953" s="29">
        <f t="shared" si="197"/>
        <v>193.2</v>
      </c>
      <c r="H953" s="29">
        <f t="shared" si="198"/>
        <v>193.2</v>
      </c>
      <c r="I953" s="58">
        <f t="shared" si="199"/>
        <v>193.2</v>
      </c>
      <c r="J953" s="58">
        <f t="shared" si="200"/>
        <v>193.2</v>
      </c>
      <c r="K953" s="58">
        <f t="shared" si="201"/>
        <v>193.2</v>
      </c>
      <c r="L953" s="58">
        <f t="shared" si="202"/>
        <v>193.2</v>
      </c>
      <c r="M953" s="58">
        <f t="shared" si="203"/>
        <v>193.2</v>
      </c>
      <c r="N953" s="58">
        <f t="shared" si="204"/>
        <v>193.2</v>
      </c>
      <c r="O953" s="58">
        <f t="shared" si="205"/>
        <v>193.2</v>
      </c>
      <c r="P953" s="58">
        <f t="shared" si="206"/>
        <v>193.2</v>
      </c>
      <c r="Q953" s="58">
        <f t="shared" si="207"/>
        <v>193.2</v>
      </c>
      <c r="R953" s="58">
        <f>SUM(Table1[[#This Row],[Oct]:[September]])</f>
        <v>2318.4</v>
      </c>
      <c r="S953" s="68">
        <f>Table1[[#This Row],[DEMAND for the whole year]]/365</f>
        <v>6.3517808219178082</v>
      </c>
      <c r="T953" s="68">
        <f>Table1[[#This Row],[Lead Time (days)]]*S953</f>
        <v>101.62849315068493</v>
      </c>
      <c r="U953" s="68">
        <f>SQRT(2*Table1[[#This Row],[DEMAND for the whole year]]*$H$1/(Table1[[#This Row],[Std. Price ($)]]*$K$1))</f>
        <v>790.10876047186173</v>
      </c>
      <c r="V953" s="68">
        <f>Table1[[#This Row],[DEMAND for the whole year]]/U953</f>
        <v>2.9342795776817181</v>
      </c>
      <c r="W953" s="68">
        <f>Table1[[#This Row],[Demand variability (COV)]]*S953</f>
        <v>3.8745863013698632</v>
      </c>
      <c r="X953" s="68">
        <f t="shared" si="208"/>
        <v>15.498345205479453</v>
      </c>
      <c r="Y953" s="68">
        <f t="shared" si="209"/>
        <v>31.829709582349349</v>
      </c>
      <c r="Z953" s="58">
        <f>(Table1[[#This Row],[Eoq]]/2)*(Table1[[#This Row],[Std. Price ($)]]*$K$1)</f>
        <v>880.2838733045154</v>
      </c>
      <c r="AA953" s="58">
        <f>Table1[[#This Row],[number of times I order]]*$H$1</f>
        <v>880.2838733045154</v>
      </c>
      <c r="AB953" s="58">
        <f>Table1[[#This Row],[Holding cost]]+AA953</f>
        <v>1760.5677466090308</v>
      </c>
      <c r="AC953" s="34">
        <v>0.4</v>
      </c>
      <c r="AD953" s="29">
        <v>0.88</v>
      </c>
      <c r="AE953" s="29">
        <v>0.61</v>
      </c>
      <c r="AF953" s="29">
        <v>16</v>
      </c>
    </row>
    <row r="954" spans="1:32" x14ac:dyDescent="0.15">
      <c r="A954" s="32">
        <v>23915.899941695905</v>
      </c>
      <c r="B954" s="33">
        <v>11.201499999999999</v>
      </c>
      <c r="C954" s="33">
        <v>792.92470897957901</v>
      </c>
      <c r="D954" s="33">
        <f>C954/Table1[[#This Row],[Std. Price ($)]]</f>
        <v>70.787368564886762</v>
      </c>
      <c r="E954" s="29">
        <v>138</v>
      </c>
      <c r="F954" s="29">
        <f t="shared" si="196"/>
        <v>165.6</v>
      </c>
      <c r="G954" s="29">
        <f t="shared" si="197"/>
        <v>165.6</v>
      </c>
      <c r="H954" s="29">
        <f t="shared" si="198"/>
        <v>165.6</v>
      </c>
      <c r="I954" s="58">
        <f t="shared" si="199"/>
        <v>165.6</v>
      </c>
      <c r="J954" s="58">
        <f t="shared" si="200"/>
        <v>165.6</v>
      </c>
      <c r="K954" s="58">
        <f t="shared" si="201"/>
        <v>165.6</v>
      </c>
      <c r="L954" s="58">
        <f t="shared" si="202"/>
        <v>165.6</v>
      </c>
      <c r="M954" s="58">
        <f t="shared" si="203"/>
        <v>165.6</v>
      </c>
      <c r="N954" s="58">
        <f t="shared" si="204"/>
        <v>165.6</v>
      </c>
      <c r="O954" s="58">
        <f t="shared" si="205"/>
        <v>165.6</v>
      </c>
      <c r="P954" s="58">
        <f t="shared" si="206"/>
        <v>165.6</v>
      </c>
      <c r="Q954" s="58">
        <f t="shared" si="207"/>
        <v>165.6</v>
      </c>
      <c r="R954" s="58">
        <f>SUM(Table1[[#This Row],[Oct]:[September]])</f>
        <v>1987.1999999999996</v>
      </c>
      <c r="S954" s="68">
        <f>Table1[[#This Row],[DEMAND for the whole year]]/365</f>
        <v>5.4443835616438347</v>
      </c>
      <c r="T954" s="68">
        <f>Table1[[#This Row],[Lead Time (days)]]*S954</f>
        <v>87.110136986301356</v>
      </c>
      <c r="U954" s="68">
        <f>SQRT(2*Table1[[#This Row],[DEMAND for the whole year]]*$H$1/(Table1[[#This Row],[Std. Price ($)]]*$K$1))</f>
        <v>729.53028420118733</v>
      </c>
      <c r="V954" s="68">
        <f>Table1[[#This Row],[DEMAND for the whole year]]/U954</f>
        <v>2.7239444928265328</v>
      </c>
      <c r="W954" s="68">
        <f>Table1[[#This Row],[Demand variability (COV)]]*S954</f>
        <v>3.321073972602739</v>
      </c>
      <c r="X954" s="68">
        <f t="shared" si="208"/>
        <v>13.284295890410956</v>
      </c>
      <c r="Y954" s="68">
        <f t="shared" si="209"/>
        <v>27.282608213442291</v>
      </c>
      <c r="Z954" s="58">
        <f>(Table1[[#This Row],[Eoq]]/2)*(Table1[[#This Row],[Std. Price ($)]]*$K$1)</f>
        <v>817.18334784796002</v>
      </c>
      <c r="AA954" s="58">
        <f>Table1[[#This Row],[number of times I order]]*$H$1</f>
        <v>817.18334784795979</v>
      </c>
      <c r="AB954" s="58">
        <f>Table1[[#This Row],[Holding cost]]+AA954</f>
        <v>1634.3666956959198</v>
      </c>
      <c r="AC954" s="34">
        <v>0.2</v>
      </c>
      <c r="AD954" s="29">
        <v>0.93</v>
      </c>
      <c r="AE954" s="29">
        <v>0.61</v>
      </c>
      <c r="AF954" s="29">
        <v>16</v>
      </c>
    </row>
    <row r="955" spans="1:32" x14ac:dyDescent="0.15">
      <c r="A955" s="32">
        <v>60158.727899346733</v>
      </c>
      <c r="B955" s="33">
        <v>11.214399999999999</v>
      </c>
      <c r="C955" s="33">
        <v>798.35776667567723</v>
      </c>
      <c r="D955" s="33">
        <f>C955/Table1[[#This Row],[Std. Price ($)]]</f>
        <v>71.19041292228539</v>
      </c>
      <c r="E955" s="29">
        <v>138</v>
      </c>
      <c r="F955" s="29">
        <f t="shared" si="196"/>
        <v>303.60000000000002</v>
      </c>
      <c r="G955" s="29">
        <f t="shared" si="197"/>
        <v>303.60000000000002</v>
      </c>
      <c r="H955" s="29">
        <f t="shared" si="198"/>
        <v>303.60000000000002</v>
      </c>
      <c r="I955" s="58">
        <f t="shared" si="199"/>
        <v>303.60000000000002</v>
      </c>
      <c r="J955" s="58">
        <f t="shared" si="200"/>
        <v>303.60000000000002</v>
      </c>
      <c r="K955" s="58">
        <f t="shared" si="201"/>
        <v>303.60000000000002</v>
      </c>
      <c r="L955" s="58">
        <f t="shared" si="202"/>
        <v>303.60000000000002</v>
      </c>
      <c r="M955" s="58">
        <f t="shared" si="203"/>
        <v>303.60000000000002</v>
      </c>
      <c r="N955" s="58">
        <f t="shared" si="204"/>
        <v>303.60000000000002</v>
      </c>
      <c r="O955" s="58">
        <f t="shared" si="205"/>
        <v>303.60000000000002</v>
      </c>
      <c r="P955" s="58">
        <f t="shared" si="206"/>
        <v>303.60000000000002</v>
      </c>
      <c r="Q955" s="58">
        <f t="shared" si="207"/>
        <v>303.60000000000002</v>
      </c>
      <c r="R955" s="58">
        <f>SUM(Table1[[#This Row],[Oct]:[September]])</f>
        <v>3643.1999999999994</v>
      </c>
      <c r="S955" s="68">
        <f>Table1[[#This Row],[DEMAND for the whole year]]/365</f>
        <v>9.9813698630136969</v>
      </c>
      <c r="T955" s="68">
        <f>Table1[[#This Row],[Lead Time (days)]]*S955</f>
        <v>159.70191780821915</v>
      </c>
      <c r="U955" s="68">
        <f>SQRT(2*Table1[[#This Row],[DEMAND for the whole year]]*$H$1/(Table1[[#This Row],[Std. Price ($)]]*$K$1))</f>
        <v>987.22038090183776</v>
      </c>
      <c r="V955" s="68">
        <f>Table1[[#This Row],[DEMAND for the whole year]]/U955</f>
        <v>3.6903614131951894</v>
      </c>
      <c r="W955" s="68">
        <f>Table1[[#This Row],[Demand variability (COV)]]*S955</f>
        <v>6.0886356164383546</v>
      </c>
      <c r="X955" s="68">
        <f t="shared" si="208"/>
        <v>24.354542465753418</v>
      </c>
      <c r="Y955" s="68">
        <f t="shared" si="209"/>
        <v>50.018115057977532</v>
      </c>
      <c r="Z955" s="58">
        <f>(Table1[[#This Row],[Eoq]]/2)*(Table1[[#This Row],[Std. Price ($)]]*$K$1)</f>
        <v>1107.1084239585568</v>
      </c>
      <c r="AA955" s="58">
        <f>Table1[[#This Row],[number of times I order]]*$H$1</f>
        <v>1107.1084239585568</v>
      </c>
      <c r="AB955" s="58">
        <f>Table1[[#This Row],[Holding cost]]+AA955</f>
        <v>2214.2168479171137</v>
      </c>
      <c r="AC955" s="34">
        <v>1.2</v>
      </c>
      <c r="AD955" s="29">
        <v>0.9</v>
      </c>
      <c r="AE955" s="29">
        <v>0.61</v>
      </c>
      <c r="AF955" s="29">
        <v>16</v>
      </c>
    </row>
    <row r="956" spans="1:32" x14ac:dyDescent="0.15">
      <c r="A956" s="32">
        <v>8766.7816671749606</v>
      </c>
      <c r="B956" s="33">
        <v>11.132699999999998</v>
      </c>
      <c r="C956" s="33">
        <v>784.24491036319989</v>
      </c>
      <c r="D956" s="33">
        <f>C956/Table1[[#This Row],[Std. Price ($)]]</f>
        <v>70.445166973258964</v>
      </c>
      <c r="E956" s="29">
        <v>138</v>
      </c>
      <c r="F956" s="29">
        <f t="shared" si="196"/>
        <v>165.6</v>
      </c>
      <c r="G956" s="29">
        <f t="shared" si="197"/>
        <v>165.6</v>
      </c>
      <c r="H956" s="29">
        <f t="shared" si="198"/>
        <v>165.6</v>
      </c>
      <c r="I956" s="58">
        <f t="shared" si="199"/>
        <v>165.6</v>
      </c>
      <c r="J956" s="58">
        <f t="shared" si="200"/>
        <v>165.6</v>
      </c>
      <c r="K956" s="58">
        <f t="shared" si="201"/>
        <v>165.6</v>
      </c>
      <c r="L956" s="58">
        <f t="shared" si="202"/>
        <v>165.6</v>
      </c>
      <c r="M956" s="58">
        <f t="shared" si="203"/>
        <v>165.6</v>
      </c>
      <c r="N956" s="58">
        <f t="shared" si="204"/>
        <v>165.6</v>
      </c>
      <c r="O956" s="58">
        <f t="shared" si="205"/>
        <v>165.6</v>
      </c>
      <c r="P956" s="58">
        <f t="shared" si="206"/>
        <v>165.6</v>
      </c>
      <c r="Q956" s="58">
        <f t="shared" si="207"/>
        <v>165.6</v>
      </c>
      <c r="R956" s="58">
        <f>SUM(Table1[[#This Row],[Oct]:[September]])</f>
        <v>1987.1999999999996</v>
      </c>
      <c r="S956" s="68">
        <f>Table1[[#This Row],[DEMAND for the whole year]]/365</f>
        <v>5.4443835616438347</v>
      </c>
      <c r="T956" s="68">
        <f>Table1[[#This Row],[Lead Time (days)]]*S956</f>
        <v>87.110136986301356</v>
      </c>
      <c r="U956" s="68">
        <f>SQRT(2*Table1[[#This Row],[DEMAND for the whole year]]*$H$1/(Table1[[#This Row],[Std. Price ($)]]*$K$1))</f>
        <v>731.78105787668198</v>
      </c>
      <c r="V956" s="68">
        <f>Table1[[#This Row],[DEMAND for the whole year]]/U956</f>
        <v>2.7155663276745785</v>
      </c>
      <c r="W956" s="68">
        <f>Table1[[#This Row],[Demand variability (COV)]]*S956</f>
        <v>3.321073972602739</v>
      </c>
      <c r="X956" s="68">
        <f t="shared" si="208"/>
        <v>13.284295890410956</v>
      </c>
      <c r="Y956" s="68">
        <f t="shared" si="209"/>
        <v>27.282608213442291</v>
      </c>
      <c r="Z956" s="58">
        <f>(Table1[[#This Row],[Eoq]]/2)*(Table1[[#This Row],[Std. Price ($)]]*$K$1)</f>
        <v>814.66989830237355</v>
      </c>
      <c r="AA956" s="58">
        <f>Table1[[#This Row],[number of times I order]]*$H$1</f>
        <v>814.66989830237355</v>
      </c>
      <c r="AB956" s="58">
        <f>Table1[[#This Row],[Holding cost]]+AA956</f>
        <v>1629.3397966047471</v>
      </c>
      <c r="AC956" s="34">
        <v>0.2</v>
      </c>
      <c r="AD956" s="29">
        <v>1</v>
      </c>
      <c r="AE956" s="29">
        <v>0.61</v>
      </c>
      <c r="AF956" s="29">
        <v>16</v>
      </c>
    </row>
    <row r="957" spans="1:32" x14ac:dyDescent="0.15">
      <c r="A957" s="32">
        <v>42965.736430858691</v>
      </c>
      <c r="B957" s="33">
        <v>11.136999999999999</v>
      </c>
      <c r="C957" s="33">
        <v>816.69438494331564</v>
      </c>
      <c r="D957" s="33">
        <f>C957/Table1[[#This Row],[Std. Price ($)]]</f>
        <v>73.331631942472455</v>
      </c>
      <c r="E957" s="29">
        <v>138</v>
      </c>
      <c r="F957" s="29">
        <f t="shared" si="196"/>
        <v>193.2</v>
      </c>
      <c r="G957" s="29">
        <f t="shared" si="197"/>
        <v>193.2</v>
      </c>
      <c r="H957" s="29">
        <f t="shared" si="198"/>
        <v>193.2</v>
      </c>
      <c r="I957" s="58">
        <f t="shared" si="199"/>
        <v>193.2</v>
      </c>
      <c r="J957" s="58">
        <f t="shared" si="200"/>
        <v>193.2</v>
      </c>
      <c r="K957" s="58">
        <f t="shared" si="201"/>
        <v>193.2</v>
      </c>
      <c r="L957" s="58">
        <f t="shared" si="202"/>
        <v>193.2</v>
      </c>
      <c r="M957" s="58">
        <f t="shared" si="203"/>
        <v>193.2</v>
      </c>
      <c r="N957" s="58">
        <f t="shared" si="204"/>
        <v>193.2</v>
      </c>
      <c r="O957" s="58">
        <f t="shared" si="205"/>
        <v>193.2</v>
      </c>
      <c r="P957" s="58">
        <f t="shared" si="206"/>
        <v>193.2</v>
      </c>
      <c r="Q957" s="58">
        <f t="shared" si="207"/>
        <v>193.2</v>
      </c>
      <c r="R957" s="58">
        <f>SUM(Table1[[#This Row],[Oct]:[September]])</f>
        <v>2318.4</v>
      </c>
      <c r="S957" s="68">
        <f>Table1[[#This Row],[DEMAND for the whole year]]/365</f>
        <v>6.3517808219178082</v>
      </c>
      <c r="T957" s="68">
        <f>Table1[[#This Row],[Lead Time (days)]]*S957</f>
        <v>101.62849315068493</v>
      </c>
      <c r="U957" s="68">
        <f>SQRT(2*Table1[[#This Row],[DEMAND for the whole year]]*$H$1/(Table1[[#This Row],[Std. Price ($)]]*$K$1))</f>
        <v>790.26127640040761</v>
      </c>
      <c r="V957" s="68">
        <f>Table1[[#This Row],[DEMAND for the whole year]]/U957</f>
        <v>2.9337132784237792</v>
      </c>
      <c r="W957" s="68">
        <f>Table1[[#This Row],[Demand variability (COV)]]*S957</f>
        <v>3.8745863013698632</v>
      </c>
      <c r="X957" s="68">
        <f t="shared" si="208"/>
        <v>15.498345205479453</v>
      </c>
      <c r="Y957" s="68">
        <f t="shared" si="209"/>
        <v>31.829709582349349</v>
      </c>
      <c r="Z957" s="58">
        <f>(Table1[[#This Row],[Eoq]]/2)*(Table1[[#This Row],[Std. Price ($)]]*$K$1)</f>
        <v>880.11398352713388</v>
      </c>
      <c r="AA957" s="58">
        <f>Table1[[#This Row],[number of times I order]]*$H$1</f>
        <v>880.11398352713377</v>
      </c>
      <c r="AB957" s="58">
        <f>Table1[[#This Row],[Holding cost]]+AA957</f>
        <v>1760.2279670542675</v>
      </c>
      <c r="AC957" s="34">
        <v>0.4</v>
      </c>
      <c r="AD957" s="29">
        <v>0.81</v>
      </c>
      <c r="AE957" s="29">
        <v>0.61</v>
      </c>
      <c r="AF957" s="29">
        <v>16</v>
      </c>
    </row>
    <row r="958" spans="1:32" x14ac:dyDescent="0.15">
      <c r="A958" s="32">
        <v>86459.939945595703</v>
      </c>
      <c r="B958" s="33">
        <v>11.734699999999998</v>
      </c>
      <c r="C958" s="33">
        <v>820.96162239520004</v>
      </c>
      <c r="D958" s="33">
        <f>C958/Table1[[#This Row],[Std. Price ($)]]</f>
        <v>69.960171320545058</v>
      </c>
      <c r="E958" s="29">
        <v>138</v>
      </c>
      <c r="F958" s="29">
        <f t="shared" si="196"/>
        <v>165.6</v>
      </c>
      <c r="G958" s="29">
        <f t="shared" si="197"/>
        <v>165.6</v>
      </c>
      <c r="H958" s="29">
        <f t="shared" si="198"/>
        <v>165.6</v>
      </c>
      <c r="I958" s="58">
        <f t="shared" si="199"/>
        <v>165.6</v>
      </c>
      <c r="J958" s="58">
        <f t="shared" si="200"/>
        <v>165.6</v>
      </c>
      <c r="K958" s="58">
        <f t="shared" si="201"/>
        <v>165.6</v>
      </c>
      <c r="L958" s="58">
        <f t="shared" si="202"/>
        <v>165.6</v>
      </c>
      <c r="M958" s="58">
        <f t="shared" si="203"/>
        <v>165.6</v>
      </c>
      <c r="N958" s="58">
        <f t="shared" si="204"/>
        <v>165.6</v>
      </c>
      <c r="O958" s="58">
        <f t="shared" si="205"/>
        <v>165.6</v>
      </c>
      <c r="P958" s="58">
        <f t="shared" si="206"/>
        <v>165.6</v>
      </c>
      <c r="Q958" s="58">
        <f t="shared" si="207"/>
        <v>165.6</v>
      </c>
      <c r="R958" s="58">
        <f>SUM(Table1[[#This Row],[Oct]:[September]])</f>
        <v>1987.1999999999996</v>
      </c>
      <c r="S958" s="68">
        <f>Table1[[#This Row],[DEMAND for the whole year]]/365</f>
        <v>5.4443835616438347</v>
      </c>
      <c r="T958" s="68">
        <f>Table1[[#This Row],[Lead Time (days)]]*S958</f>
        <v>87.110136986301356</v>
      </c>
      <c r="U958" s="68">
        <f>SQRT(2*Table1[[#This Row],[DEMAND for the whole year]]*$H$1/(Table1[[#This Row],[Std. Price ($)]]*$K$1))</f>
        <v>712.76344949777297</v>
      </c>
      <c r="V958" s="68">
        <f>Table1[[#This Row],[DEMAND for the whole year]]/U958</f>
        <v>2.7880217502738383</v>
      </c>
      <c r="W958" s="68">
        <f>Table1[[#This Row],[Demand variability (COV)]]*S958</f>
        <v>3.321073972602739</v>
      </c>
      <c r="X958" s="68">
        <f t="shared" si="208"/>
        <v>13.284295890410956</v>
      </c>
      <c r="Y958" s="68">
        <f t="shared" si="209"/>
        <v>27.282608213442291</v>
      </c>
      <c r="Z958" s="58">
        <f>(Table1[[#This Row],[Eoq]]/2)*(Table1[[#This Row],[Std. Price ($)]]*$K$1)</f>
        <v>836.40652508215146</v>
      </c>
      <c r="AA958" s="58">
        <f>Table1[[#This Row],[number of times I order]]*$H$1</f>
        <v>836.40652508215146</v>
      </c>
      <c r="AB958" s="58">
        <f>Table1[[#This Row],[Holding cost]]+AA958</f>
        <v>1672.8130501643029</v>
      </c>
      <c r="AC958" s="34">
        <v>0.2</v>
      </c>
      <c r="AD958" s="29">
        <v>1</v>
      </c>
      <c r="AE958" s="29">
        <v>0.61</v>
      </c>
      <c r="AF958" s="29">
        <v>16</v>
      </c>
    </row>
    <row r="959" spans="1:32" x14ac:dyDescent="0.15">
      <c r="A959" s="32">
        <v>64325.689912923423</v>
      </c>
      <c r="B959" s="33">
        <v>11.8035</v>
      </c>
      <c r="C959" s="33">
        <v>825.157818056</v>
      </c>
      <c r="D959" s="33">
        <f>C959/Table1[[#This Row],[Std. Price ($)]]</f>
        <v>69.907893256745879</v>
      </c>
      <c r="E959" s="29">
        <v>138</v>
      </c>
      <c r="F959" s="29">
        <f t="shared" si="196"/>
        <v>55.2</v>
      </c>
      <c r="G959" s="29">
        <f t="shared" si="197"/>
        <v>55.2</v>
      </c>
      <c r="H959" s="29">
        <f t="shared" si="198"/>
        <v>55.2</v>
      </c>
      <c r="I959" s="58">
        <f t="shared" si="199"/>
        <v>55.2</v>
      </c>
      <c r="J959" s="58">
        <f t="shared" si="200"/>
        <v>55.2</v>
      </c>
      <c r="K959" s="58">
        <f t="shared" si="201"/>
        <v>55.2</v>
      </c>
      <c r="L959" s="58">
        <f t="shared" si="202"/>
        <v>55.2</v>
      </c>
      <c r="M959" s="58">
        <f t="shared" si="203"/>
        <v>55.2</v>
      </c>
      <c r="N959" s="58">
        <f t="shared" si="204"/>
        <v>55.2</v>
      </c>
      <c r="O959" s="58">
        <f t="shared" si="205"/>
        <v>55.2</v>
      </c>
      <c r="P959" s="58">
        <f t="shared" si="206"/>
        <v>55.2</v>
      </c>
      <c r="Q959" s="58">
        <f t="shared" si="207"/>
        <v>55.2</v>
      </c>
      <c r="R959" s="58">
        <f>SUM(Table1[[#This Row],[Oct]:[September]])</f>
        <v>662.40000000000009</v>
      </c>
      <c r="S959" s="68">
        <f>Table1[[#This Row],[DEMAND for the whole year]]/365</f>
        <v>1.8147945205479454</v>
      </c>
      <c r="T959" s="68">
        <f>Table1[[#This Row],[Lead Time (days)]]*S959</f>
        <v>29.036712328767127</v>
      </c>
      <c r="U959" s="68">
        <f>SQRT(2*Table1[[#This Row],[DEMAND for the whole year]]*$H$1/(Table1[[#This Row],[Std. Price ($)]]*$K$1))</f>
        <v>410.31310399399626</v>
      </c>
      <c r="V959" s="68">
        <f>Table1[[#This Row],[DEMAND for the whole year]]/U959</f>
        <v>1.6143769076643781</v>
      </c>
      <c r="W959" s="68">
        <f>Table1[[#This Row],[Demand variability (COV)]]*S959</f>
        <v>1.1070246575342466</v>
      </c>
      <c r="X959" s="68">
        <f t="shared" si="208"/>
        <v>4.4280986301369865</v>
      </c>
      <c r="Y959" s="68">
        <f t="shared" si="209"/>
        <v>9.0942027378140988</v>
      </c>
      <c r="Z959" s="58">
        <f>(Table1[[#This Row],[Eoq]]/2)*(Table1[[#This Row],[Std. Price ($)]]*$K$1)</f>
        <v>484.31307229931349</v>
      </c>
      <c r="AA959" s="58">
        <f>Table1[[#This Row],[number of times I order]]*$H$1</f>
        <v>484.31307229931343</v>
      </c>
      <c r="AB959" s="58">
        <f>Table1[[#This Row],[Holding cost]]+AA959</f>
        <v>968.62614459862698</v>
      </c>
      <c r="AC959" s="34">
        <v>-0.6</v>
      </c>
      <c r="AD959" s="29">
        <v>1</v>
      </c>
      <c r="AE959" s="29">
        <v>0.61</v>
      </c>
      <c r="AF959" s="29">
        <v>16</v>
      </c>
    </row>
    <row r="960" spans="1:32" x14ac:dyDescent="0.15">
      <c r="A960" s="32">
        <v>82812.703317562715</v>
      </c>
      <c r="B960" s="33">
        <v>11.730399999999999</v>
      </c>
      <c r="C960" s="33">
        <v>820.69936016639986</v>
      </c>
      <c r="D960" s="33">
        <f>C960/Table1[[#This Row],[Std. Price ($)]]</f>
        <v>69.963459060765189</v>
      </c>
      <c r="E960" s="29">
        <v>138</v>
      </c>
      <c r="F960" s="29">
        <f t="shared" si="196"/>
        <v>110.4</v>
      </c>
      <c r="G960" s="29">
        <f t="shared" si="197"/>
        <v>110.4</v>
      </c>
      <c r="H960" s="29">
        <f t="shared" si="198"/>
        <v>110.4</v>
      </c>
      <c r="I960" s="58">
        <f t="shared" si="199"/>
        <v>110.4</v>
      </c>
      <c r="J960" s="58">
        <f t="shared" si="200"/>
        <v>110.4</v>
      </c>
      <c r="K960" s="58">
        <f t="shared" si="201"/>
        <v>110.4</v>
      </c>
      <c r="L960" s="58">
        <f t="shared" si="202"/>
        <v>110.4</v>
      </c>
      <c r="M960" s="58">
        <f t="shared" si="203"/>
        <v>110.4</v>
      </c>
      <c r="N960" s="58">
        <f t="shared" si="204"/>
        <v>110.4</v>
      </c>
      <c r="O960" s="58">
        <f t="shared" si="205"/>
        <v>110.4</v>
      </c>
      <c r="P960" s="58">
        <f t="shared" si="206"/>
        <v>110.4</v>
      </c>
      <c r="Q960" s="58">
        <f t="shared" si="207"/>
        <v>110.4</v>
      </c>
      <c r="R960" s="58">
        <f>SUM(Table1[[#This Row],[Oct]:[September]])</f>
        <v>1324.8000000000002</v>
      </c>
      <c r="S960" s="68">
        <f>Table1[[#This Row],[DEMAND for the whole year]]/365</f>
        <v>3.6295890410958909</v>
      </c>
      <c r="T960" s="68">
        <f>Table1[[#This Row],[Lead Time (days)]]*S960</f>
        <v>58.073424657534254</v>
      </c>
      <c r="U960" s="68">
        <f>SQRT(2*Table1[[#This Row],[DEMAND for the whole year]]*$H$1/(Table1[[#This Row],[Std. Price ($)]]*$K$1))</f>
        <v>582.07557560956218</v>
      </c>
      <c r="V960" s="68">
        <f>Table1[[#This Row],[DEMAND for the whole year]]/U960</f>
        <v>2.2759931107101354</v>
      </c>
      <c r="W960" s="68">
        <f>Table1[[#This Row],[Demand variability (COV)]]*S960</f>
        <v>2.2140493150684932</v>
      </c>
      <c r="X960" s="68">
        <f t="shared" si="208"/>
        <v>8.8561972602739729</v>
      </c>
      <c r="Y960" s="68">
        <f t="shared" si="209"/>
        <v>18.188405475628198</v>
      </c>
      <c r="Z960" s="58">
        <f>(Table1[[#This Row],[Eoq]]/2)*(Table1[[#This Row],[Std. Price ($)]]*$K$1)</f>
        <v>682.79793321304089</v>
      </c>
      <c r="AA960" s="58">
        <f>Table1[[#This Row],[number of times I order]]*$H$1</f>
        <v>682.79793321304066</v>
      </c>
      <c r="AB960" s="58">
        <f>Table1[[#This Row],[Holding cost]]+AA960</f>
        <v>1365.5958664260816</v>
      </c>
      <c r="AC960" s="34">
        <v>-0.2</v>
      </c>
      <c r="AD960" s="29">
        <v>1</v>
      </c>
      <c r="AE960" s="29">
        <v>0.61</v>
      </c>
      <c r="AF960" s="29">
        <v>16</v>
      </c>
    </row>
    <row r="961" spans="1:32" x14ac:dyDescent="0.15">
      <c r="A961" s="32">
        <v>93034.150640640539</v>
      </c>
      <c r="B961" s="33">
        <v>74.829849149999987</v>
      </c>
      <c r="C961" s="33">
        <v>2381.525366100223</v>
      </c>
      <c r="D961" s="33">
        <f>C961/Table1[[#This Row],[Std. Price ($)]]</f>
        <v>31.825874208650912</v>
      </c>
      <c r="E961" s="29">
        <v>90</v>
      </c>
      <c r="F961" s="29">
        <f t="shared" si="196"/>
        <v>198</v>
      </c>
      <c r="G961" s="29">
        <f t="shared" si="197"/>
        <v>198</v>
      </c>
      <c r="H961" s="29">
        <f t="shared" si="198"/>
        <v>198</v>
      </c>
      <c r="I961" s="58">
        <f t="shared" si="199"/>
        <v>198</v>
      </c>
      <c r="J961" s="58">
        <f t="shared" si="200"/>
        <v>198</v>
      </c>
      <c r="K961" s="58">
        <f t="shared" si="201"/>
        <v>198</v>
      </c>
      <c r="L961" s="58">
        <f t="shared" si="202"/>
        <v>198</v>
      </c>
      <c r="M961" s="58">
        <f t="shared" si="203"/>
        <v>198</v>
      </c>
      <c r="N961" s="58">
        <f t="shared" si="204"/>
        <v>198</v>
      </c>
      <c r="O961" s="58">
        <f t="shared" si="205"/>
        <v>198</v>
      </c>
      <c r="P961" s="58">
        <f t="shared" si="206"/>
        <v>198</v>
      </c>
      <c r="Q961" s="58">
        <f t="shared" si="207"/>
        <v>198</v>
      </c>
      <c r="R961" s="58">
        <f>SUM(Table1[[#This Row],[Oct]:[September]])</f>
        <v>2376</v>
      </c>
      <c r="S961" s="68">
        <f>Table1[[#This Row],[DEMAND for the whole year]]/365</f>
        <v>6.5095890410958903</v>
      </c>
      <c r="T961" s="68">
        <f>Table1[[#This Row],[Lead Time (days)]]*S961</f>
        <v>71.605479452054794</v>
      </c>
      <c r="U961" s="68">
        <f>SQRT(2*Table1[[#This Row],[DEMAND for the whole year]]*$H$1/(Table1[[#This Row],[Std. Price ($)]]*$K$1))</f>
        <v>308.63587839192718</v>
      </c>
      <c r="V961" s="68">
        <f>Table1[[#This Row],[DEMAND for the whole year]]/U961</f>
        <v>7.6983920741152163</v>
      </c>
      <c r="W961" s="68">
        <f>Table1[[#This Row],[Demand variability (COV)]]*S961</f>
        <v>5.3378630136986294</v>
      </c>
      <c r="X961" s="68">
        <f t="shared" si="208"/>
        <v>17.703688798754058</v>
      </c>
      <c r="Y961" s="68">
        <f t="shared" si="209"/>
        <v>36.358931584605941</v>
      </c>
      <c r="Z961" s="58">
        <f>(Table1[[#This Row],[Eoq]]/2)*(Table1[[#This Row],[Std. Price ($)]]*$K$1)</f>
        <v>2309.5176222345654</v>
      </c>
      <c r="AA961" s="58">
        <f>Table1[[#This Row],[number of times I order]]*$H$1</f>
        <v>2309.5176222345649</v>
      </c>
      <c r="AB961" s="58">
        <f>Table1[[#This Row],[Holding cost]]+AA961</f>
        <v>4619.0352444691307</v>
      </c>
      <c r="AC961" s="34">
        <v>1.2</v>
      </c>
      <c r="AD961" s="29">
        <v>0.91</v>
      </c>
      <c r="AE961" s="29">
        <v>0.82</v>
      </c>
      <c r="AF961" s="29">
        <v>11</v>
      </c>
    </row>
    <row r="962" spans="1:32" x14ac:dyDescent="0.15">
      <c r="A962" s="32">
        <v>43497.306614167312</v>
      </c>
      <c r="B962" s="33">
        <v>11.793014449999999</v>
      </c>
      <c r="C962" s="33">
        <v>224.69835593090471</v>
      </c>
      <c r="D962" s="33">
        <f>C962/Table1[[#This Row],[Std. Price ($)]]</f>
        <v>19.053513152517567</v>
      </c>
      <c r="E962" s="29">
        <v>114</v>
      </c>
      <c r="F962" s="29">
        <f t="shared" si="196"/>
        <v>136.80000000000001</v>
      </c>
      <c r="G962" s="29">
        <f t="shared" si="197"/>
        <v>136.80000000000001</v>
      </c>
      <c r="H962" s="29">
        <f t="shared" si="198"/>
        <v>136.80000000000001</v>
      </c>
      <c r="I962" s="58">
        <f t="shared" si="199"/>
        <v>136.80000000000001</v>
      </c>
      <c r="J962" s="58">
        <f t="shared" si="200"/>
        <v>136.80000000000001</v>
      </c>
      <c r="K962" s="58">
        <f t="shared" si="201"/>
        <v>136.80000000000001</v>
      </c>
      <c r="L962" s="58">
        <f t="shared" si="202"/>
        <v>136.80000000000001</v>
      </c>
      <c r="M962" s="58">
        <f t="shared" si="203"/>
        <v>136.80000000000001</v>
      </c>
      <c r="N962" s="58">
        <f t="shared" si="204"/>
        <v>136.80000000000001</v>
      </c>
      <c r="O962" s="58">
        <f t="shared" si="205"/>
        <v>136.80000000000001</v>
      </c>
      <c r="P962" s="58">
        <f t="shared" si="206"/>
        <v>136.80000000000001</v>
      </c>
      <c r="Q962" s="58">
        <f t="shared" si="207"/>
        <v>136.80000000000001</v>
      </c>
      <c r="R962" s="58">
        <f>SUM(Table1[[#This Row],[Oct]:[September]])</f>
        <v>1641.5999999999997</v>
      </c>
      <c r="S962" s="68">
        <f>Table1[[#This Row],[DEMAND for the whole year]]/365</f>
        <v>4.4975342465753414</v>
      </c>
      <c r="T962" s="68">
        <f>Table1[[#This Row],[Lead Time (days)]]*S962</f>
        <v>22.487671232876707</v>
      </c>
      <c r="U962" s="68">
        <f>SQRT(2*Table1[[#This Row],[DEMAND for the whole year]]*$H$1/(Table1[[#This Row],[Std. Price ($)]]*$K$1))</f>
        <v>646.22221526311876</v>
      </c>
      <c r="V962" s="68">
        <f>Table1[[#This Row],[DEMAND for the whole year]]/U962</f>
        <v>2.5403026408363236</v>
      </c>
      <c r="W962" s="68">
        <f>Table1[[#This Row],[Demand variability (COV)]]*S962</f>
        <v>3.5080767123287666</v>
      </c>
      <c r="X962" s="68">
        <f t="shared" si="208"/>
        <v>7.844297999051097</v>
      </c>
      <c r="Y962" s="68">
        <f t="shared" si="209"/>
        <v>16.110218470222573</v>
      </c>
      <c r="Z962" s="58">
        <f>(Table1[[#This Row],[Eoq]]/2)*(Table1[[#This Row],[Std. Price ($)]]*$K$1)</f>
        <v>762.09079225089692</v>
      </c>
      <c r="AA962" s="58">
        <f>Table1[[#This Row],[number of times I order]]*$H$1</f>
        <v>762.09079225089704</v>
      </c>
      <c r="AB962" s="58">
        <f>Table1[[#This Row],[Holding cost]]+AA962</f>
        <v>1524.1815845017941</v>
      </c>
      <c r="AC962" s="34">
        <v>0.2</v>
      </c>
      <c r="AD962" s="29">
        <v>0.93</v>
      </c>
      <c r="AE962" s="29">
        <v>0.78</v>
      </c>
      <c r="AF962" s="29">
        <v>5</v>
      </c>
    </row>
    <row r="963" spans="1:32" x14ac:dyDescent="0.15">
      <c r="A963" s="32">
        <v>60330.378703865295</v>
      </c>
      <c r="B963" s="33">
        <v>11.324909999999999</v>
      </c>
      <c r="C963" s="33">
        <v>1031.90135281376</v>
      </c>
      <c r="D963" s="33">
        <f>C963/Table1[[#This Row],[Std. Price ($)]]</f>
        <v>91.117841361543725</v>
      </c>
      <c r="E963" s="29">
        <v>204</v>
      </c>
      <c r="F963" s="29">
        <f t="shared" ref="F963:F1026" si="210">E963+$AC963*E963</f>
        <v>244.8</v>
      </c>
      <c r="G963" s="29">
        <f t="shared" ref="G963:G1026" si="211">$F963</f>
        <v>244.8</v>
      </c>
      <c r="H963" s="29">
        <f t="shared" ref="H963:H1026" si="212">$F963</f>
        <v>244.8</v>
      </c>
      <c r="I963" s="58">
        <f t="shared" ref="I963:I1026" si="213">$F963</f>
        <v>244.8</v>
      </c>
      <c r="J963" s="58">
        <f t="shared" ref="J963:J1026" si="214">$F963</f>
        <v>244.8</v>
      </c>
      <c r="K963" s="58">
        <f t="shared" ref="K963:K1026" si="215">$F963</f>
        <v>244.8</v>
      </c>
      <c r="L963" s="58">
        <f t="shared" ref="L963:L1026" si="216">$F963</f>
        <v>244.8</v>
      </c>
      <c r="M963" s="58">
        <f t="shared" ref="M963:M1026" si="217">$F963</f>
        <v>244.8</v>
      </c>
      <c r="N963" s="58">
        <f t="shared" ref="N963:N1026" si="218">$F963</f>
        <v>244.8</v>
      </c>
      <c r="O963" s="58">
        <f t="shared" ref="O963:O1026" si="219">$F963</f>
        <v>244.8</v>
      </c>
      <c r="P963" s="58">
        <f t="shared" ref="P963:P1026" si="220">$F963</f>
        <v>244.8</v>
      </c>
      <c r="Q963" s="58">
        <f t="shared" ref="Q963:Q1026" si="221">$F963</f>
        <v>244.8</v>
      </c>
      <c r="R963" s="58">
        <f>SUM(Table1[[#This Row],[Oct]:[September]])</f>
        <v>2937.6000000000004</v>
      </c>
      <c r="S963" s="68">
        <f>Table1[[#This Row],[DEMAND for the whole year]]/365</f>
        <v>8.0482191780821921</v>
      </c>
      <c r="T963" s="68">
        <f>Table1[[#This Row],[Lead Time (days)]]*S963</f>
        <v>64.385753424657537</v>
      </c>
      <c r="U963" s="68">
        <f>SQRT(2*Table1[[#This Row],[DEMAND for the whole year]]*$H$1/(Table1[[#This Row],[Std. Price ($)]]*$K$1))</f>
        <v>882.14418868426924</v>
      </c>
      <c r="V963" s="68">
        <f>Table1[[#This Row],[DEMAND for the whole year]]/U963</f>
        <v>3.3300678479574559</v>
      </c>
      <c r="W963" s="68">
        <f>Table1[[#This Row],[Demand variability (COV)]]*S963</f>
        <v>9.1749698630136987</v>
      </c>
      <c r="X963" s="68">
        <f t="shared" si="208"/>
        <v>25.950733629276783</v>
      </c>
      <c r="Y963" s="68">
        <f t="shared" si="209"/>
        <v>53.296290921223786</v>
      </c>
      <c r="Z963" s="58">
        <f>(Table1[[#This Row],[Eoq]]/2)*(Table1[[#This Row],[Std. Price ($)]]*$K$1)</f>
        <v>999.02035438723669</v>
      </c>
      <c r="AA963" s="58">
        <f>Table1[[#This Row],[number of times I order]]*$H$1</f>
        <v>999.02035438723681</v>
      </c>
      <c r="AB963" s="58">
        <f>Table1[[#This Row],[Holding cost]]+AA963</f>
        <v>1998.0407087744734</v>
      </c>
      <c r="AC963" s="34">
        <v>0.2</v>
      </c>
      <c r="AD963" s="29">
        <v>1</v>
      </c>
      <c r="AE963" s="29">
        <v>1.1399999999999999</v>
      </c>
      <c r="AF963" s="29">
        <v>8</v>
      </c>
    </row>
    <row r="964" spans="1:32" x14ac:dyDescent="0.15">
      <c r="A964" s="32">
        <v>67997.989260595088</v>
      </c>
      <c r="B964" s="33">
        <v>114.20170824</v>
      </c>
      <c r="C964" s="33">
        <v>1366.0982676232322</v>
      </c>
      <c r="D964" s="33">
        <f>C964/Table1[[#This Row],[Std. Price ($)]]</f>
        <v>11.962152656703834</v>
      </c>
      <c r="E964" s="29">
        <v>736</v>
      </c>
      <c r="F964" s="29">
        <f t="shared" si="210"/>
        <v>1840</v>
      </c>
      <c r="G964" s="29">
        <f t="shared" si="211"/>
        <v>1840</v>
      </c>
      <c r="H964" s="29">
        <f t="shared" si="212"/>
        <v>1840</v>
      </c>
      <c r="I964" s="58">
        <f t="shared" si="213"/>
        <v>1840</v>
      </c>
      <c r="J964" s="58">
        <f t="shared" si="214"/>
        <v>1840</v>
      </c>
      <c r="K964" s="58">
        <f t="shared" si="215"/>
        <v>1840</v>
      </c>
      <c r="L964" s="58">
        <f t="shared" si="216"/>
        <v>1840</v>
      </c>
      <c r="M964" s="58">
        <f t="shared" si="217"/>
        <v>1840</v>
      </c>
      <c r="N964" s="58">
        <f t="shared" si="218"/>
        <v>1840</v>
      </c>
      <c r="O964" s="58">
        <f t="shared" si="219"/>
        <v>1840</v>
      </c>
      <c r="P964" s="58">
        <f t="shared" si="220"/>
        <v>1840</v>
      </c>
      <c r="Q964" s="58">
        <f t="shared" si="221"/>
        <v>1840</v>
      </c>
      <c r="R964" s="58">
        <f>SUM(Table1[[#This Row],[Oct]:[September]])</f>
        <v>22080</v>
      </c>
      <c r="S964" s="68">
        <f>Table1[[#This Row],[DEMAND for the whole year]]/365</f>
        <v>60.493150684931507</v>
      </c>
      <c r="T964" s="68">
        <f>Table1[[#This Row],[Lead Time (days)]]*S964</f>
        <v>120.98630136986301</v>
      </c>
      <c r="U964" s="68">
        <f>SQRT(2*Table1[[#This Row],[DEMAND for the whole year]]*$H$1/(Table1[[#This Row],[Std. Price ($)]]*$K$1))</f>
        <v>761.59461004571267</v>
      </c>
      <c r="V964" s="68">
        <f>Table1[[#This Row],[DEMAND for the whole year]]/U964</f>
        <v>28.991801817865685</v>
      </c>
      <c r="W964" s="68">
        <f>Table1[[#This Row],[Demand variability (COV)]]*S964</f>
        <v>15.123287671232877</v>
      </c>
      <c r="X964" s="68">
        <f t="shared" ref="X964:X1027" si="222">SQRT(AF964)*W964</f>
        <v>21.387558532327358</v>
      </c>
      <c r="Y964" s="68">
        <f t="shared" ref="Y964:Y1027" si="223">NORMSINV($Y$1)*X964</f>
        <v>43.924675036841641</v>
      </c>
      <c r="Z964" s="58">
        <f>(Table1[[#This Row],[Eoq]]/2)*(Table1[[#This Row],[Std. Price ($)]]*$K$1)</f>
        <v>8697.5405453597068</v>
      </c>
      <c r="AA964" s="58">
        <f>Table1[[#This Row],[number of times I order]]*$H$1</f>
        <v>8697.540545359705</v>
      </c>
      <c r="AB964" s="58">
        <f>Table1[[#This Row],[Holding cost]]+AA964</f>
        <v>17395.08109071941</v>
      </c>
      <c r="AC964" s="34">
        <v>1.5</v>
      </c>
      <c r="AD964" s="29">
        <v>1</v>
      </c>
      <c r="AE964" s="29">
        <v>0.25</v>
      </c>
      <c r="AF964" s="29">
        <v>2</v>
      </c>
    </row>
    <row r="965" spans="1:32" x14ac:dyDescent="0.15">
      <c r="A965" s="32">
        <v>6348.9477221259413</v>
      </c>
      <c r="B965" s="33">
        <v>15.1274</v>
      </c>
      <c r="C965" s="33">
        <v>1139.6243042480157</v>
      </c>
      <c r="D965" s="33">
        <f>C965/Table1[[#This Row],[Std. Price ($)]]</f>
        <v>75.335107437366347</v>
      </c>
      <c r="E965" s="29">
        <v>106</v>
      </c>
      <c r="F965" s="29">
        <f t="shared" si="210"/>
        <v>190.8</v>
      </c>
      <c r="G965" s="29">
        <f t="shared" si="211"/>
        <v>190.8</v>
      </c>
      <c r="H965" s="29">
        <f t="shared" si="212"/>
        <v>190.8</v>
      </c>
      <c r="I965" s="58">
        <f t="shared" si="213"/>
        <v>190.8</v>
      </c>
      <c r="J965" s="58">
        <f t="shared" si="214"/>
        <v>190.8</v>
      </c>
      <c r="K965" s="58">
        <f t="shared" si="215"/>
        <v>190.8</v>
      </c>
      <c r="L965" s="58">
        <f t="shared" si="216"/>
        <v>190.8</v>
      </c>
      <c r="M965" s="58">
        <f t="shared" si="217"/>
        <v>190.8</v>
      </c>
      <c r="N965" s="58">
        <f t="shared" si="218"/>
        <v>190.8</v>
      </c>
      <c r="O965" s="58">
        <f t="shared" si="219"/>
        <v>190.8</v>
      </c>
      <c r="P965" s="58">
        <f t="shared" si="220"/>
        <v>190.8</v>
      </c>
      <c r="Q965" s="58">
        <f t="shared" si="221"/>
        <v>190.8</v>
      </c>
      <c r="R965" s="58">
        <f>SUM(Table1[[#This Row],[Oct]:[September]])</f>
        <v>2289.6</v>
      </c>
      <c r="S965" s="68">
        <f>Table1[[#This Row],[DEMAND for the whole year]]/365</f>
        <v>6.2728767123287668</v>
      </c>
      <c r="T965" s="68">
        <f>Table1[[#This Row],[Lead Time (days)]]*S965</f>
        <v>94.093150684931501</v>
      </c>
      <c r="U965" s="68">
        <f>SQRT(2*Table1[[#This Row],[DEMAND for the whole year]]*$H$1/(Table1[[#This Row],[Std. Price ($)]]*$K$1))</f>
        <v>673.84233129614233</v>
      </c>
      <c r="V965" s="68">
        <f>Table1[[#This Row],[DEMAND for the whole year]]/U965</f>
        <v>3.3978274941497544</v>
      </c>
      <c r="W965" s="68">
        <f>Table1[[#This Row],[Demand variability (COV)]]*S965</f>
        <v>6.0219616438356161</v>
      </c>
      <c r="X965" s="68">
        <f t="shared" si="222"/>
        <v>23.32295715807518</v>
      </c>
      <c r="Y965" s="68">
        <f t="shared" si="223"/>
        <v>47.899497856109555</v>
      </c>
      <c r="Z965" s="58">
        <f>(Table1[[#This Row],[Eoq]]/2)*(Table1[[#This Row],[Std. Price ($)]]*$K$1)</f>
        <v>1019.3482482449264</v>
      </c>
      <c r="AA965" s="58">
        <f>Table1[[#This Row],[number of times I order]]*$H$1</f>
        <v>1019.3482482449264</v>
      </c>
      <c r="AB965" s="58">
        <f>Table1[[#This Row],[Holding cost]]+AA965</f>
        <v>2038.6964964898527</v>
      </c>
      <c r="AC965" s="34">
        <v>0.8</v>
      </c>
      <c r="AD965" s="29">
        <v>0.82</v>
      </c>
      <c r="AE965" s="29">
        <v>0.96</v>
      </c>
      <c r="AF965" s="29">
        <v>15</v>
      </c>
    </row>
    <row r="966" spans="1:32" x14ac:dyDescent="0.15">
      <c r="A966" s="32">
        <v>2037.8526357927806</v>
      </c>
      <c r="B966" s="33">
        <v>57.91933375</v>
      </c>
      <c r="C966" s="33">
        <v>1373.2801434091825</v>
      </c>
      <c r="D966" s="33">
        <f>C966/Table1[[#This Row],[Std. Price ($)]]</f>
        <v>23.710219964489536</v>
      </c>
      <c r="E966" s="29">
        <v>186</v>
      </c>
      <c r="F966" s="29">
        <f t="shared" si="210"/>
        <v>409.2</v>
      </c>
      <c r="G966" s="29">
        <f t="shared" si="211"/>
        <v>409.2</v>
      </c>
      <c r="H966" s="29">
        <f t="shared" si="212"/>
        <v>409.2</v>
      </c>
      <c r="I966" s="58">
        <f t="shared" si="213"/>
        <v>409.2</v>
      </c>
      <c r="J966" s="58">
        <f t="shared" si="214"/>
        <v>409.2</v>
      </c>
      <c r="K966" s="58">
        <f t="shared" si="215"/>
        <v>409.2</v>
      </c>
      <c r="L966" s="58">
        <f t="shared" si="216"/>
        <v>409.2</v>
      </c>
      <c r="M966" s="58">
        <f t="shared" si="217"/>
        <v>409.2</v>
      </c>
      <c r="N966" s="58">
        <f t="shared" si="218"/>
        <v>409.2</v>
      </c>
      <c r="O966" s="58">
        <f t="shared" si="219"/>
        <v>409.2</v>
      </c>
      <c r="P966" s="58">
        <f t="shared" si="220"/>
        <v>409.2</v>
      </c>
      <c r="Q966" s="58">
        <f t="shared" si="221"/>
        <v>409.2</v>
      </c>
      <c r="R966" s="58">
        <f>SUM(Table1[[#This Row],[Oct]:[September]])</f>
        <v>4910.3999999999987</v>
      </c>
      <c r="S966" s="68">
        <f>Table1[[#This Row],[DEMAND for the whole year]]/365</f>
        <v>13.453150684931503</v>
      </c>
      <c r="T966" s="68">
        <f>Table1[[#This Row],[Lead Time (days)]]*S966</f>
        <v>80.718904109589019</v>
      </c>
      <c r="U966" s="68">
        <f>SQRT(2*Table1[[#This Row],[DEMAND for the whole year]]*$H$1/(Table1[[#This Row],[Std. Price ($)]]*$K$1))</f>
        <v>504.32126886581932</v>
      </c>
      <c r="V966" s="68">
        <f>Table1[[#This Row],[DEMAND for the whole year]]/U966</f>
        <v>9.7366506295542905</v>
      </c>
      <c r="W966" s="68">
        <f>Table1[[#This Row],[Demand variability (COV)]]*S966</f>
        <v>6.0539178082191762</v>
      </c>
      <c r="X966" s="68">
        <f t="shared" si="222"/>
        <v>14.829009574885291</v>
      </c>
      <c r="Y966" s="68">
        <f t="shared" si="223"/>
        <v>30.455062260169523</v>
      </c>
      <c r="Z966" s="58">
        <f>(Table1[[#This Row],[Eoq]]/2)*(Table1[[#This Row],[Std. Price ($)]]*$K$1)</f>
        <v>2920.9951888662872</v>
      </c>
      <c r="AA966" s="58">
        <f>Table1[[#This Row],[number of times I order]]*$H$1</f>
        <v>2920.9951888662872</v>
      </c>
      <c r="AB966" s="58">
        <f>Table1[[#This Row],[Holding cost]]+AA966</f>
        <v>5841.9903777325744</v>
      </c>
      <c r="AC966" s="34">
        <v>1.2</v>
      </c>
      <c r="AD966" s="29">
        <v>0.97</v>
      </c>
      <c r="AE966" s="29">
        <v>0.45</v>
      </c>
      <c r="AF966" s="29">
        <v>6</v>
      </c>
    </row>
    <row r="967" spans="1:32" x14ac:dyDescent="0.15">
      <c r="A967" s="32">
        <v>36888.645427185482</v>
      </c>
      <c r="B967" s="33">
        <v>6.1840475799999988</v>
      </c>
      <c r="C967" s="33">
        <v>812.72224634726456</v>
      </c>
      <c r="D967" s="33">
        <f>C967/Table1[[#This Row],[Std. Price ($)]]</f>
        <v>131.42237924813392</v>
      </c>
      <c r="E967" s="29">
        <v>170</v>
      </c>
      <c r="F967" s="29">
        <f t="shared" si="210"/>
        <v>102</v>
      </c>
      <c r="G967" s="29">
        <f t="shared" si="211"/>
        <v>102</v>
      </c>
      <c r="H967" s="29">
        <f t="shared" si="212"/>
        <v>102</v>
      </c>
      <c r="I967" s="58">
        <f t="shared" si="213"/>
        <v>102</v>
      </c>
      <c r="J967" s="58">
        <f t="shared" si="214"/>
        <v>102</v>
      </c>
      <c r="K967" s="58">
        <f t="shared" si="215"/>
        <v>102</v>
      </c>
      <c r="L967" s="58">
        <f t="shared" si="216"/>
        <v>102</v>
      </c>
      <c r="M967" s="58">
        <f t="shared" si="217"/>
        <v>102</v>
      </c>
      <c r="N967" s="58">
        <f t="shared" si="218"/>
        <v>102</v>
      </c>
      <c r="O967" s="58">
        <f t="shared" si="219"/>
        <v>102</v>
      </c>
      <c r="P967" s="58">
        <f t="shared" si="220"/>
        <v>102</v>
      </c>
      <c r="Q967" s="58">
        <f t="shared" si="221"/>
        <v>102</v>
      </c>
      <c r="R967" s="58">
        <f>SUM(Table1[[#This Row],[Oct]:[September]])</f>
        <v>1224</v>
      </c>
      <c r="S967" s="68">
        <f>Table1[[#This Row],[DEMAND for the whole year]]/365</f>
        <v>3.3534246575342466</v>
      </c>
      <c r="T967" s="68">
        <f>Table1[[#This Row],[Lead Time (days)]]*S967</f>
        <v>36.887671232876713</v>
      </c>
      <c r="U967" s="68">
        <f>SQRT(2*Table1[[#This Row],[DEMAND for the whole year]]*$H$1/(Table1[[#This Row],[Std. Price ($)]]*$K$1))</f>
        <v>770.57501795124824</v>
      </c>
      <c r="V967" s="68">
        <f>Table1[[#This Row],[DEMAND for the whole year]]/U967</f>
        <v>1.588424191656624</v>
      </c>
      <c r="W967" s="68">
        <f>Table1[[#This Row],[Demand variability (COV)]]*S967</f>
        <v>4.5941917808219186</v>
      </c>
      <c r="X967" s="68">
        <f t="shared" si="222"/>
        <v>15.237210351920996</v>
      </c>
      <c r="Y967" s="68">
        <f t="shared" si="223"/>
        <v>31.293404161325668</v>
      </c>
      <c r="Z967" s="58">
        <f>(Table1[[#This Row],[Eoq]]/2)*(Table1[[#This Row],[Std. Price ($)]]*$K$1)</f>
        <v>476.52725749698726</v>
      </c>
      <c r="AA967" s="58">
        <f>Table1[[#This Row],[number of times I order]]*$H$1</f>
        <v>476.5272574969872</v>
      </c>
      <c r="AB967" s="58">
        <f>Table1[[#This Row],[Holding cost]]+AA967</f>
        <v>953.05451499397441</v>
      </c>
      <c r="AC967" s="34">
        <v>-0.4</v>
      </c>
      <c r="AD967" s="29">
        <v>0.82</v>
      </c>
      <c r="AE967" s="29">
        <v>1.37</v>
      </c>
      <c r="AF967" s="29">
        <v>11</v>
      </c>
    </row>
    <row r="968" spans="1:32" x14ac:dyDescent="0.15">
      <c r="A968" s="32">
        <v>30641.938473272847</v>
      </c>
      <c r="B968" s="33">
        <v>5.3986388199999995</v>
      </c>
      <c r="C968" s="33">
        <v>171.17800017490958</v>
      </c>
      <c r="D968" s="33">
        <f>C968/Table1[[#This Row],[Std. Price ($)]]</f>
        <v>31.707622214095366</v>
      </c>
      <c r="E968" s="29">
        <v>98</v>
      </c>
      <c r="F968" s="29">
        <f t="shared" si="210"/>
        <v>58.8</v>
      </c>
      <c r="G968" s="29">
        <f t="shared" si="211"/>
        <v>58.8</v>
      </c>
      <c r="H968" s="29">
        <f t="shared" si="212"/>
        <v>58.8</v>
      </c>
      <c r="I968" s="58">
        <f t="shared" si="213"/>
        <v>58.8</v>
      </c>
      <c r="J968" s="58">
        <f t="shared" si="214"/>
        <v>58.8</v>
      </c>
      <c r="K968" s="58">
        <f t="shared" si="215"/>
        <v>58.8</v>
      </c>
      <c r="L968" s="58">
        <f t="shared" si="216"/>
        <v>58.8</v>
      </c>
      <c r="M968" s="58">
        <f t="shared" si="217"/>
        <v>58.8</v>
      </c>
      <c r="N968" s="58">
        <f t="shared" si="218"/>
        <v>58.8</v>
      </c>
      <c r="O968" s="58">
        <f t="shared" si="219"/>
        <v>58.8</v>
      </c>
      <c r="P968" s="58">
        <f t="shared" si="220"/>
        <v>58.8</v>
      </c>
      <c r="Q968" s="58">
        <f t="shared" si="221"/>
        <v>58.8</v>
      </c>
      <c r="R968" s="58">
        <f>SUM(Table1[[#This Row],[Oct]:[September]])</f>
        <v>705.59999999999991</v>
      </c>
      <c r="S968" s="68">
        <f>Table1[[#This Row],[DEMAND for the whole year]]/365</f>
        <v>1.9331506849315065</v>
      </c>
      <c r="T968" s="68">
        <f>Table1[[#This Row],[Lead Time (days)]]*S968</f>
        <v>15.465205479452052</v>
      </c>
      <c r="U968" s="68">
        <f>SQRT(2*Table1[[#This Row],[DEMAND for the whole year]]*$H$1/(Table1[[#This Row],[Std. Price ($)]]*$K$1))</f>
        <v>626.17795912898282</v>
      </c>
      <c r="V968" s="68">
        <f>Table1[[#This Row],[DEMAND for the whole year]]/U968</f>
        <v>1.1268362127940332</v>
      </c>
      <c r="W968" s="68">
        <f>Table1[[#This Row],[Demand variability (COV)]]*S968</f>
        <v>1.6625095890410957</v>
      </c>
      <c r="X968" s="68">
        <f t="shared" si="222"/>
        <v>4.7022872167944767</v>
      </c>
      <c r="Y968" s="68">
        <f t="shared" si="223"/>
        <v>9.6573172489695995</v>
      </c>
      <c r="Z968" s="58">
        <f>(Table1[[#This Row],[Eoq]]/2)*(Table1[[#This Row],[Std. Price ($)]]*$K$1)</f>
        <v>338.05086383821003</v>
      </c>
      <c r="AA968" s="58">
        <f>Table1[[#This Row],[number of times I order]]*$H$1</f>
        <v>338.05086383820998</v>
      </c>
      <c r="AB968" s="58">
        <f>Table1[[#This Row],[Holding cost]]+AA968</f>
        <v>676.10172767642007</v>
      </c>
      <c r="AC968" s="34">
        <v>-0.4</v>
      </c>
      <c r="AD968" s="29">
        <v>0.97</v>
      </c>
      <c r="AE968" s="29">
        <v>0.86</v>
      </c>
      <c r="AF968" s="29">
        <v>8</v>
      </c>
    </row>
    <row r="969" spans="1:32" x14ac:dyDescent="0.15">
      <c r="A969" s="32">
        <v>14082.865802015176</v>
      </c>
      <c r="B969" s="33">
        <v>5.8175473999999996</v>
      </c>
      <c r="C969" s="33">
        <v>141.67945578833204</v>
      </c>
      <c r="D969" s="33">
        <f>C969/Table1[[#This Row],[Std. Price ($)]]</f>
        <v>24.353812018503202</v>
      </c>
      <c r="E969" s="29">
        <v>98</v>
      </c>
      <c r="F969" s="29">
        <f t="shared" si="210"/>
        <v>58.8</v>
      </c>
      <c r="G969" s="29">
        <f t="shared" si="211"/>
        <v>58.8</v>
      </c>
      <c r="H969" s="29">
        <f t="shared" si="212"/>
        <v>58.8</v>
      </c>
      <c r="I969" s="58">
        <f t="shared" si="213"/>
        <v>58.8</v>
      </c>
      <c r="J969" s="58">
        <f t="shared" si="214"/>
        <v>58.8</v>
      </c>
      <c r="K969" s="58">
        <f t="shared" si="215"/>
        <v>58.8</v>
      </c>
      <c r="L969" s="58">
        <f t="shared" si="216"/>
        <v>58.8</v>
      </c>
      <c r="M969" s="58">
        <f t="shared" si="217"/>
        <v>58.8</v>
      </c>
      <c r="N969" s="58">
        <f t="shared" si="218"/>
        <v>58.8</v>
      </c>
      <c r="O969" s="58">
        <f t="shared" si="219"/>
        <v>58.8</v>
      </c>
      <c r="P969" s="58">
        <f t="shared" si="220"/>
        <v>58.8</v>
      </c>
      <c r="Q969" s="58">
        <f t="shared" si="221"/>
        <v>58.8</v>
      </c>
      <c r="R969" s="58">
        <f>SUM(Table1[[#This Row],[Oct]:[September]])</f>
        <v>705.59999999999991</v>
      </c>
      <c r="S969" s="68">
        <f>Table1[[#This Row],[DEMAND for the whole year]]/365</f>
        <v>1.9331506849315065</v>
      </c>
      <c r="T969" s="68">
        <f>Table1[[#This Row],[Lead Time (days)]]*S969</f>
        <v>11.598904109589039</v>
      </c>
      <c r="U969" s="68">
        <f>SQRT(2*Table1[[#This Row],[DEMAND for the whole year]]*$H$1/(Table1[[#This Row],[Std. Price ($)]]*$K$1))</f>
        <v>603.2119660879498</v>
      </c>
      <c r="V969" s="68">
        <f>Table1[[#This Row],[DEMAND for the whole year]]/U969</f>
        <v>1.1697380683212801</v>
      </c>
      <c r="W969" s="68">
        <f>Table1[[#This Row],[Demand variability (COV)]]*S969</f>
        <v>1.7398356164383559</v>
      </c>
      <c r="X969" s="68">
        <f t="shared" si="222"/>
        <v>4.2617094965945999</v>
      </c>
      <c r="Y969" s="68">
        <f t="shared" si="223"/>
        <v>8.7524812360604507</v>
      </c>
      <c r="Z969" s="58">
        <f>(Table1[[#This Row],[Eoq]]/2)*(Table1[[#This Row],[Std. Price ($)]]*$K$1)</f>
        <v>350.92142049638403</v>
      </c>
      <c r="AA969" s="58">
        <f>Table1[[#This Row],[number of times I order]]*$H$1</f>
        <v>350.92142049638403</v>
      </c>
      <c r="AB969" s="58">
        <f>Table1[[#This Row],[Holding cost]]+AA969</f>
        <v>701.84284099276806</v>
      </c>
      <c r="AC969" s="34">
        <v>-0.4</v>
      </c>
      <c r="AD969" s="29">
        <v>1</v>
      </c>
      <c r="AE969" s="29">
        <v>0.9</v>
      </c>
      <c r="AF969" s="29">
        <v>6</v>
      </c>
    </row>
    <row r="970" spans="1:32" x14ac:dyDescent="0.15">
      <c r="A970" s="32">
        <v>36230.004491260981</v>
      </c>
      <c r="B970" s="33">
        <v>5.0469099999999996</v>
      </c>
      <c r="C970" s="33">
        <v>441.33706465382363</v>
      </c>
      <c r="D970" s="33">
        <f>C970/Table1[[#This Row],[Std. Price ($)]]</f>
        <v>87.446985314543682</v>
      </c>
      <c r="E970" s="29">
        <v>130</v>
      </c>
      <c r="F970" s="29">
        <f t="shared" si="210"/>
        <v>156</v>
      </c>
      <c r="G970" s="29">
        <f t="shared" si="211"/>
        <v>156</v>
      </c>
      <c r="H970" s="29">
        <f t="shared" si="212"/>
        <v>156</v>
      </c>
      <c r="I970" s="58">
        <f t="shared" si="213"/>
        <v>156</v>
      </c>
      <c r="J970" s="58">
        <f t="shared" si="214"/>
        <v>156</v>
      </c>
      <c r="K970" s="58">
        <f t="shared" si="215"/>
        <v>156</v>
      </c>
      <c r="L970" s="58">
        <f t="shared" si="216"/>
        <v>156</v>
      </c>
      <c r="M970" s="58">
        <f t="shared" si="217"/>
        <v>156</v>
      </c>
      <c r="N970" s="58">
        <f t="shared" si="218"/>
        <v>156</v>
      </c>
      <c r="O970" s="58">
        <f t="shared" si="219"/>
        <v>156</v>
      </c>
      <c r="P970" s="58">
        <f t="shared" si="220"/>
        <v>156</v>
      </c>
      <c r="Q970" s="58">
        <f t="shared" si="221"/>
        <v>156</v>
      </c>
      <c r="R970" s="58">
        <f>SUM(Table1[[#This Row],[Oct]:[September]])</f>
        <v>1872</v>
      </c>
      <c r="S970" s="68">
        <f>Table1[[#This Row],[DEMAND for the whole year]]/365</f>
        <v>5.1287671232876715</v>
      </c>
      <c r="T970" s="68">
        <f>Table1[[#This Row],[Lead Time (days)]]*S970</f>
        <v>82.060273972602744</v>
      </c>
      <c r="U970" s="68">
        <f>SQRT(2*Table1[[#This Row],[DEMAND for the whole year]]*$H$1/(Table1[[#This Row],[Std. Price ($)]]*$K$1))</f>
        <v>1054.874440340471</v>
      </c>
      <c r="V970" s="68">
        <f>Table1[[#This Row],[DEMAND for the whole year]]/U970</f>
        <v>1.7746187872329087</v>
      </c>
      <c r="W970" s="68">
        <f>Table1[[#This Row],[Demand variability (COV)]]*S970</f>
        <v>4.3081643835616443</v>
      </c>
      <c r="X970" s="68">
        <f t="shared" si="222"/>
        <v>17.232657534246577</v>
      </c>
      <c r="Y970" s="68">
        <f t="shared" si="223"/>
        <v>35.391551638250171</v>
      </c>
      <c r="Z970" s="58">
        <f>(Table1[[#This Row],[Eoq]]/2)*(Table1[[#This Row],[Std. Price ($)]]*$K$1)</f>
        <v>532.38563616987267</v>
      </c>
      <c r="AA970" s="58">
        <f>Table1[[#This Row],[number of times I order]]*$H$1</f>
        <v>532.38563616987256</v>
      </c>
      <c r="AB970" s="58">
        <f>Table1[[#This Row],[Holding cost]]+AA970</f>
        <v>1064.7712723397453</v>
      </c>
      <c r="AC970" s="34">
        <v>0.2</v>
      </c>
      <c r="AD970" s="29">
        <v>0.71</v>
      </c>
      <c r="AE970" s="29">
        <v>0.84</v>
      </c>
      <c r="AF970" s="29">
        <v>16</v>
      </c>
    </row>
    <row r="971" spans="1:32" x14ac:dyDescent="0.15">
      <c r="A971" s="32">
        <v>70545.460368806773</v>
      </c>
      <c r="B971" s="33">
        <v>15.14073</v>
      </c>
      <c r="C971" s="33">
        <v>1298.4241060574461</v>
      </c>
      <c r="D971" s="33">
        <f>C971/Table1[[#This Row],[Std. Price ($)]]</f>
        <v>85.757034572140583</v>
      </c>
      <c r="E971" s="29">
        <v>130</v>
      </c>
      <c r="F971" s="29">
        <f t="shared" si="210"/>
        <v>286</v>
      </c>
      <c r="G971" s="29">
        <f t="shared" si="211"/>
        <v>286</v>
      </c>
      <c r="H971" s="29">
        <f t="shared" si="212"/>
        <v>286</v>
      </c>
      <c r="I971" s="58">
        <f t="shared" si="213"/>
        <v>286</v>
      </c>
      <c r="J971" s="58">
        <f t="shared" si="214"/>
        <v>286</v>
      </c>
      <c r="K971" s="58">
        <f t="shared" si="215"/>
        <v>286</v>
      </c>
      <c r="L971" s="58">
        <f t="shared" si="216"/>
        <v>286</v>
      </c>
      <c r="M971" s="58">
        <f t="shared" si="217"/>
        <v>286</v>
      </c>
      <c r="N971" s="58">
        <f t="shared" si="218"/>
        <v>286</v>
      </c>
      <c r="O971" s="58">
        <f t="shared" si="219"/>
        <v>286</v>
      </c>
      <c r="P971" s="58">
        <f t="shared" si="220"/>
        <v>286</v>
      </c>
      <c r="Q971" s="58">
        <f t="shared" si="221"/>
        <v>286</v>
      </c>
      <c r="R971" s="58">
        <f>SUM(Table1[[#This Row],[Oct]:[September]])</f>
        <v>3432</v>
      </c>
      <c r="S971" s="68">
        <f>Table1[[#This Row],[DEMAND for the whole year]]/365</f>
        <v>9.4027397260273968</v>
      </c>
      <c r="T971" s="68">
        <f>Table1[[#This Row],[Lead Time (days)]]*S971</f>
        <v>150.44383561643835</v>
      </c>
      <c r="U971" s="68">
        <f>SQRT(2*Table1[[#This Row],[DEMAND for the whole year]]*$H$1/(Table1[[#This Row],[Std. Price ($)]]*$K$1))</f>
        <v>824.6332832679775</v>
      </c>
      <c r="V971" s="68">
        <f>Table1[[#This Row],[DEMAND for the whole year]]/U971</f>
        <v>4.1618499636579882</v>
      </c>
      <c r="W971" s="68">
        <f>Table1[[#This Row],[Demand variability (COV)]]*S971</f>
        <v>7.8983013698630131</v>
      </c>
      <c r="X971" s="68">
        <f t="shared" si="222"/>
        <v>31.593205479452052</v>
      </c>
      <c r="Y971" s="68">
        <f t="shared" si="223"/>
        <v>64.884511336791959</v>
      </c>
      <c r="Z971" s="58">
        <f>(Table1[[#This Row],[Eoq]]/2)*(Table1[[#This Row],[Std. Price ($)]]*$K$1)</f>
        <v>1248.5549890973964</v>
      </c>
      <c r="AA971" s="58">
        <f>Table1[[#This Row],[number of times I order]]*$H$1</f>
        <v>1248.5549890973964</v>
      </c>
      <c r="AB971" s="58">
        <f>Table1[[#This Row],[Holding cost]]+AA971</f>
        <v>2497.1099781947928</v>
      </c>
      <c r="AC971" s="34">
        <v>1.2</v>
      </c>
      <c r="AD971" s="29">
        <v>0.96</v>
      </c>
      <c r="AE971" s="29">
        <v>0.84</v>
      </c>
      <c r="AF971" s="29">
        <v>16</v>
      </c>
    </row>
    <row r="972" spans="1:32" x14ac:dyDescent="0.15">
      <c r="A972" s="32">
        <v>90062.383285634889</v>
      </c>
      <c r="B972" s="33">
        <v>8.377320629999998</v>
      </c>
      <c r="C972" s="33">
        <v>3900</v>
      </c>
      <c r="D972" s="33">
        <f>C972/Table1[[#This Row],[Std. Price ($)]]</f>
        <v>465.54264451019355</v>
      </c>
      <c r="E972" s="29">
        <v>34</v>
      </c>
      <c r="F972" s="29">
        <f t="shared" si="210"/>
        <v>10.200000000000003</v>
      </c>
      <c r="G972" s="29">
        <f t="shared" si="211"/>
        <v>10.200000000000003</v>
      </c>
      <c r="H972" s="29">
        <f t="shared" si="212"/>
        <v>10.200000000000003</v>
      </c>
      <c r="I972" s="58">
        <f t="shared" si="213"/>
        <v>10.200000000000003</v>
      </c>
      <c r="J972" s="58">
        <f t="shared" si="214"/>
        <v>10.200000000000003</v>
      </c>
      <c r="K972" s="58">
        <f t="shared" si="215"/>
        <v>10.200000000000003</v>
      </c>
      <c r="L972" s="58">
        <f t="shared" si="216"/>
        <v>10.200000000000003</v>
      </c>
      <c r="M972" s="58">
        <f t="shared" si="217"/>
        <v>10.200000000000003</v>
      </c>
      <c r="N972" s="58">
        <f t="shared" si="218"/>
        <v>10.200000000000003</v>
      </c>
      <c r="O972" s="58">
        <f t="shared" si="219"/>
        <v>10.200000000000003</v>
      </c>
      <c r="P972" s="58">
        <f t="shared" si="220"/>
        <v>10.200000000000003</v>
      </c>
      <c r="Q972" s="58">
        <f t="shared" si="221"/>
        <v>10.200000000000003</v>
      </c>
      <c r="R972" s="58">
        <f>SUM(Table1[[#This Row],[Oct]:[September]])</f>
        <v>122.40000000000003</v>
      </c>
      <c r="S972" s="68">
        <f>Table1[[#This Row],[DEMAND for the whole year]]/365</f>
        <v>0.33534246575342475</v>
      </c>
      <c r="T972" s="68">
        <f>Table1[[#This Row],[Lead Time (days)]]*S972</f>
        <v>30.180821917808228</v>
      </c>
      <c r="U972" s="68">
        <f>SQRT(2*Table1[[#This Row],[DEMAND for the whole year]]*$H$1/(Table1[[#This Row],[Std. Price ($)]]*$K$1))</f>
        <v>209.36243820052218</v>
      </c>
      <c r="V972" s="68">
        <f>Table1[[#This Row],[DEMAND for the whole year]]/U972</f>
        <v>0.58463209089477808</v>
      </c>
      <c r="W972" s="68">
        <f>Table1[[#This Row],[Demand variability (COV)]]*S972</f>
        <v>1.1602849315068495</v>
      </c>
      <c r="X972" s="68">
        <f t="shared" si="222"/>
        <v>11.007429355002325</v>
      </c>
      <c r="Y972" s="68">
        <f t="shared" si="223"/>
        <v>22.606496046692765</v>
      </c>
      <c r="Z972" s="58">
        <f>(Table1[[#This Row],[Eoq]]/2)*(Table1[[#This Row],[Std. Price ($)]]*$K$1)</f>
        <v>175.3896272684334</v>
      </c>
      <c r="AA972" s="58">
        <f>Table1[[#This Row],[number of times I order]]*$H$1</f>
        <v>175.38962726843343</v>
      </c>
      <c r="AB972" s="58">
        <f>Table1[[#This Row],[Holding cost]]+AA972</f>
        <v>350.7792545368668</v>
      </c>
      <c r="AC972" s="34">
        <v>-0.7</v>
      </c>
      <c r="AD972" s="29">
        <v>1</v>
      </c>
      <c r="AE972" s="29">
        <v>3.46</v>
      </c>
      <c r="AF972" s="29">
        <v>90</v>
      </c>
    </row>
    <row r="973" spans="1:32" x14ac:dyDescent="0.15">
      <c r="A973" s="32">
        <v>91032.29837283153</v>
      </c>
      <c r="B973" s="33">
        <v>13.459</v>
      </c>
      <c r="C973" s="33">
        <v>1394.8791646301256</v>
      </c>
      <c r="D973" s="33">
        <f>C973/Table1[[#This Row],[Std. Price ($)]]</f>
        <v>103.63913846720601</v>
      </c>
      <c r="E973" s="29">
        <v>170</v>
      </c>
      <c r="F973" s="29">
        <f t="shared" si="210"/>
        <v>153</v>
      </c>
      <c r="G973" s="29">
        <f t="shared" si="211"/>
        <v>153</v>
      </c>
      <c r="H973" s="29">
        <f t="shared" si="212"/>
        <v>153</v>
      </c>
      <c r="I973" s="58">
        <f t="shared" si="213"/>
        <v>153</v>
      </c>
      <c r="J973" s="58">
        <f t="shared" si="214"/>
        <v>153</v>
      </c>
      <c r="K973" s="58">
        <f t="shared" si="215"/>
        <v>153</v>
      </c>
      <c r="L973" s="58">
        <f t="shared" si="216"/>
        <v>153</v>
      </c>
      <c r="M973" s="58">
        <f t="shared" si="217"/>
        <v>153</v>
      </c>
      <c r="N973" s="58">
        <f t="shared" si="218"/>
        <v>153</v>
      </c>
      <c r="O973" s="58">
        <f t="shared" si="219"/>
        <v>153</v>
      </c>
      <c r="P973" s="58">
        <f t="shared" si="220"/>
        <v>153</v>
      </c>
      <c r="Q973" s="58">
        <f t="shared" si="221"/>
        <v>153</v>
      </c>
      <c r="R973" s="58">
        <f>SUM(Table1[[#This Row],[Oct]:[September]])</f>
        <v>1836</v>
      </c>
      <c r="S973" s="68">
        <f>Table1[[#This Row],[DEMAND for the whole year]]/365</f>
        <v>5.0301369863013701</v>
      </c>
      <c r="T973" s="68">
        <f>Table1[[#This Row],[Lead Time (days)]]*S973</f>
        <v>80.482191780821921</v>
      </c>
      <c r="U973" s="68">
        <f>SQRT(2*Table1[[#This Row],[DEMAND for the whole year]]*$H$1/(Table1[[#This Row],[Std. Price ($)]]*$K$1))</f>
        <v>639.72094369445381</v>
      </c>
      <c r="V973" s="68">
        <f>Table1[[#This Row],[DEMAND for the whole year]]/U973</f>
        <v>2.8700013937278848</v>
      </c>
      <c r="W973" s="68">
        <f>Table1[[#This Row],[Demand variability (COV)]]*S973</f>
        <v>3.8229041095890413</v>
      </c>
      <c r="X973" s="68">
        <f t="shared" si="222"/>
        <v>15.291616438356165</v>
      </c>
      <c r="Y973" s="68">
        <f t="shared" si="223"/>
        <v>31.405140602073637</v>
      </c>
      <c r="Z973" s="58">
        <f>(Table1[[#This Row],[Eoq]]/2)*(Table1[[#This Row],[Std. Price ($)]]*$K$1)</f>
        <v>861.00041811836547</v>
      </c>
      <c r="AA973" s="58">
        <f>Table1[[#This Row],[number of times I order]]*$H$1</f>
        <v>861.00041811836547</v>
      </c>
      <c r="AB973" s="58">
        <f>Table1[[#This Row],[Holding cost]]+AA973</f>
        <v>1722.0008362367309</v>
      </c>
      <c r="AC973" s="34">
        <v>-0.1</v>
      </c>
      <c r="AD973" s="29">
        <v>0.93</v>
      </c>
      <c r="AE973" s="29">
        <v>0.76</v>
      </c>
      <c r="AF973" s="29">
        <v>16</v>
      </c>
    </row>
    <row r="974" spans="1:32" x14ac:dyDescent="0.15">
      <c r="A974" s="32">
        <v>38944.518831152222</v>
      </c>
      <c r="B974" s="33">
        <v>15.020759999999999</v>
      </c>
      <c r="C974" s="33">
        <v>380.009355043771</v>
      </c>
      <c r="D974" s="33">
        <f>C974/Table1[[#This Row],[Std. Price ($)]]</f>
        <v>25.298943265438702</v>
      </c>
      <c r="E974" s="29">
        <v>170</v>
      </c>
      <c r="F974" s="29">
        <f t="shared" si="210"/>
        <v>374</v>
      </c>
      <c r="G974" s="29">
        <f t="shared" si="211"/>
        <v>374</v>
      </c>
      <c r="H974" s="29">
        <f t="shared" si="212"/>
        <v>374</v>
      </c>
      <c r="I974" s="58">
        <f t="shared" si="213"/>
        <v>374</v>
      </c>
      <c r="J974" s="58">
        <f t="shared" si="214"/>
        <v>374</v>
      </c>
      <c r="K974" s="58">
        <f t="shared" si="215"/>
        <v>374</v>
      </c>
      <c r="L974" s="58">
        <f t="shared" si="216"/>
        <v>374</v>
      </c>
      <c r="M974" s="58">
        <f t="shared" si="217"/>
        <v>374</v>
      </c>
      <c r="N974" s="58">
        <f t="shared" si="218"/>
        <v>374</v>
      </c>
      <c r="O974" s="58">
        <f t="shared" si="219"/>
        <v>374</v>
      </c>
      <c r="P974" s="58">
        <f t="shared" si="220"/>
        <v>374</v>
      </c>
      <c r="Q974" s="58">
        <f t="shared" si="221"/>
        <v>374</v>
      </c>
      <c r="R974" s="58">
        <f>SUM(Table1[[#This Row],[Oct]:[September]])</f>
        <v>4488</v>
      </c>
      <c r="S974" s="68">
        <f>Table1[[#This Row],[DEMAND for the whole year]]/365</f>
        <v>12.295890410958904</v>
      </c>
      <c r="T974" s="68">
        <f>Table1[[#This Row],[Lead Time (days)]]*S974</f>
        <v>73.775342465753425</v>
      </c>
      <c r="U974" s="68">
        <f>SQRT(2*Table1[[#This Row],[DEMAND for the whole year]]*$H$1/(Table1[[#This Row],[Std. Price ($)]]*$K$1))</f>
        <v>946.76260938899816</v>
      </c>
      <c r="V974" s="68">
        <f>Table1[[#This Row],[DEMAND for the whole year]]/U974</f>
        <v>4.7403646442019625</v>
      </c>
      <c r="W974" s="68">
        <f>Table1[[#This Row],[Demand variability (COV)]]*S974</f>
        <v>6.8856986301369867</v>
      </c>
      <c r="X974" s="68">
        <f t="shared" si="222"/>
        <v>16.866448166416728</v>
      </c>
      <c r="Y974" s="68">
        <f t="shared" si="223"/>
        <v>34.639449548006446</v>
      </c>
      <c r="Z974" s="58">
        <f>(Table1[[#This Row],[Eoq]]/2)*(Table1[[#This Row],[Std. Price ($)]]*$K$1)</f>
        <v>1422.1093932605888</v>
      </c>
      <c r="AA974" s="58">
        <f>Table1[[#This Row],[number of times I order]]*$H$1</f>
        <v>1422.1093932605888</v>
      </c>
      <c r="AB974" s="58">
        <f>Table1[[#This Row],[Holding cost]]+AA974</f>
        <v>2844.2187865211777</v>
      </c>
      <c r="AC974" s="34">
        <v>1.2</v>
      </c>
      <c r="AD974" s="29">
        <v>0.86</v>
      </c>
      <c r="AE974" s="29">
        <v>0.56000000000000005</v>
      </c>
      <c r="AF974" s="29">
        <v>6</v>
      </c>
    </row>
    <row r="975" spans="1:32" x14ac:dyDescent="0.15">
      <c r="A975" s="32">
        <v>11233.80771266641</v>
      </c>
      <c r="B975" s="33">
        <v>220.62408824999997</v>
      </c>
      <c r="C975" s="33">
        <v>3903.8171229611094</v>
      </c>
      <c r="D975" s="33">
        <f>C975/Table1[[#This Row],[Std. Price ($)]]</f>
        <v>17.694428355155413</v>
      </c>
      <c r="E975" s="29">
        <v>10</v>
      </c>
      <c r="F975" s="29">
        <f t="shared" si="210"/>
        <v>4</v>
      </c>
      <c r="G975" s="29">
        <f t="shared" si="211"/>
        <v>4</v>
      </c>
      <c r="H975" s="29">
        <f t="shared" si="212"/>
        <v>4</v>
      </c>
      <c r="I975" s="58">
        <f t="shared" si="213"/>
        <v>4</v>
      </c>
      <c r="J975" s="58">
        <f t="shared" si="214"/>
        <v>4</v>
      </c>
      <c r="K975" s="58">
        <f t="shared" si="215"/>
        <v>4</v>
      </c>
      <c r="L975" s="58">
        <f t="shared" si="216"/>
        <v>4</v>
      </c>
      <c r="M975" s="58">
        <f t="shared" si="217"/>
        <v>4</v>
      </c>
      <c r="N975" s="58">
        <f t="shared" si="218"/>
        <v>4</v>
      </c>
      <c r="O975" s="58">
        <f t="shared" si="219"/>
        <v>4</v>
      </c>
      <c r="P975" s="58">
        <f t="shared" si="220"/>
        <v>4</v>
      </c>
      <c r="Q975" s="58">
        <f t="shared" si="221"/>
        <v>4</v>
      </c>
      <c r="R975" s="58">
        <f>SUM(Table1[[#This Row],[Oct]:[September]])</f>
        <v>48</v>
      </c>
      <c r="S975" s="68">
        <f>Table1[[#This Row],[DEMAND for the whole year]]/365</f>
        <v>0.13150684931506848</v>
      </c>
      <c r="T975" s="68">
        <f>Table1[[#This Row],[Lead Time (days)]]*S975</f>
        <v>3.5506849315068489</v>
      </c>
      <c r="U975" s="68">
        <f>SQRT(2*Table1[[#This Row],[DEMAND for the whole year]]*$H$1/(Table1[[#This Row],[Std. Price ($)]]*$K$1))</f>
        <v>25.547874969139105</v>
      </c>
      <c r="V975" s="68">
        <f>Table1[[#This Row],[DEMAND for the whole year]]/U975</f>
        <v>1.8788255405971039</v>
      </c>
      <c r="W975" s="68">
        <f>Table1[[#This Row],[Demand variability (COV)]]*S975</f>
        <v>0.22224657534246572</v>
      </c>
      <c r="X975" s="68">
        <f t="shared" si="222"/>
        <v>1.1548270809040053</v>
      </c>
      <c r="Y975" s="68">
        <f t="shared" si="223"/>
        <v>2.3717248593747278</v>
      </c>
      <c r="Z975" s="58">
        <f>(Table1[[#This Row],[Eoq]]/2)*(Table1[[#This Row],[Std. Price ($)]]*$K$1)</f>
        <v>563.6476621791312</v>
      </c>
      <c r="AA975" s="58">
        <f>Table1[[#This Row],[number of times I order]]*$H$1</f>
        <v>563.6476621791312</v>
      </c>
      <c r="AB975" s="58">
        <f>Table1[[#This Row],[Holding cost]]+AA975</f>
        <v>1127.2953243582624</v>
      </c>
      <c r="AC975" s="34">
        <v>-0.6</v>
      </c>
      <c r="AD975" s="29">
        <v>0.77</v>
      </c>
      <c r="AE975" s="29">
        <v>1.69</v>
      </c>
      <c r="AF975" s="29">
        <v>27</v>
      </c>
    </row>
    <row r="976" spans="1:32" x14ac:dyDescent="0.15">
      <c r="A976" s="32">
        <v>42687.207780557335</v>
      </c>
      <c r="B976" s="33">
        <v>62.893526019999996</v>
      </c>
      <c r="C976" s="33">
        <v>1238.1329416165572</v>
      </c>
      <c r="D976" s="33">
        <f>C976/Table1[[#This Row],[Std. Price ($)]]</f>
        <v>19.686174714116582</v>
      </c>
      <c r="E976" s="29">
        <v>220</v>
      </c>
      <c r="F976" s="29">
        <f t="shared" si="210"/>
        <v>132</v>
      </c>
      <c r="G976" s="29">
        <f t="shared" si="211"/>
        <v>132</v>
      </c>
      <c r="H976" s="29">
        <f t="shared" si="212"/>
        <v>132</v>
      </c>
      <c r="I976" s="58">
        <f t="shared" si="213"/>
        <v>132</v>
      </c>
      <c r="J976" s="58">
        <f t="shared" si="214"/>
        <v>132</v>
      </c>
      <c r="K976" s="58">
        <f t="shared" si="215"/>
        <v>132</v>
      </c>
      <c r="L976" s="58">
        <f t="shared" si="216"/>
        <v>132</v>
      </c>
      <c r="M976" s="58">
        <f t="shared" si="217"/>
        <v>132</v>
      </c>
      <c r="N976" s="58">
        <f t="shared" si="218"/>
        <v>132</v>
      </c>
      <c r="O976" s="58">
        <f t="shared" si="219"/>
        <v>132</v>
      </c>
      <c r="P976" s="58">
        <f t="shared" si="220"/>
        <v>132</v>
      </c>
      <c r="Q976" s="58">
        <f t="shared" si="221"/>
        <v>132</v>
      </c>
      <c r="R976" s="58">
        <f>SUM(Table1[[#This Row],[Oct]:[September]])</f>
        <v>1584</v>
      </c>
      <c r="S976" s="68">
        <f>Table1[[#This Row],[DEMAND for the whole year]]/365</f>
        <v>4.3397260273972602</v>
      </c>
      <c r="T976" s="68">
        <f>Table1[[#This Row],[Lead Time (days)]]*S976</f>
        <v>13.019178082191781</v>
      </c>
      <c r="U976" s="68">
        <f>SQRT(2*Table1[[#This Row],[DEMAND for the whole year]]*$H$1/(Table1[[#This Row],[Std. Price ($)]]*$K$1))</f>
        <v>274.87500121299092</v>
      </c>
      <c r="V976" s="68">
        <f>Table1[[#This Row],[DEMAND for the whole year]]/U976</f>
        <v>5.7626193470122606</v>
      </c>
      <c r="W976" s="68">
        <f>Table1[[#This Row],[Demand variability (COV)]]*S976</f>
        <v>2.7774246575342465</v>
      </c>
      <c r="X976" s="68">
        <f t="shared" si="222"/>
        <v>4.8106406210439037</v>
      </c>
      <c r="Y976" s="68">
        <f t="shared" si="223"/>
        <v>9.87984793491011</v>
      </c>
      <c r="Z976" s="58">
        <f>(Table1[[#This Row],[Eoq]]/2)*(Table1[[#This Row],[Std. Price ($)]]*$K$1)</f>
        <v>1728.7858041036777</v>
      </c>
      <c r="AA976" s="58">
        <f>Table1[[#This Row],[number of times I order]]*$H$1</f>
        <v>1728.7858041036782</v>
      </c>
      <c r="AB976" s="58">
        <f>Table1[[#This Row],[Holding cost]]+AA976</f>
        <v>3457.5716082073559</v>
      </c>
      <c r="AC976" s="34">
        <v>-0.4</v>
      </c>
      <c r="AD976" s="29">
        <v>0.95</v>
      </c>
      <c r="AE976" s="29">
        <v>0.64</v>
      </c>
      <c r="AF976" s="29">
        <v>3</v>
      </c>
    </row>
    <row r="977" spans="1:32" x14ac:dyDescent="0.15">
      <c r="A977" s="32">
        <v>5477.9446211135173</v>
      </c>
      <c r="B977" s="33">
        <v>26.296850809999999</v>
      </c>
      <c r="C977" s="33">
        <v>351.28425043553131</v>
      </c>
      <c r="D977" s="33">
        <f>C977/Table1[[#This Row],[Std. Price ($)]]</f>
        <v>13.358415156766496</v>
      </c>
      <c r="E977" s="29">
        <v>42</v>
      </c>
      <c r="F977" s="29">
        <f t="shared" si="210"/>
        <v>92.4</v>
      </c>
      <c r="G977" s="29">
        <f t="shared" si="211"/>
        <v>92.4</v>
      </c>
      <c r="H977" s="29">
        <f t="shared" si="212"/>
        <v>92.4</v>
      </c>
      <c r="I977" s="58">
        <f t="shared" si="213"/>
        <v>92.4</v>
      </c>
      <c r="J977" s="58">
        <f t="shared" si="214"/>
        <v>92.4</v>
      </c>
      <c r="K977" s="58">
        <f t="shared" si="215"/>
        <v>92.4</v>
      </c>
      <c r="L977" s="58">
        <f t="shared" si="216"/>
        <v>92.4</v>
      </c>
      <c r="M977" s="58">
        <f t="shared" si="217"/>
        <v>92.4</v>
      </c>
      <c r="N977" s="58">
        <f t="shared" si="218"/>
        <v>92.4</v>
      </c>
      <c r="O977" s="58">
        <f t="shared" si="219"/>
        <v>92.4</v>
      </c>
      <c r="P977" s="58">
        <f t="shared" si="220"/>
        <v>92.4</v>
      </c>
      <c r="Q977" s="58">
        <f t="shared" si="221"/>
        <v>92.4</v>
      </c>
      <c r="R977" s="58">
        <f>SUM(Table1[[#This Row],[Oct]:[September]])</f>
        <v>1108.8</v>
      </c>
      <c r="S977" s="68">
        <f>Table1[[#This Row],[DEMAND for the whole year]]/365</f>
        <v>3.037808219178082</v>
      </c>
      <c r="T977" s="68">
        <f>Table1[[#This Row],[Lead Time (days)]]*S977</f>
        <v>15.18904109589041</v>
      </c>
      <c r="U977" s="68">
        <f>SQRT(2*Table1[[#This Row],[DEMAND for the whole year]]*$H$1/(Table1[[#This Row],[Std. Price ($)]]*$K$1))</f>
        <v>355.66027892740863</v>
      </c>
      <c r="V977" s="68">
        <f>Table1[[#This Row],[DEMAND for the whole year]]/U977</f>
        <v>3.117581764665684</v>
      </c>
      <c r="W977" s="68">
        <f>Table1[[#This Row],[Demand variability (COV)]]*S977</f>
        <v>4.9212493150684935</v>
      </c>
      <c r="X977" s="68">
        <f t="shared" si="222"/>
        <v>11.004248002717432</v>
      </c>
      <c r="Y977" s="68">
        <f t="shared" si="223"/>
        <v>22.599962347903329</v>
      </c>
      <c r="Z977" s="58">
        <f>(Table1[[#This Row],[Eoq]]/2)*(Table1[[#This Row],[Std. Price ($)]]*$K$1)</f>
        <v>935.2745293997051</v>
      </c>
      <c r="AA977" s="58">
        <f>Table1[[#This Row],[number of times I order]]*$H$1</f>
        <v>935.27452939970522</v>
      </c>
      <c r="AB977" s="58">
        <f>Table1[[#This Row],[Holding cost]]+AA977</f>
        <v>1870.5490587994104</v>
      </c>
      <c r="AC977" s="34">
        <v>1.2</v>
      </c>
      <c r="AD977" s="29">
        <v>0.98</v>
      </c>
      <c r="AE977" s="29">
        <v>1.62</v>
      </c>
      <c r="AF977" s="29">
        <v>5</v>
      </c>
    </row>
    <row r="978" spans="1:32" x14ac:dyDescent="0.15">
      <c r="A978" s="32">
        <v>54362.082734698379</v>
      </c>
      <c r="B978" s="33">
        <v>125.14608328999999</v>
      </c>
      <c r="C978" s="33">
        <v>30968.299341780661</v>
      </c>
      <c r="D978" s="33">
        <f>C978/Table1[[#This Row],[Std. Price ($)]]</f>
        <v>247.45719983915177</v>
      </c>
      <c r="E978" s="29">
        <v>220</v>
      </c>
      <c r="F978" s="29">
        <f t="shared" si="210"/>
        <v>198</v>
      </c>
      <c r="G978" s="29">
        <f t="shared" si="211"/>
        <v>198</v>
      </c>
      <c r="H978" s="29">
        <f t="shared" si="212"/>
        <v>198</v>
      </c>
      <c r="I978" s="58">
        <f t="shared" si="213"/>
        <v>198</v>
      </c>
      <c r="J978" s="58">
        <f t="shared" si="214"/>
        <v>198</v>
      </c>
      <c r="K978" s="58">
        <f t="shared" si="215"/>
        <v>198</v>
      </c>
      <c r="L978" s="58">
        <f t="shared" si="216"/>
        <v>198</v>
      </c>
      <c r="M978" s="58">
        <f t="shared" si="217"/>
        <v>198</v>
      </c>
      <c r="N978" s="58">
        <f t="shared" si="218"/>
        <v>198</v>
      </c>
      <c r="O978" s="58">
        <f t="shared" si="219"/>
        <v>198</v>
      </c>
      <c r="P978" s="58">
        <f t="shared" si="220"/>
        <v>198</v>
      </c>
      <c r="Q978" s="58">
        <f t="shared" si="221"/>
        <v>198</v>
      </c>
      <c r="R978" s="58">
        <f>SUM(Table1[[#This Row],[Oct]:[September]])</f>
        <v>2376</v>
      </c>
      <c r="S978" s="68">
        <f>Table1[[#This Row],[DEMAND for the whole year]]/365</f>
        <v>6.5095890410958903</v>
      </c>
      <c r="T978" s="68">
        <f>Table1[[#This Row],[Lead Time (days)]]*S978</f>
        <v>182.26849315068492</v>
      </c>
      <c r="U978" s="68">
        <f>SQRT(2*Table1[[#This Row],[DEMAND for the whole year]]*$H$1/(Table1[[#This Row],[Std. Price ($)]]*$K$1))</f>
        <v>238.6575700939529</v>
      </c>
      <c r="V978" s="68">
        <f>Table1[[#This Row],[DEMAND for the whole year]]/U978</f>
        <v>9.9556867149222814</v>
      </c>
      <c r="W978" s="68">
        <f>Table1[[#This Row],[Demand variability (COV)]]*S978</f>
        <v>6.7699726027397258</v>
      </c>
      <c r="X978" s="68">
        <f t="shared" si="222"/>
        <v>35.82332777913998</v>
      </c>
      <c r="Y978" s="68">
        <f t="shared" si="223"/>
        <v>73.572120401615422</v>
      </c>
      <c r="Z978" s="58">
        <f>(Table1[[#This Row],[Eoq]]/2)*(Table1[[#This Row],[Std. Price ($)]]*$K$1)</f>
        <v>2986.7060144766842</v>
      </c>
      <c r="AA978" s="58">
        <f>Table1[[#This Row],[number of times I order]]*$H$1</f>
        <v>2986.7060144766842</v>
      </c>
      <c r="AB978" s="58">
        <f>Table1[[#This Row],[Holding cost]]+AA978</f>
        <v>5973.4120289533685</v>
      </c>
      <c r="AC978" s="34">
        <v>-0.1</v>
      </c>
      <c r="AD978" s="29">
        <v>1</v>
      </c>
      <c r="AE978" s="29">
        <v>1.04</v>
      </c>
      <c r="AF978" s="29">
        <v>28</v>
      </c>
    </row>
    <row r="979" spans="1:32" x14ac:dyDescent="0.15">
      <c r="A979" s="32">
        <v>29891.194711443248</v>
      </c>
      <c r="B979" s="33">
        <v>9.4867494400000005</v>
      </c>
      <c r="C979" s="33">
        <v>1223.4978025701323</v>
      </c>
      <c r="D979" s="33">
        <f>C979/Table1[[#This Row],[Std. Price ($)]]</f>
        <v>128.96912797247148</v>
      </c>
      <c r="E979" s="29">
        <v>114</v>
      </c>
      <c r="F979" s="29">
        <f t="shared" si="210"/>
        <v>250.79999999999998</v>
      </c>
      <c r="G979" s="29">
        <f t="shared" si="211"/>
        <v>250.79999999999998</v>
      </c>
      <c r="H979" s="29">
        <f t="shared" si="212"/>
        <v>250.79999999999998</v>
      </c>
      <c r="I979" s="58">
        <f t="shared" si="213"/>
        <v>250.79999999999998</v>
      </c>
      <c r="J979" s="58">
        <f t="shared" si="214"/>
        <v>250.79999999999998</v>
      </c>
      <c r="K979" s="58">
        <f t="shared" si="215"/>
        <v>250.79999999999998</v>
      </c>
      <c r="L979" s="58">
        <f t="shared" si="216"/>
        <v>250.79999999999998</v>
      </c>
      <c r="M979" s="58">
        <f t="shared" si="217"/>
        <v>250.79999999999998</v>
      </c>
      <c r="N979" s="58">
        <f t="shared" si="218"/>
        <v>250.79999999999998</v>
      </c>
      <c r="O979" s="58">
        <f t="shared" si="219"/>
        <v>250.79999999999998</v>
      </c>
      <c r="P979" s="58">
        <f t="shared" si="220"/>
        <v>250.79999999999998</v>
      </c>
      <c r="Q979" s="58">
        <f t="shared" si="221"/>
        <v>250.79999999999998</v>
      </c>
      <c r="R979" s="58">
        <f>SUM(Table1[[#This Row],[Oct]:[September]])</f>
        <v>3009.6000000000004</v>
      </c>
      <c r="S979" s="68">
        <f>Table1[[#This Row],[DEMAND for the whole year]]/365</f>
        <v>8.2454794520547949</v>
      </c>
      <c r="T979" s="68">
        <f>Table1[[#This Row],[Lead Time (days)]]*S979</f>
        <v>173.15506849315068</v>
      </c>
      <c r="U979" s="68">
        <f>SQRT(2*Table1[[#This Row],[DEMAND for the whole year]]*$H$1/(Table1[[#This Row],[Std. Price ($)]]*$K$1))</f>
        <v>975.56520308052825</v>
      </c>
      <c r="V979" s="68">
        <f>Table1[[#This Row],[DEMAND for the whole year]]/U979</f>
        <v>3.0849808813358961</v>
      </c>
      <c r="W979" s="68">
        <f>Table1[[#This Row],[Demand variability (COV)]]*S979</f>
        <v>8.7402082191780828</v>
      </c>
      <c r="X979" s="68">
        <f t="shared" si="222"/>
        <v>40.052665754058744</v>
      </c>
      <c r="Y979" s="68">
        <f t="shared" si="223"/>
        <v>82.258118660298635</v>
      </c>
      <c r="Z979" s="58">
        <f>(Table1[[#This Row],[Eoq]]/2)*(Table1[[#This Row],[Std. Price ($)]]*$K$1)</f>
        <v>925.49426440076888</v>
      </c>
      <c r="AA979" s="58">
        <f>Table1[[#This Row],[number of times I order]]*$H$1</f>
        <v>925.49426440076888</v>
      </c>
      <c r="AB979" s="58">
        <f>Table1[[#This Row],[Holding cost]]+AA979</f>
        <v>1850.9885288015378</v>
      </c>
      <c r="AC979" s="34">
        <v>1.2</v>
      </c>
      <c r="AD979" s="29">
        <v>0.8</v>
      </c>
      <c r="AE979" s="29">
        <v>1.06</v>
      </c>
      <c r="AF979" s="29">
        <v>21</v>
      </c>
    </row>
    <row r="980" spans="1:32" x14ac:dyDescent="0.15">
      <c r="A980" s="32">
        <v>49843.969563489634</v>
      </c>
      <c r="B980" s="33">
        <v>11.450469999999999</v>
      </c>
      <c r="C980" s="33">
        <v>7454.3820604375842</v>
      </c>
      <c r="D980" s="33">
        <f>C980/Table1[[#This Row],[Std. Price ($)]]</f>
        <v>651.01101181327795</v>
      </c>
      <c r="E980" s="29">
        <v>372</v>
      </c>
      <c r="F980" s="29">
        <f t="shared" si="210"/>
        <v>669.6</v>
      </c>
      <c r="G980" s="29">
        <f t="shared" si="211"/>
        <v>669.6</v>
      </c>
      <c r="H980" s="29">
        <f t="shared" si="212"/>
        <v>669.6</v>
      </c>
      <c r="I980" s="58">
        <f t="shared" si="213"/>
        <v>669.6</v>
      </c>
      <c r="J980" s="58">
        <f t="shared" si="214"/>
        <v>669.6</v>
      </c>
      <c r="K980" s="58">
        <f t="shared" si="215"/>
        <v>669.6</v>
      </c>
      <c r="L980" s="58">
        <f t="shared" si="216"/>
        <v>669.6</v>
      </c>
      <c r="M980" s="58">
        <f t="shared" si="217"/>
        <v>669.6</v>
      </c>
      <c r="N980" s="58">
        <f t="shared" si="218"/>
        <v>669.6</v>
      </c>
      <c r="O980" s="58">
        <f t="shared" si="219"/>
        <v>669.6</v>
      </c>
      <c r="P980" s="58">
        <f t="shared" si="220"/>
        <v>669.6</v>
      </c>
      <c r="Q980" s="58">
        <f t="shared" si="221"/>
        <v>669.6</v>
      </c>
      <c r="R980" s="58">
        <f>SUM(Table1[[#This Row],[Oct]:[September]])</f>
        <v>8035.2000000000016</v>
      </c>
      <c r="S980" s="68">
        <f>Table1[[#This Row],[DEMAND for the whole year]]/365</f>
        <v>22.014246575342469</v>
      </c>
      <c r="T980" s="68">
        <f>Table1[[#This Row],[Lead Time (days)]]*S980</f>
        <v>594.38465753424668</v>
      </c>
      <c r="U980" s="68">
        <f>SQRT(2*Table1[[#This Row],[DEMAND for the whole year]]*$H$1/(Table1[[#This Row],[Std. Price ($)]]*$K$1))</f>
        <v>1450.9328591782387</v>
      </c>
      <c r="V980" s="68">
        <f>Table1[[#This Row],[DEMAND for the whole year]]/U980</f>
        <v>5.5379543920115495</v>
      </c>
      <c r="W980" s="68">
        <f>Table1[[#This Row],[Demand variability (COV)]]*S980</f>
        <v>34.782509589041105</v>
      </c>
      <c r="X980" s="68">
        <f t="shared" si="222"/>
        <v>180.73522146891258</v>
      </c>
      <c r="Y980" s="68">
        <f t="shared" si="223"/>
        <v>371.18476420458035</v>
      </c>
      <c r="Z980" s="58">
        <f>(Table1[[#This Row],[Eoq]]/2)*(Table1[[#This Row],[Std. Price ($)]]*$K$1)</f>
        <v>1661.3863176034645</v>
      </c>
      <c r="AA980" s="58">
        <f>Table1[[#This Row],[number of times I order]]*$H$1</f>
        <v>1661.3863176034649</v>
      </c>
      <c r="AB980" s="58">
        <f>Table1[[#This Row],[Holding cost]]+AA980</f>
        <v>3322.7726352069294</v>
      </c>
      <c r="AC980" s="34">
        <v>0.8</v>
      </c>
      <c r="AD980" s="29">
        <v>0.75</v>
      </c>
      <c r="AE980" s="29">
        <v>1.58</v>
      </c>
      <c r="AF980" s="29">
        <v>27</v>
      </c>
    </row>
    <row r="981" spans="1:32" x14ac:dyDescent="0.15">
      <c r="A981" s="32">
        <v>60104.76149723991</v>
      </c>
      <c r="B981" s="33">
        <v>15.870854089999998</v>
      </c>
      <c r="C981" s="33">
        <v>7937.8565578188727</v>
      </c>
      <c r="D981" s="33">
        <f>C981/Table1[[#This Row],[Std. Price ($)]]</f>
        <v>500.15308015593217</v>
      </c>
      <c r="E981" s="29">
        <v>170</v>
      </c>
      <c r="F981" s="29">
        <f t="shared" si="210"/>
        <v>153</v>
      </c>
      <c r="G981" s="29">
        <f t="shared" si="211"/>
        <v>153</v>
      </c>
      <c r="H981" s="29">
        <f t="shared" si="212"/>
        <v>153</v>
      </c>
      <c r="I981" s="58">
        <f t="shared" si="213"/>
        <v>153</v>
      </c>
      <c r="J981" s="58">
        <f t="shared" si="214"/>
        <v>153</v>
      </c>
      <c r="K981" s="58">
        <f t="shared" si="215"/>
        <v>153</v>
      </c>
      <c r="L981" s="58">
        <f t="shared" si="216"/>
        <v>153</v>
      </c>
      <c r="M981" s="58">
        <f t="shared" si="217"/>
        <v>153</v>
      </c>
      <c r="N981" s="58">
        <f t="shared" si="218"/>
        <v>153</v>
      </c>
      <c r="O981" s="58">
        <f t="shared" si="219"/>
        <v>153</v>
      </c>
      <c r="P981" s="58">
        <f t="shared" si="220"/>
        <v>153</v>
      </c>
      <c r="Q981" s="58">
        <f t="shared" si="221"/>
        <v>153</v>
      </c>
      <c r="R981" s="58">
        <f>SUM(Table1[[#This Row],[Oct]:[September]])</f>
        <v>1836</v>
      </c>
      <c r="S981" s="68">
        <f>Table1[[#This Row],[DEMAND for the whole year]]/365</f>
        <v>5.0301369863013701</v>
      </c>
      <c r="T981" s="68">
        <f>Table1[[#This Row],[Lead Time (days)]]*S981</f>
        <v>387.32054794520548</v>
      </c>
      <c r="U981" s="68">
        <f>SQRT(2*Table1[[#This Row],[DEMAND for the whole year]]*$H$1/(Table1[[#This Row],[Std. Price ($)]]*$K$1))</f>
        <v>589.11057172699589</v>
      </c>
      <c r="V981" s="68">
        <f>Table1[[#This Row],[DEMAND for the whole year]]/U981</f>
        <v>3.1165626422518766</v>
      </c>
      <c r="W981" s="68">
        <f>Table1[[#This Row],[Demand variability (COV)]]*S981</f>
        <v>4.6780273972602746</v>
      </c>
      <c r="X981" s="68">
        <f t="shared" si="222"/>
        <v>41.049523814203575</v>
      </c>
      <c r="Y981" s="68">
        <f t="shared" si="223"/>
        <v>84.305414815375627</v>
      </c>
      <c r="Z981" s="58">
        <f>(Table1[[#This Row],[Eoq]]/2)*(Table1[[#This Row],[Std. Price ($)]]*$K$1)</f>
        <v>934.96879267556312</v>
      </c>
      <c r="AA981" s="58">
        <f>Table1[[#This Row],[number of times I order]]*$H$1</f>
        <v>934.96879267556301</v>
      </c>
      <c r="AB981" s="58">
        <f>Table1[[#This Row],[Holding cost]]+AA981</f>
        <v>1869.937585351126</v>
      </c>
      <c r="AC981" s="34">
        <v>-0.1</v>
      </c>
      <c r="AD981" s="29">
        <v>0.96</v>
      </c>
      <c r="AE981" s="29">
        <v>0.93</v>
      </c>
      <c r="AF981" s="29">
        <v>77</v>
      </c>
    </row>
    <row r="982" spans="1:32" x14ac:dyDescent="0.15">
      <c r="A982" s="32">
        <v>81043.205687688052</v>
      </c>
      <c r="B982" s="33">
        <v>133.58429966</v>
      </c>
      <c r="C982" s="33">
        <v>5451.4668933823823</v>
      </c>
      <c r="D982" s="33">
        <f>C982/Table1[[#This Row],[Std. Price ($)]]</f>
        <v>40.809188708983811</v>
      </c>
      <c r="E982" s="29">
        <v>186</v>
      </c>
      <c r="F982" s="29">
        <f t="shared" si="210"/>
        <v>148.80000000000001</v>
      </c>
      <c r="G982" s="29">
        <f t="shared" si="211"/>
        <v>148.80000000000001</v>
      </c>
      <c r="H982" s="29">
        <f t="shared" si="212"/>
        <v>148.80000000000001</v>
      </c>
      <c r="I982" s="58">
        <f t="shared" si="213"/>
        <v>148.80000000000001</v>
      </c>
      <c r="J982" s="58">
        <f t="shared" si="214"/>
        <v>148.80000000000001</v>
      </c>
      <c r="K982" s="58">
        <f t="shared" si="215"/>
        <v>148.80000000000001</v>
      </c>
      <c r="L982" s="58">
        <f t="shared" si="216"/>
        <v>148.80000000000001</v>
      </c>
      <c r="M982" s="58">
        <f t="shared" si="217"/>
        <v>148.80000000000001</v>
      </c>
      <c r="N982" s="58">
        <f t="shared" si="218"/>
        <v>148.80000000000001</v>
      </c>
      <c r="O982" s="58">
        <f t="shared" si="219"/>
        <v>148.80000000000001</v>
      </c>
      <c r="P982" s="58">
        <f t="shared" si="220"/>
        <v>148.80000000000001</v>
      </c>
      <c r="Q982" s="58">
        <f t="shared" si="221"/>
        <v>148.80000000000001</v>
      </c>
      <c r="R982" s="58">
        <f>SUM(Table1[[#This Row],[Oct]:[September]])</f>
        <v>1785.5999999999997</v>
      </c>
      <c r="S982" s="68">
        <f>Table1[[#This Row],[DEMAND for the whole year]]/365</f>
        <v>4.892054794520547</v>
      </c>
      <c r="T982" s="68">
        <f>Table1[[#This Row],[Lead Time (days)]]*S982</f>
        <v>78.272876712328753</v>
      </c>
      <c r="U982" s="68">
        <f>SQRT(2*Table1[[#This Row],[DEMAND for the whole year]]*$H$1/(Table1[[#This Row],[Std. Price ($)]]*$K$1))</f>
        <v>200.25114455802324</v>
      </c>
      <c r="V982" s="68">
        <f>Table1[[#This Row],[DEMAND for the whole year]]/U982</f>
        <v>8.9168029672989846</v>
      </c>
      <c r="W982" s="68">
        <f>Table1[[#This Row],[Demand variability (COV)]]*S982</f>
        <v>1.7122191780821914</v>
      </c>
      <c r="X982" s="68">
        <f t="shared" si="222"/>
        <v>6.8488767123287655</v>
      </c>
      <c r="Y982" s="68">
        <f t="shared" si="223"/>
        <v>14.065873086996858</v>
      </c>
      <c r="Z982" s="58">
        <f>(Table1[[#This Row],[Eoq]]/2)*(Table1[[#This Row],[Std. Price ($)]]*$K$1)</f>
        <v>2675.0408901896958</v>
      </c>
      <c r="AA982" s="58">
        <f>Table1[[#This Row],[number of times I order]]*$H$1</f>
        <v>2675.0408901896953</v>
      </c>
      <c r="AB982" s="58">
        <f>Table1[[#This Row],[Holding cost]]+AA982</f>
        <v>5350.0817803793907</v>
      </c>
      <c r="AC982" s="34">
        <v>-0.2</v>
      </c>
      <c r="AD982" s="29">
        <v>1</v>
      </c>
      <c r="AE982" s="29">
        <v>0.35</v>
      </c>
      <c r="AF982" s="29">
        <v>16</v>
      </c>
    </row>
    <row r="983" spans="1:32" x14ac:dyDescent="0.15">
      <c r="A983" s="32">
        <v>86262.200539299563</v>
      </c>
      <c r="B983" s="33">
        <v>6.843682199999999</v>
      </c>
      <c r="C983" s="33">
        <v>108.27490377739566</v>
      </c>
      <c r="D983" s="33">
        <f>C983/Table1[[#This Row],[Std. Price ($)]]</f>
        <v>15.821147244007864</v>
      </c>
      <c r="E983" s="29">
        <v>58</v>
      </c>
      <c r="F983" s="29">
        <f t="shared" si="210"/>
        <v>145</v>
      </c>
      <c r="G983" s="29">
        <f t="shared" si="211"/>
        <v>145</v>
      </c>
      <c r="H983" s="29">
        <f t="shared" si="212"/>
        <v>145</v>
      </c>
      <c r="I983" s="58">
        <f t="shared" si="213"/>
        <v>145</v>
      </c>
      <c r="J983" s="58">
        <f t="shared" si="214"/>
        <v>145</v>
      </c>
      <c r="K983" s="58">
        <f t="shared" si="215"/>
        <v>145</v>
      </c>
      <c r="L983" s="58">
        <f t="shared" si="216"/>
        <v>145</v>
      </c>
      <c r="M983" s="58">
        <f t="shared" si="217"/>
        <v>145</v>
      </c>
      <c r="N983" s="58">
        <f t="shared" si="218"/>
        <v>145</v>
      </c>
      <c r="O983" s="58">
        <f t="shared" si="219"/>
        <v>145</v>
      </c>
      <c r="P983" s="58">
        <f t="shared" si="220"/>
        <v>145</v>
      </c>
      <c r="Q983" s="58">
        <f t="shared" si="221"/>
        <v>145</v>
      </c>
      <c r="R983" s="58">
        <f>SUM(Table1[[#This Row],[Oct]:[September]])</f>
        <v>1740</v>
      </c>
      <c r="S983" s="68">
        <f>Table1[[#This Row],[DEMAND for the whole year]]/365</f>
        <v>4.7671232876712333</v>
      </c>
      <c r="T983" s="68">
        <f>Table1[[#This Row],[Lead Time (days)]]*S983</f>
        <v>23.835616438356166</v>
      </c>
      <c r="U983" s="68">
        <f>SQRT(2*Table1[[#This Row],[DEMAND for the whole year]]*$H$1/(Table1[[#This Row],[Std. Price ($)]]*$K$1))</f>
        <v>873.3540418694987</v>
      </c>
      <c r="V983" s="68">
        <f>Table1[[#This Row],[DEMAND for the whole year]]/U983</f>
        <v>1.9923191702134473</v>
      </c>
      <c r="W983" s="68">
        <f>Table1[[#This Row],[Demand variability (COV)]]*S983</f>
        <v>6.0542465753424661</v>
      </c>
      <c r="X983" s="68">
        <f t="shared" si="222"/>
        <v>13.537706895011057</v>
      </c>
      <c r="Y983" s="68">
        <f t="shared" si="223"/>
        <v>27.803050788081865</v>
      </c>
      <c r="Z983" s="58">
        <f>(Table1[[#This Row],[Eoq]]/2)*(Table1[[#This Row],[Std. Price ($)]]*$K$1)</f>
        <v>597.69575106403431</v>
      </c>
      <c r="AA983" s="58">
        <f>Table1[[#This Row],[number of times I order]]*$H$1</f>
        <v>597.6957510640342</v>
      </c>
      <c r="AB983" s="58">
        <f>Table1[[#This Row],[Holding cost]]+AA983</f>
        <v>1195.3915021280686</v>
      </c>
      <c r="AC983" s="34">
        <v>1.5</v>
      </c>
      <c r="AD983" s="29">
        <v>1</v>
      </c>
      <c r="AE983" s="29">
        <v>1.27</v>
      </c>
      <c r="AF983" s="29">
        <v>5</v>
      </c>
    </row>
    <row r="984" spans="1:32" x14ac:dyDescent="0.15">
      <c r="A984" s="32">
        <v>2893.48808816986</v>
      </c>
      <c r="B984" s="33">
        <v>25.233847809999997</v>
      </c>
      <c r="C984" s="33">
        <v>3682.5345103111563</v>
      </c>
      <c r="D984" s="33">
        <f>C984/Table1[[#This Row],[Std. Price ($)]]</f>
        <v>145.93630499950126</v>
      </c>
      <c r="E984" s="29">
        <v>204</v>
      </c>
      <c r="F984" s="29">
        <f t="shared" si="210"/>
        <v>122.39999999999999</v>
      </c>
      <c r="G984" s="29">
        <f t="shared" si="211"/>
        <v>122.39999999999999</v>
      </c>
      <c r="H984" s="29">
        <f t="shared" si="212"/>
        <v>122.39999999999999</v>
      </c>
      <c r="I984" s="58">
        <f t="shared" si="213"/>
        <v>122.39999999999999</v>
      </c>
      <c r="J984" s="58">
        <f t="shared" si="214"/>
        <v>122.39999999999999</v>
      </c>
      <c r="K984" s="58">
        <f t="shared" si="215"/>
        <v>122.39999999999999</v>
      </c>
      <c r="L984" s="58">
        <f t="shared" si="216"/>
        <v>122.39999999999999</v>
      </c>
      <c r="M984" s="58">
        <f t="shared" si="217"/>
        <v>122.39999999999999</v>
      </c>
      <c r="N984" s="58">
        <f t="shared" si="218"/>
        <v>122.39999999999999</v>
      </c>
      <c r="O984" s="58">
        <f t="shared" si="219"/>
        <v>122.39999999999999</v>
      </c>
      <c r="P984" s="58">
        <f t="shared" si="220"/>
        <v>122.39999999999999</v>
      </c>
      <c r="Q984" s="58">
        <f t="shared" si="221"/>
        <v>122.39999999999999</v>
      </c>
      <c r="R984" s="58">
        <f>SUM(Table1[[#This Row],[Oct]:[September]])</f>
        <v>1468.8000000000002</v>
      </c>
      <c r="S984" s="68">
        <f>Table1[[#This Row],[DEMAND for the whole year]]/365</f>
        <v>4.0241095890410961</v>
      </c>
      <c r="T984" s="68">
        <f>Table1[[#This Row],[Lead Time (days)]]*S984</f>
        <v>116.69917808219179</v>
      </c>
      <c r="U984" s="68">
        <f>SQRT(2*Table1[[#This Row],[DEMAND for the whole year]]*$H$1/(Table1[[#This Row],[Std. Price ($)]]*$K$1))</f>
        <v>417.87868519257404</v>
      </c>
      <c r="V984" s="68">
        <f>Table1[[#This Row],[DEMAND for the whole year]]/U984</f>
        <v>3.514895715064104</v>
      </c>
      <c r="W984" s="68">
        <f>Table1[[#This Row],[Demand variability (COV)]]*S984</f>
        <v>2.3742246575342465</v>
      </c>
      <c r="X984" s="68">
        <f t="shared" si="222"/>
        <v>12.785591069984394</v>
      </c>
      <c r="Y984" s="68">
        <f t="shared" si="223"/>
        <v>26.2583937317644</v>
      </c>
      <c r="Z984" s="58">
        <f>(Table1[[#This Row],[Eoq]]/2)*(Table1[[#This Row],[Std. Price ($)]]*$K$1)</f>
        <v>1054.4687145192313</v>
      </c>
      <c r="AA984" s="58">
        <f>Table1[[#This Row],[number of times I order]]*$H$1</f>
        <v>1054.4687145192313</v>
      </c>
      <c r="AB984" s="58">
        <f>Table1[[#This Row],[Holding cost]]+AA984</f>
        <v>2108.9374290384626</v>
      </c>
      <c r="AC984" s="34">
        <v>-0.4</v>
      </c>
      <c r="AD984" s="29">
        <v>0.88</v>
      </c>
      <c r="AE984" s="29">
        <v>0.59</v>
      </c>
      <c r="AF984" s="29">
        <v>29</v>
      </c>
    </row>
    <row r="985" spans="1:32" x14ac:dyDescent="0.15">
      <c r="A985" s="32">
        <v>82832.343931019612</v>
      </c>
      <c r="B985" s="33">
        <v>9.2150526499999987</v>
      </c>
      <c r="C985" s="33">
        <v>1544.0003684651947</v>
      </c>
      <c r="D985" s="33">
        <f>C985/Table1[[#This Row],[Std. Price ($)]]</f>
        <v>167.55198555107495</v>
      </c>
      <c r="E985" s="29">
        <v>162</v>
      </c>
      <c r="F985" s="29">
        <f t="shared" si="210"/>
        <v>194.4</v>
      </c>
      <c r="G985" s="29">
        <f t="shared" si="211"/>
        <v>194.4</v>
      </c>
      <c r="H985" s="29">
        <f t="shared" si="212"/>
        <v>194.4</v>
      </c>
      <c r="I985" s="58">
        <f t="shared" si="213"/>
        <v>194.4</v>
      </c>
      <c r="J985" s="58">
        <f t="shared" si="214"/>
        <v>194.4</v>
      </c>
      <c r="K985" s="58">
        <f t="shared" si="215"/>
        <v>194.4</v>
      </c>
      <c r="L985" s="58">
        <f t="shared" si="216"/>
        <v>194.4</v>
      </c>
      <c r="M985" s="58">
        <f t="shared" si="217"/>
        <v>194.4</v>
      </c>
      <c r="N985" s="58">
        <f t="shared" si="218"/>
        <v>194.4</v>
      </c>
      <c r="O985" s="58">
        <f t="shared" si="219"/>
        <v>194.4</v>
      </c>
      <c r="P985" s="58">
        <f t="shared" si="220"/>
        <v>194.4</v>
      </c>
      <c r="Q985" s="58">
        <f t="shared" si="221"/>
        <v>194.4</v>
      </c>
      <c r="R985" s="58">
        <f>SUM(Table1[[#This Row],[Oct]:[September]])</f>
        <v>2332.8000000000006</v>
      </c>
      <c r="S985" s="68">
        <f>Table1[[#This Row],[DEMAND for the whole year]]/365</f>
        <v>6.3912328767123308</v>
      </c>
      <c r="T985" s="68">
        <f>Table1[[#This Row],[Lead Time (days)]]*S985</f>
        <v>198.12821917808225</v>
      </c>
      <c r="U985" s="68">
        <f>SQRT(2*Table1[[#This Row],[DEMAND for the whole year]]*$H$1/(Table1[[#This Row],[Std. Price ($)]]*$K$1))</f>
        <v>871.46604481154031</v>
      </c>
      <c r="V985" s="68">
        <f>Table1[[#This Row],[DEMAND for the whole year]]/U985</f>
        <v>2.676868495208534</v>
      </c>
      <c r="W985" s="68">
        <f>Table1[[#This Row],[Demand variability (COV)]]*S985</f>
        <v>6.0716712328767137</v>
      </c>
      <c r="X985" s="68">
        <f t="shared" si="222"/>
        <v>33.805634713231186</v>
      </c>
      <c r="Y985" s="68">
        <f t="shared" si="223"/>
        <v>69.428285465515856</v>
      </c>
      <c r="Z985" s="58">
        <f>(Table1[[#This Row],[Eoq]]/2)*(Table1[[#This Row],[Std. Price ($)]]*$K$1)</f>
        <v>803.06054856256026</v>
      </c>
      <c r="AA985" s="58">
        <f>Table1[[#This Row],[number of times I order]]*$H$1</f>
        <v>803.06054856256014</v>
      </c>
      <c r="AB985" s="58">
        <f>Table1[[#This Row],[Holding cost]]+AA985</f>
        <v>1606.1210971251203</v>
      </c>
      <c r="AC985" s="34">
        <v>0.2</v>
      </c>
      <c r="AD985" s="29">
        <v>1</v>
      </c>
      <c r="AE985" s="29">
        <v>0.95</v>
      </c>
      <c r="AF985" s="29">
        <v>31</v>
      </c>
    </row>
    <row r="986" spans="1:32" x14ac:dyDescent="0.15">
      <c r="A986" s="32">
        <v>25584.028237359136</v>
      </c>
      <c r="B986" s="33">
        <v>10.618819899999998</v>
      </c>
      <c r="C986" s="33">
        <v>1753.9586284395284</v>
      </c>
      <c r="D986" s="33">
        <f>C986/Table1[[#This Row],[Std. Price ($)]]</f>
        <v>165.17453398371779</v>
      </c>
      <c r="E986" s="29">
        <v>162</v>
      </c>
      <c r="F986" s="29">
        <f t="shared" si="210"/>
        <v>97.2</v>
      </c>
      <c r="G986" s="29">
        <f t="shared" si="211"/>
        <v>97.2</v>
      </c>
      <c r="H986" s="29">
        <f t="shared" si="212"/>
        <v>97.2</v>
      </c>
      <c r="I986" s="58">
        <f t="shared" si="213"/>
        <v>97.2</v>
      </c>
      <c r="J986" s="58">
        <f t="shared" si="214"/>
        <v>97.2</v>
      </c>
      <c r="K986" s="58">
        <f t="shared" si="215"/>
        <v>97.2</v>
      </c>
      <c r="L986" s="58">
        <f t="shared" si="216"/>
        <v>97.2</v>
      </c>
      <c r="M986" s="58">
        <f t="shared" si="217"/>
        <v>97.2</v>
      </c>
      <c r="N986" s="58">
        <f t="shared" si="218"/>
        <v>97.2</v>
      </c>
      <c r="O986" s="58">
        <f t="shared" si="219"/>
        <v>97.2</v>
      </c>
      <c r="P986" s="58">
        <f t="shared" si="220"/>
        <v>97.2</v>
      </c>
      <c r="Q986" s="58">
        <f t="shared" si="221"/>
        <v>97.2</v>
      </c>
      <c r="R986" s="58">
        <f>SUM(Table1[[#This Row],[Oct]:[September]])</f>
        <v>1166.4000000000003</v>
      </c>
      <c r="S986" s="68">
        <f>Table1[[#This Row],[DEMAND for the whole year]]/365</f>
        <v>3.1956164383561654</v>
      </c>
      <c r="T986" s="68">
        <f>Table1[[#This Row],[Lead Time (days)]]*S986</f>
        <v>99.064109589041124</v>
      </c>
      <c r="U986" s="68">
        <f>SQRT(2*Table1[[#This Row],[DEMAND for the whole year]]*$H$1/(Table1[[#This Row],[Std. Price ($)]]*$K$1))</f>
        <v>574.04541872983839</v>
      </c>
      <c r="V986" s="68">
        <f>Table1[[#This Row],[DEMAND for the whole year]]/U986</f>
        <v>2.0318949719707464</v>
      </c>
      <c r="W986" s="68">
        <f>Table1[[#This Row],[Demand variability (COV)]]*S986</f>
        <v>3.0358356164383569</v>
      </c>
      <c r="X986" s="68">
        <f t="shared" si="222"/>
        <v>16.902817356615593</v>
      </c>
      <c r="Y986" s="68">
        <f t="shared" si="223"/>
        <v>34.714142732757928</v>
      </c>
      <c r="Z986" s="58">
        <f>(Table1[[#This Row],[Eoq]]/2)*(Table1[[#This Row],[Std. Price ($)]]*$K$1)</f>
        <v>609.56849159122396</v>
      </c>
      <c r="AA986" s="58">
        <f>Table1[[#This Row],[number of times I order]]*$H$1</f>
        <v>609.56849159122396</v>
      </c>
      <c r="AB986" s="58">
        <f>Table1[[#This Row],[Holding cost]]+AA986</f>
        <v>1219.1369831824479</v>
      </c>
      <c r="AC986" s="34">
        <v>-0.4</v>
      </c>
      <c r="AD986" s="29">
        <v>1</v>
      </c>
      <c r="AE986" s="29">
        <v>0.95</v>
      </c>
      <c r="AF986" s="29">
        <v>31</v>
      </c>
    </row>
    <row r="987" spans="1:32" x14ac:dyDescent="0.15">
      <c r="A987" s="32">
        <v>50930.933792181953</v>
      </c>
      <c r="B987" s="33">
        <v>7.6867573999999994</v>
      </c>
      <c r="C987" s="33">
        <v>556.65740043227697</v>
      </c>
      <c r="D987" s="33">
        <f>C987/Table1[[#This Row],[Std. Price ($)]]</f>
        <v>72.417714188856408</v>
      </c>
      <c r="E987" s="29">
        <v>316</v>
      </c>
      <c r="F987" s="29">
        <f t="shared" si="210"/>
        <v>189.6</v>
      </c>
      <c r="G987" s="29">
        <f t="shared" si="211"/>
        <v>189.6</v>
      </c>
      <c r="H987" s="29">
        <f t="shared" si="212"/>
        <v>189.6</v>
      </c>
      <c r="I987" s="58">
        <f t="shared" si="213"/>
        <v>189.6</v>
      </c>
      <c r="J987" s="58">
        <f t="shared" si="214"/>
        <v>189.6</v>
      </c>
      <c r="K987" s="58">
        <f t="shared" si="215"/>
        <v>189.6</v>
      </c>
      <c r="L987" s="58">
        <f t="shared" si="216"/>
        <v>189.6</v>
      </c>
      <c r="M987" s="58">
        <f t="shared" si="217"/>
        <v>189.6</v>
      </c>
      <c r="N987" s="58">
        <f t="shared" si="218"/>
        <v>189.6</v>
      </c>
      <c r="O987" s="58">
        <f t="shared" si="219"/>
        <v>189.6</v>
      </c>
      <c r="P987" s="58">
        <f t="shared" si="220"/>
        <v>189.6</v>
      </c>
      <c r="Q987" s="58">
        <f t="shared" si="221"/>
        <v>189.6</v>
      </c>
      <c r="R987" s="58">
        <f>SUM(Table1[[#This Row],[Oct]:[September]])</f>
        <v>2275.1999999999994</v>
      </c>
      <c r="S987" s="68">
        <f>Table1[[#This Row],[DEMAND for the whole year]]/365</f>
        <v>6.2334246575342451</v>
      </c>
      <c r="T987" s="68">
        <f>Table1[[#This Row],[Lead Time (days)]]*S987</f>
        <v>37.400547945205474</v>
      </c>
      <c r="U987" s="68">
        <f>SQRT(2*Table1[[#This Row],[DEMAND for the whole year]]*$H$1/(Table1[[#This Row],[Std. Price ($)]]*$K$1))</f>
        <v>942.32091304509527</v>
      </c>
      <c r="V987" s="68">
        <f>Table1[[#This Row],[DEMAND for the whole year]]/U987</f>
        <v>2.4144640838413807</v>
      </c>
      <c r="W987" s="68">
        <f>Table1[[#This Row],[Demand variability (COV)]]*S987</f>
        <v>5.2984109589041086</v>
      </c>
      <c r="X987" s="68">
        <f t="shared" si="222"/>
        <v>12.978403296885595</v>
      </c>
      <c r="Y987" s="68">
        <f t="shared" si="223"/>
        <v>26.65438163271924</v>
      </c>
      <c r="Z987" s="58">
        <f>(Table1[[#This Row],[Eoq]]/2)*(Table1[[#This Row],[Std. Price ($)]]*$K$1)</f>
        <v>724.3392251524142</v>
      </c>
      <c r="AA987" s="58">
        <f>Table1[[#This Row],[number of times I order]]*$H$1</f>
        <v>724.3392251524142</v>
      </c>
      <c r="AB987" s="58">
        <f>Table1[[#This Row],[Holding cost]]+AA987</f>
        <v>1448.6784503048284</v>
      </c>
      <c r="AC987" s="34">
        <v>-0.4</v>
      </c>
      <c r="AD987" s="29">
        <v>0.87</v>
      </c>
      <c r="AE987" s="29">
        <v>0.85</v>
      </c>
      <c r="AF987" s="29">
        <v>6</v>
      </c>
    </row>
    <row r="988" spans="1:32" x14ac:dyDescent="0.15">
      <c r="A988" s="32">
        <v>44835.250621947183</v>
      </c>
      <c r="B988" s="33">
        <v>106.21030357999999</v>
      </c>
      <c r="C988" s="33">
        <v>11968.331039233271</v>
      </c>
      <c r="D988" s="33">
        <f>C988/Table1[[#This Row],[Std. Price ($)]]</f>
        <v>112.68521636621116</v>
      </c>
      <c r="E988" s="29">
        <v>82</v>
      </c>
      <c r="F988" s="29">
        <f t="shared" si="210"/>
        <v>49.199999999999996</v>
      </c>
      <c r="G988" s="29">
        <f t="shared" si="211"/>
        <v>49.199999999999996</v>
      </c>
      <c r="H988" s="29">
        <f t="shared" si="212"/>
        <v>49.199999999999996</v>
      </c>
      <c r="I988" s="58">
        <f t="shared" si="213"/>
        <v>49.199999999999996</v>
      </c>
      <c r="J988" s="58">
        <f t="shared" si="214"/>
        <v>49.199999999999996</v>
      </c>
      <c r="K988" s="58">
        <f t="shared" si="215"/>
        <v>49.199999999999996</v>
      </c>
      <c r="L988" s="58">
        <f t="shared" si="216"/>
        <v>49.199999999999996</v>
      </c>
      <c r="M988" s="58">
        <f t="shared" si="217"/>
        <v>49.199999999999996</v>
      </c>
      <c r="N988" s="58">
        <f t="shared" si="218"/>
        <v>49.199999999999996</v>
      </c>
      <c r="O988" s="58">
        <f t="shared" si="219"/>
        <v>49.199999999999996</v>
      </c>
      <c r="P988" s="58">
        <f t="shared" si="220"/>
        <v>49.199999999999996</v>
      </c>
      <c r="Q988" s="58">
        <f t="shared" si="221"/>
        <v>49.199999999999996</v>
      </c>
      <c r="R988" s="58">
        <f>SUM(Table1[[#This Row],[Oct]:[September]])</f>
        <v>590.4</v>
      </c>
      <c r="S988" s="68">
        <f>Table1[[#This Row],[DEMAND for the whole year]]/365</f>
        <v>1.6175342465753424</v>
      </c>
      <c r="T988" s="68">
        <f>Table1[[#This Row],[Lead Time (days)]]*S988</f>
        <v>53.378630136986303</v>
      </c>
      <c r="U988" s="68">
        <f>SQRT(2*Table1[[#This Row],[DEMAND for the whole year]]*$H$1/(Table1[[#This Row],[Std. Price ($)]]*$K$1))</f>
        <v>129.13693566754441</v>
      </c>
      <c r="V988" s="68">
        <f>Table1[[#This Row],[DEMAND for the whole year]]/U988</f>
        <v>4.571891046880272</v>
      </c>
      <c r="W988" s="68">
        <f>Table1[[#This Row],[Demand variability (COV)]]*S988</f>
        <v>1.714586301369863</v>
      </c>
      <c r="X988" s="68">
        <f t="shared" si="222"/>
        <v>9.8495484211151094</v>
      </c>
      <c r="Y988" s="68">
        <f t="shared" si="223"/>
        <v>20.228499340080539</v>
      </c>
      <c r="Z988" s="58">
        <f>(Table1[[#This Row],[Eoq]]/2)*(Table1[[#This Row],[Std. Price ($)]]*$K$1)</f>
        <v>1371.567314064082</v>
      </c>
      <c r="AA988" s="58">
        <f>Table1[[#This Row],[number of times I order]]*$H$1</f>
        <v>1371.5673140640815</v>
      </c>
      <c r="AB988" s="58">
        <f>Table1[[#This Row],[Holding cost]]+AA988</f>
        <v>2743.1346281281635</v>
      </c>
      <c r="AC988" s="34">
        <v>-0.4</v>
      </c>
      <c r="AD988" s="29">
        <v>0.81</v>
      </c>
      <c r="AE988" s="29">
        <v>1.06</v>
      </c>
      <c r="AF988" s="29">
        <v>33</v>
      </c>
    </row>
    <row r="989" spans="1:32" x14ac:dyDescent="0.15">
      <c r="A989" s="32">
        <v>44205.044112530013</v>
      </c>
      <c r="B989" s="33">
        <v>7.7099000000000002</v>
      </c>
      <c r="C989" s="33">
        <v>571.14148563236824</v>
      </c>
      <c r="D989" s="33">
        <f>C989/Table1[[#This Row],[Std. Price ($)]]</f>
        <v>74.078974517486373</v>
      </c>
      <c r="E989" s="29">
        <v>178</v>
      </c>
      <c r="F989" s="29">
        <f t="shared" si="210"/>
        <v>391.6</v>
      </c>
      <c r="G989" s="29">
        <f t="shared" si="211"/>
        <v>391.6</v>
      </c>
      <c r="H989" s="29">
        <f t="shared" si="212"/>
        <v>391.6</v>
      </c>
      <c r="I989" s="58">
        <f t="shared" si="213"/>
        <v>391.6</v>
      </c>
      <c r="J989" s="58">
        <f t="shared" si="214"/>
        <v>391.6</v>
      </c>
      <c r="K989" s="58">
        <f t="shared" si="215"/>
        <v>391.6</v>
      </c>
      <c r="L989" s="58">
        <f t="shared" si="216"/>
        <v>391.6</v>
      </c>
      <c r="M989" s="58">
        <f t="shared" si="217"/>
        <v>391.6</v>
      </c>
      <c r="N989" s="58">
        <f t="shared" si="218"/>
        <v>391.6</v>
      </c>
      <c r="O989" s="58">
        <f t="shared" si="219"/>
        <v>391.6</v>
      </c>
      <c r="P989" s="58">
        <f t="shared" si="220"/>
        <v>391.6</v>
      </c>
      <c r="Q989" s="58">
        <f t="shared" si="221"/>
        <v>391.6</v>
      </c>
      <c r="R989" s="58">
        <f>SUM(Table1[[#This Row],[Oct]:[September]])</f>
        <v>4699.2</v>
      </c>
      <c r="S989" s="68">
        <f>Table1[[#This Row],[DEMAND for the whole year]]/365</f>
        <v>12.874520547945204</v>
      </c>
      <c r="T989" s="68">
        <f>Table1[[#This Row],[Lead Time (days)]]*S989</f>
        <v>205.99232876712327</v>
      </c>
      <c r="U989" s="68">
        <f>SQRT(2*Table1[[#This Row],[DEMAND for the whole year]]*$H$1/(Table1[[#This Row],[Std. Price ($)]]*$K$1))</f>
        <v>1352.2226910927718</v>
      </c>
      <c r="V989" s="68">
        <f>Table1[[#This Row],[DEMAND for the whole year]]/U989</f>
        <v>3.4751672420187205</v>
      </c>
      <c r="W989" s="68">
        <f>Table1[[#This Row],[Demand variability (COV)]]*S989</f>
        <v>6.9522410958904111</v>
      </c>
      <c r="X989" s="68">
        <f t="shared" si="222"/>
        <v>27.808964383561644</v>
      </c>
      <c r="Y989" s="68">
        <f t="shared" si="223"/>
        <v>57.112630308538868</v>
      </c>
      <c r="Z989" s="58">
        <f>(Table1[[#This Row],[Eoq]]/2)*(Table1[[#This Row],[Std. Price ($)]]*$K$1)</f>
        <v>1042.5501726056161</v>
      </c>
      <c r="AA989" s="58">
        <f>Table1[[#This Row],[number of times I order]]*$H$1</f>
        <v>1042.5501726056161</v>
      </c>
      <c r="AB989" s="58">
        <f>Table1[[#This Row],[Holding cost]]+AA989</f>
        <v>2085.1003452112323</v>
      </c>
      <c r="AC989" s="34">
        <v>1.2</v>
      </c>
      <c r="AD989" s="29">
        <v>0.95</v>
      </c>
      <c r="AE989" s="29">
        <v>0.54</v>
      </c>
      <c r="AF989" s="29">
        <v>16</v>
      </c>
    </row>
    <row r="990" spans="1:32" x14ac:dyDescent="0.15">
      <c r="A990" s="32">
        <v>93505.32572037616</v>
      </c>
      <c r="B990" s="33">
        <v>18.484839999999998</v>
      </c>
      <c r="C990" s="33">
        <v>1117.3027186463999</v>
      </c>
      <c r="D990" s="33">
        <f>C990/Table1[[#This Row],[Std. Price ($)]]</f>
        <v>60.444273179881456</v>
      </c>
      <c r="E990" s="29">
        <v>90</v>
      </c>
      <c r="F990" s="29">
        <f t="shared" si="210"/>
        <v>135</v>
      </c>
      <c r="G990" s="29">
        <f t="shared" si="211"/>
        <v>135</v>
      </c>
      <c r="H990" s="29">
        <f t="shared" si="212"/>
        <v>135</v>
      </c>
      <c r="I990" s="58">
        <f t="shared" si="213"/>
        <v>135</v>
      </c>
      <c r="J990" s="58">
        <f t="shared" si="214"/>
        <v>135</v>
      </c>
      <c r="K990" s="58">
        <f t="shared" si="215"/>
        <v>135</v>
      </c>
      <c r="L990" s="58">
        <f t="shared" si="216"/>
        <v>135</v>
      </c>
      <c r="M990" s="58">
        <f t="shared" si="217"/>
        <v>135</v>
      </c>
      <c r="N990" s="58">
        <f t="shared" si="218"/>
        <v>135</v>
      </c>
      <c r="O990" s="58">
        <f t="shared" si="219"/>
        <v>135</v>
      </c>
      <c r="P990" s="58">
        <f t="shared" si="220"/>
        <v>135</v>
      </c>
      <c r="Q990" s="58">
        <f t="shared" si="221"/>
        <v>135</v>
      </c>
      <c r="R990" s="58">
        <f>SUM(Table1[[#This Row],[Oct]:[September]])</f>
        <v>1620</v>
      </c>
      <c r="S990" s="68">
        <f>Table1[[#This Row],[DEMAND for the whole year]]/365</f>
        <v>4.4383561643835616</v>
      </c>
      <c r="T990" s="68">
        <f>Table1[[#This Row],[Lead Time (days)]]*S990</f>
        <v>71.013698630136986</v>
      </c>
      <c r="U990" s="68">
        <f>SQRT(2*Table1[[#This Row],[DEMAND for the whole year]]*$H$1/(Table1[[#This Row],[Std. Price ($)]]*$K$1))</f>
        <v>512.75545191702042</v>
      </c>
      <c r="V990" s="68">
        <f>Table1[[#This Row],[DEMAND for the whole year]]/U990</f>
        <v>3.1594008292712719</v>
      </c>
      <c r="W990" s="68">
        <f>Table1[[#This Row],[Demand variability (COV)]]*S990</f>
        <v>3.8613698630136986</v>
      </c>
      <c r="X990" s="68">
        <f t="shared" si="222"/>
        <v>15.445479452054794</v>
      </c>
      <c r="Y990" s="68">
        <f t="shared" si="223"/>
        <v>31.721136598843724</v>
      </c>
      <c r="Z990" s="58">
        <f>(Table1[[#This Row],[Eoq]]/2)*(Table1[[#This Row],[Std. Price ($)]]*$K$1)</f>
        <v>947.82024878138157</v>
      </c>
      <c r="AA990" s="58">
        <f>Table1[[#This Row],[number of times I order]]*$H$1</f>
        <v>947.82024878138157</v>
      </c>
      <c r="AB990" s="58">
        <f>Table1[[#This Row],[Holding cost]]+AA990</f>
        <v>1895.6404975627631</v>
      </c>
      <c r="AC990" s="34">
        <v>0.5</v>
      </c>
      <c r="AD990" s="29">
        <v>1</v>
      </c>
      <c r="AE990" s="29">
        <v>0.87</v>
      </c>
      <c r="AF990" s="29">
        <v>16</v>
      </c>
    </row>
    <row r="991" spans="1:32" x14ac:dyDescent="0.15">
      <c r="A991" s="32">
        <v>50685.293263513588</v>
      </c>
      <c r="B991" s="33">
        <v>14.04213289</v>
      </c>
      <c r="C991" s="33">
        <v>224.0770364223288</v>
      </c>
      <c r="D991" s="33">
        <f>C991/Table1[[#This Row],[Std. Price ($)]]</f>
        <v>15.957478694842974</v>
      </c>
      <c r="E991" s="29">
        <v>196</v>
      </c>
      <c r="F991" s="29">
        <f t="shared" si="210"/>
        <v>235.2</v>
      </c>
      <c r="G991" s="29">
        <f t="shared" si="211"/>
        <v>235.2</v>
      </c>
      <c r="H991" s="29">
        <f t="shared" si="212"/>
        <v>235.2</v>
      </c>
      <c r="I991" s="58">
        <f t="shared" si="213"/>
        <v>235.2</v>
      </c>
      <c r="J991" s="58">
        <f t="shared" si="214"/>
        <v>235.2</v>
      </c>
      <c r="K991" s="58">
        <f t="shared" si="215"/>
        <v>235.2</v>
      </c>
      <c r="L991" s="58">
        <f t="shared" si="216"/>
        <v>235.2</v>
      </c>
      <c r="M991" s="58">
        <f t="shared" si="217"/>
        <v>235.2</v>
      </c>
      <c r="N991" s="58">
        <f t="shared" si="218"/>
        <v>235.2</v>
      </c>
      <c r="O991" s="58">
        <f t="shared" si="219"/>
        <v>235.2</v>
      </c>
      <c r="P991" s="58">
        <f t="shared" si="220"/>
        <v>235.2</v>
      </c>
      <c r="Q991" s="58">
        <f t="shared" si="221"/>
        <v>235.2</v>
      </c>
      <c r="R991" s="58">
        <f>SUM(Table1[[#This Row],[Oct]:[September]])</f>
        <v>2822.3999999999996</v>
      </c>
      <c r="S991" s="68">
        <f>Table1[[#This Row],[DEMAND for the whole year]]/365</f>
        <v>7.7326027397260262</v>
      </c>
      <c r="T991" s="68">
        <f>Table1[[#This Row],[Lead Time (days)]]*S991</f>
        <v>38.663013698630131</v>
      </c>
      <c r="U991" s="68">
        <f>SQRT(2*Table1[[#This Row],[DEMAND for the whole year]]*$H$1/(Table1[[#This Row],[Std. Price ($)]]*$K$1))</f>
        <v>776.52129424501288</v>
      </c>
      <c r="V991" s="68">
        <f>Table1[[#This Row],[DEMAND for the whole year]]/U991</f>
        <v>3.6346717352344213</v>
      </c>
      <c r="W991" s="68">
        <f>Table1[[#This Row],[Demand variability (COV)]]*S991</f>
        <v>2.706410958904109</v>
      </c>
      <c r="X991" s="68">
        <f t="shared" si="222"/>
        <v>6.0517188791599779</v>
      </c>
      <c r="Y991" s="68">
        <f t="shared" si="223"/>
        <v>12.428711055524836</v>
      </c>
      <c r="Z991" s="58">
        <f>(Table1[[#This Row],[Eoq]]/2)*(Table1[[#This Row],[Std. Price ($)]]*$K$1)</f>
        <v>1090.4015205703263</v>
      </c>
      <c r="AA991" s="58">
        <f>Table1[[#This Row],[number of times I order]]*$H$1</f>
        <v>1090.4015205703265</v>
      </c>
      <c r="AB991" s="58">
        <f>Table1[[#This Row],[Holding cost]]+AA991</f>
        <v>2180.8030411406526</v>
      </c>
      <c r="AC991" s="34">
        <v>0.2</v>
      </c>
      <c r="AD991" s="29">
        <v>1</v>
      </c>
      <c r="AE991" s="29">
        <v>0.35</v>
      </c>
      <c r="AF991" s="29">
        <v>5</v>
      </c>
    </row>
    <row r="992" spans="1:32" x14ac:dyDescent="0.15">
      <c r="A992" s="32">
        <v>29811.365817647427</v>
      </c>
      <c r="B992" s="33">
        <v>42.031054769999997</v>
      </c>
      <c r="C992" s="33">
        <v>4792.9747069994919</v>
      </c>
      <c r="D992" s="33">
        <f>C992/Table1[[#This Row],[Std. Price ($)]]</f>
        <v>114.03412865147786</v>
      </c>
      <c r="E992" s="29">
        <v>324</v>
      </c>
      <c r="F992" s="29">
        <f t="shared" si="210"/>
        <v>486</v>
      </c>
      <c r="G992" s="29">
        <f t="shared" si="211"/>
        <v>486</v>
      </c>
      <c r="H992" s="29">
        <f t="shared" si="212"/>
        <v>486</v>
      </c>
      <c r="I992" s="58">
        <f t="shared" si="213"/>
        <v>486</v>
      </c>
      <c r="J992" s="58">
        <f t="shared" si="214"/>
        <v>486</v>
      </c>
      <c r="K992" s="58">
        <f t="shared" si="215"/>
        <v>486</v>
      </c>
      <c r="L992" s="58">
        <f t="shared" si="216"/>
        <v>486</v>
      </c>
      <c r="M992" s="58">
        <f t="shared" si="217"/>
        <v>486</v>
      </c>
      <c r="N992" s="58">
        <f t="shared" si="218"/>
        <v>486</v>
      </c>
      <c r="O992" s="58">
        <f t="shared" si="219"/>
        <v>486</v>
      </c>
      <c r="P992" s="58">
        <f t="shared" si="220"/>
        <v>486</v>
      </c>
      <c r="Q992" s="58">
        <f t="shared" si="221"/>
        <v>486</v>
      </c>
      <c r="R992" s="58">
        <f>SUM(Table1[[#This Row],[Oct]:[September]])</f>
        <v>5832</v>
      </c>
      <c r="S992" s="68">
        <f>Table1[[#This Row],[DEMAND for the whole year]]/365</f>
        <v>15.978082191780821</v>
      </c>
      <c r="T992" s="68">
        <f>Table1[[#This Row],[Lead Time (days)]]*S992</f>
        <v>175.75890410958903</v>
      </c>
      <c r="U992" s="68">
        <f>SQRT(2*Table1[[#This Row],[DEMAND for the whole year]]*$H$1/(Table1[[#This Row],[Std. Price ($)]]*$K$1))</f>
        <v>645.18496846310131</v>
      </c>
      <c r="V992" s="68">
        <f>Table1[[#This Row],[DEMAND for the whole year]]/U992</f>
        <v>9.0392682487511138</v>
      </c>
      <c r="W992" s="68">
        <f>Table1[[#This Row],[Demand variability (COV)]]*S992</f>
        <v>12.942246575342466</v>
      </c>
      <c r="X992" s="68">
        <f t="shared" si="222"/>
        <v>42.924575834673099</v>
      </c>
      <c r="Y992" s="68">
        <f t="shared" si="223"/>
        <v>88.156300859792907</v>
      </c>
      <c r="Z992" s="58">
        <f>(Table1[[#This Row],[Eoq]]/2)*(Table1[[#This Row],[Std. Price ($)]]*$K$1)</f>
        <v>2711.7804746253337</v>
      </c>
      <c r="AA992" s="58">
        <f>Table1[[#This Row],[number of times I order]]*$H$1</f>
        <v>2711.7804746253341</v>
      </c>
      <c r="AB992" s="58">
        <f>Table1[[#This Row],[Holding cost]]+AA992</f>
        <v>5423.5609492506683</v>
      </c>
      <c r="AC992" s="34">
        <v>0.5</v>
      </c>
      <c r="AD992" s="29">
        <v>1</v>
      </c>
      <c r="AE992" s="29">
        <v>0.81</v>
      </c>
      <c r="AF992" s="29">
        <v>11</v>
      </c>
    </row>
    <row r="993" spans="1:32" x14ac:dyDescent="0.15">
      <c r="A993" s="32">
        <v>8351.7122882142085</v>
      </c>
      <c r="B993" s="33">
        <v>49.473770829999992</v>
      </c>
      <c r="C993" s="33">
        <v>5791.7047006479306</v>
      </c>
      <c r="D993" s="33">
        <f>C993/Table1[[#This Row],[Std. Price ($)]]</f>
        <v>117.06616664715492</v>
      </c>
      <c r="E993" s="29">
        <v>154</v>
      </c>
      <c r="F993" s="29">
        <f t="shared" si="210"/>
        <v>138.6</v>
      </c>
      <c r="G993" s="29">
        <f t="shared" si="211"/>
        <v>138.6</v>
      </c>
      <c r="H993" s="29">
        <f t="shared" si="212"/>
        <v>138.6</v>
      </c>
      <c r="I993" s="58">
        <f t="shared" si="213"/>
        <v>138.6</v>
      </c>
      <c r="J993" s="58">
        <f t="shared" si="214"/>
        <v>138.6</v>
      </c>
      <c r="K993" s="58">
        <f t="shared" si="215"/>
        <v>138.6</v>
      </c>
      <c r="L993" s="58">
        <f t="shared" si="216"/>
        <v>138.6</v>
      </c>
      <c r="M993" s="58">
        <f t="shared" si="217"/>
        <v>138.6</v>
      </c>
      <c r="N993" s="58">
        <f t="shared" si="218"/>
        <v>138.6</v>
      </c>
      <c r="O993" s="58">
        <f t="shared" si="219"/>
        <v>138.6</v>
      </c>
      <c r="P993" s="58">
        <f t="shared" si="220"/>
        <v>138.6</v>
      </c>
      <c r="Q993" s="58">
        <f t="shared" si="221"/>
        <v>138.6</v>
      </c>
      <c r="R993" s="58">
        <f>SUM(Table1[[#This Row],[Oct]:[September]])</f>
        <v>1663.1999999999996</v>
      </c>
      <c r="S993" s="68">
        <f>Table1[[#This Row],[DEMAND for the whole year]]/365</f>
        <v>4.5567123287671221</v>
      </c>
      <c r="T993" s="68">
        <f>Table1[[#This Row],[Lead Time (days)]]*S993</f>
        <v>154.92821917808214</v>
      </c>
      <c r="U993" s="68">
        <f>SQRT(2*Table1[[#This Row],[DEMAND for the whole year]]*$H$1/(Table1[[#This Row],[Std. Price ($)]]*$K$1))</f>
        <v>317.57430696632531</v>
      </c>
      <c r="V993" s="68">
        <f>Table1[[#This Row],[DEMAND for the whole year]]/U993</f>
        <v>5.2371994947826828</v>
      </c>
      <c r="W993" s="68">
        <f>Table1[[#This Row],[Demand variability (COV)]]*S993</f>
        <v>2.5517589041095885</v>
      </c>
      <c r="X993" s="68">
        <f t="shared" si="222"/>
        <v>14.879183417106173</v>
      </c>
      <c r="Y993" s="68">
        <f t="shared" si="223"/>
        <v>30.558106733972874</v>
      </c>
      <c r="Z993" s="58">
        <f>(Table1[[#This Row],[Eoq]]/2)*(Table1[[#This Row],[Std. Price ($)]]*$K$1)</f>
        <v>1571.1598484348049</v>
      </c>
      <c r="AA993" s="58">
        <f>Table1[[#This Row],[number of times I order]]*$H$1</f>
        <v>1571.1598484348049</v>
      </c>
      <c r="AB993" s="58">
        <f>Table1[[#This Row],[Holding cost]]+AA993</f>
        <v>3142.3196968696097</v>
      </c>
      <c r="AC993" s="34">
        <v>-0.1</v>
      </c>
      <c r="AD993" s="29">
        <v>0.95</v>
      </c>
      <c r="AE993" s="29">
        <v>0.56000000000000005</v>
      </c>
      <c r="AF993" s="29">
        <v>34</v>
      </c>
    </row>
    <row r="994" spans="1:32" x14ac:dyDescent="0.15">
      <c r="A994" s="32">
        <v>71032.686562262374</v>
      </c>
      <c r="B994" s="33">
        <v>107.22182998999999</v>
      </c>
      <c r="C994" s="33">
        <v>18976.106943515508</v>
      </c>
      <c r="D994" s="33">
        <f>C994/Table1[[#This Row],[Std. Price ($)]]</f>
        <v>176.97988315705214</v>
      </c>
      <c r="E994" s="29">
        <v>220</v>
      </c>
      <c r="F994" s="29">
        <f t="shared" si="210"/>
        <v>396</v>
      </c>
      <c r="G994" s="29">
        <f t="shared" si="211"/>
        <v>396</v>
      </c>
      <c r="H994" s="29">
        <f t="shared" si="212"/>
        <v>396</v>
      </c>
      <c r="I994" s="58">
        <f t="shared" si="213"/>
        <v>396</v>
      </c>
      <c r="J994" s="58">
        <f t="shared" si="214"/>
        <v>396</v>
      </c>
      <c r="K994" s="58">
        <f t="shared" si="215"/>
        <v>396</v>
      </c>
      <c r="L994" s="58">
        <f t="shared" si="216"/>
        <v>396</v>
      </c>
      <c r="M994" s="58">
        <f t="shared" si="217"/>
        <v>396</v>
      </c>
      <c r="N994" s="58">
        <f t="shared" si="218"/>
        <v>396</v>
      </c>
      <c r="O994" s="58">
        <f t="shared" si="219"/>
        <v>396</v>
      </c>
      <c r="P994" s="58">
        <f t="shared" si="220"/>
        <v>396</v>
      </c>
      <c r="Q994" s="58">
        <f t="shared" si="221"/>
        <v>396</v>
      </c>
      <c r="R994" s="58">
        <f>SUM(Table1[[#This Row],[Oct]:[September]])</f>
        <v>4752</v>
      </c>
      <c r="S994" s="68">
        <f>Table1[[#This Row],[DEMAND for the whole year]]/365</f>
        <v>13.019178082191781</v>
      </c>
      <c r="T994" s="68">
        <f>Table1[[#This Row],[Lead Time (days)]]*S994</f>
        <v>364.53698630136984</v>
      </c>
      <c r="U994" s="68">
        <f>SQRT(2*Table1[[#This Row],[DEMAND for the whole year]]*$H$1/(Table1[[#This Row],[Std. Price ($)]]*$K$1))</f>
        <v>364.63406221890881</v>
      </c>
      <c r="V994" s="68">
        <f>Table1[[#This Row],[DEMAND for the whole year]]/U994</f>
        <v>13.032243809266308</v>
      </c>
      <c r="W994" s="68">
        <f>Table1[[#This Row],[Demand variability (COV)]]*S994</f>
        <v>9.6341917808219169</v>
      </c>
      <c r="X994" s="68">
        <f t="shared" si="222"/>
        <v>50.979351070314578</v>
      </c>
      <c r="Y994" s="68">
        <f t="shared" si="223"/>
        <v>104.69878672537578</v>
      </c>
      <c r="Z994" s="58">
        <f>(Table1[[#This Row],[Eoq]]/2)*(Table1[[#This Row],[Std. Price ($)]]*$K$1)</f>
        <v>3909.6731427798918</v>
      </c>
      <c r="AA994" s="58">
        <f>Table1[[#This Row],[number of times I order]]*$H$1</f>
        <v>3909.6731427798927</v>
      </c>
      <c r="AB994" s="58">
        <f>Table1[[#This Row],[Holding cost]]+AA994</f>
        <v>7819.3462855597845</v>
      </c>
      <c r="AC994" s="34">
        <v>0.8</v>
      </c>
      <c r="AD994" s="29">
        <v>1</v>
      </c>
      <c r="AE994" s="29">
        <v>0.74</v>
      </c>
      <c r="AF994" s="29">
        <v>28</v>
      </c>
    </row>
    <row r="995" spans="1:32" x14ac:dyDescent="0.15">
      <c r="A995" s="32">
        <v>64524.540551395323</v>
      </c>
      <c r="B995" s="33">
        <v>5.9086261299999991</v>
      </c>
      <c r="C995" s="33">
        <v>159.36960773564348</v>
      </c>
      <c r="D995" s="33">
        <f>C995/Table1[[#This Row],[Std. Price ($)]]</f>
        <v>26.972362818231574</v>
      </c>
      <c r="E995" s="29">
        <v>204</v>
      </c>
      <c r="F995" s="29">
        <f t="shared" si="210"/>
        <v>285.60000000000002</v>
      </c>
      <c r="G995" s="29">
        <f t="shared" si="211"/>
        <v>285.60000000000002</v>
      </c>
      <c r="H995" s="29">
        <f t="shared" si="212"/>
        <v>285.60000000000002</v>
      </c>
      <c r="I995" s="58">
        <f t="shared" si="213"/>
        <v>285.60000000000002</v>
      </c>
      <c r="J995" s="58">
        <f t="shared" si="214"/>
        <v>285.60000000000002</v>
      </c>
      <c r="K995" s="58">
        <f t="shared" si="215"/>
        <v>285.60000000000002</v>
      </c>
      <c r="L995" s="58">
        <f t="shared" si="216"/>
        <v>285.60000000000002</v>
      </c>
      <c r="M995" s="58">
        <f t="shared" si="217"/>
        <v>285.60000000000002</v>
      </c>
      <c r="N995" s="58">
        <f t="shared" si="218"/>
        <v>285.60000000000002</v>
      </c>
      <c r="O995" s="58">
        <f t="shared" si="219"/>
        <v>285.60000000000002</v>
      </c>
      <c r="P995" s="58">
        <f t="shared" si="220"/>
        <v>285.60000000000002</v>
      </c>
      <c r="Q995" s="58">
        <f t="shared" si="221"/>
        <v>285.60000000000002</v>
      </c>
      <c r="R995" s="58">
        <f>SUM(Table1[[#This Row],[Oct]:[September]])</f>
        <v>3427.1999999999994</v>
      </c>
      <c r="S995" s="68">
        <f>Table1[[#This Row],[DEMAND for the whole year]]/365</f>
        <v>9.3895890410958884</v>
      </c>
      <c r="T995" s="68">
        <f>Table1[[#This Row],[Lead Time (days)]]*S995</f>
        <v>75.116712328767107</v>
      </c>
      <c r="U995" s="68">
        <f>SQRT(2*Table1[[#This Row],[DEMAND for the whole year]]*$H$1/(Table1[[#This Row],[Std. Price ($)]]*$K$1))</f>
        <v>1319.1284790915347</v>
      </c>
      <c r="V995" s="68">
        <f>Table1[[#This Row],[DEMAND for the whole year]]/U995</f>
        <v>2.5980790001291338</v>
      </c>
      <c r="W995" s="68">
        <f>Table1[[#This Row],[Demand variability (COV)]]*S995</f>
        <v>2.3473972602739721</v>
      </c>
      <c r="X995" s="68">
        <f t="shared" si="222"/>
        <v>6.6394420835137957</v>
      </c>
      <c r="Y995" s="68">
        <f t="shared" si="223"/>
        <v>13.635746946219532</v>
      </c>
      <c r="Z995" s="58">
        <f>(Table1[[#This Row],[Eoq]]/2)*(Table1[[#This Row],[Std. Price ($)]]*$K$1)</f>
        <v>779.42370003873998</v>
      </c>
      <c r="AA995" s="58">
        <f>Table1[[#This Row],[number of times I order]]*$H$1</f>
        <v>779.42370003874021</v>
      </c>
      <c r="AB995" s="58">
        <f>Table1[[#This Row],[Holding cost]]+AA995</f>
        <v>1558.8474000774802</v>
      </c>
      <c r="AC995" s="34">
        <v>0.4</v>
      </c>
      <c r="AD995" s="29">
        <v>0.96</v>
      </c>
      <c r="AE995" s="29">
        <v>0.25</v>
      </c>
      <c r="AF995" s="29">
        <v>8</v>
      </c>
    </row>
    <row r="996" spans="1:32" x14ac:dyDescent="0.15">
      <c r="A996" s="32">
        <v>76090.044322187488</v>
      </c>
      <c r="B996" s="33">
        <v>14.110238009999998</v>
      </c>
      <c r="C996" s="33">
        <v>89.611354305874244</v>
      </c>
      <c r="D996" s="33">
        <f>C996/Table1[[#This Row],[Std. Price ($)]]</f>
        <v>6.3508038803006883</v>
      </c>
      <c r="E996" s="29">
        <v>98</v>
      </c>
      <c r="F996" s="29">
        <f t="shared" si="210"/>
        <v>88.2</v>
      </c>
      <c r="G996" s="29">
        <f t="shared" si="211"/>
        <v>88.2</v>
      </c>
      <c r="H996" s="29">
        <f t="shared" si="212"/>
        <v>88.2</v>
      </c>
      <c r="I996" s="58">
        <f t="shared" si="213"/>
        <v>88.2</v>
      </c>
      <c r="J996" s="58">
        <f t="shared" si="214"/>
        <v>88.2</v>
      </c>
      <c r="K996" s="58">
        <f t="shared" si="215"/>
        <v>88.2</v>
      </c>
      <c r="L996" s="58">
        <f t="shared" si="216"/>
        <v>88.2</v>
      </c>
      <c r="M996" s="58">
        <f t="shared" si="217"/>
        <v>88.2</v>
      </c>
      <c r="N996" s="58">
        <f t="shared" si="218"/>
        <v>88.2</v>
      </c>
      <c r="O996" s="58">
        <f t="shared" si="219"/>
        <v>88.2</v>
      </c>
      <c r="P996" s="58">
        <f t="shared" si="220"/>
        <v>88.2</v>
      </c>
      <c r="Q996" s="58">
        <f t="shared" si="221"/>
        <v>88.2</v>
      </c>
      <c r="R996" s="58">
        <f>SUM(Table1[[#This Row],[Oct]:[September]])</f>
        <v>1058.4000000000003</v>
      </c>
      <c r="S996" s="68">
        <f>Table1[[#This Row],[DEMAND for the whole year]]/365</f>
        <v>2.8997260273972612</v>
      </c>
      <c r="T996" s="68">
        <f>Table1[[#This Row],[Lead Time (days)]]*S996</f>
        <v>5.7994520547945223</v>
      </c>
      <c r="U996" s="68">
        <f>SQRT(2*Table1[[#This Row],[DEMAND for the whole year]]*$H$1/(Table1[[#This Row],[Std. Price ($)]]*$K$1))</f>
        <v>474.37126437091655</v>
      </c>
      <c r="V996" s="68">
        <f>Table1[[#This Row],[DEMAND for the whole year]]/U996</f>
        <v>2.231163815126088</v>
      </c>
      <c r="W996" s="68">
        <f>Table1[[#This Row],[Demand variability (COV)]]*S996</f>
        <v>2.232789041095891</v>
      </c>
      <c r="X996" s="68">
        <f t="shared" si="222"/>
        <v>3.1576405438358273</v>
      </c>
      <c r="Y996" s="68">
        <f t="shared" si="223"/>
        <v>6.4850008270697046</v>
      </c>
      <c r="Z996" s="58">
        <f>(Table1[[#This Row],[Eoq]]/2)*(Table1[[#This Row],[Std. Price ($)]]*$K$1)</f>
        <v>669.34914453782642</v>
      </c>
      <c r="AA996" s="58">
        <f>Table1[[#This Row],[number of times I order]]*$H$1</f>
        <v>669.34914453782642</v>
      </c>
      <c r="AB996" s="58">
        <f>Table1[[#This Row],[Holding cost]]+AA996</f>
        <v>1338.6982890756528</v>
      </c>
      <c r="AC996" s="34">
        <v>-0.1</v>
      </c>
      <c r="AD996" s="29">
        <v>0.96</v>
      </c>
      <c r="AE996" s="29">
        <v>0.77</v>
      </c>
      <c r="AF996" s="29">
        <v>2</v>
      </c>
    </row>
    <row r="997" spans="1:32" x14ac:dyDescent="0.15">
      <c r="A997" s="32">
        <v>18008.978871089974</v>
      </c>
      <c r="B997" s="33">
        <v>14.07605</v>
      </c>
      <c r="C997" s="33">
        <v>994.24417252160026</v>
      </c>
      <c r="D997" s="33">
        <f>C997/Table1[[#This Row],[Std. Price ($)]]</f>
        <v>70.633748283190258</v>
      </c>
      <c r="E997" s="29">
        <v>98</v>
      </c>
      <c r="F997" s="29">
        <f t="shared" si="210"/>
        <v>117.6</v>
      </c>
      <c r="G997" s="29">
        <f t="shared" si="211"/>
        <v>117.6</v>
      </c>
      <c r="H997" s="29">
        <f t="shared" si="212"/>
        <v>117.6</v>
      </c>
      <c r="I997" s="58">
        <f t="shared" si="213"/>
        <v>117.6</v>
      </c>
      <c r="J997" s="58">
        <f t="shared" si="214"/>
        <v>117.6</v>
      </c>
      <c r="K997" s="58">
        <f t="shared" si="215"/>
        <v>117.6</v>
      </c>
      <c r="L997" s="58">
        <f t="shared" si="216"/>
        <v>117.6</v>
      </c>
      <c r="M997" s="58">
        <f t="shared" si="217"/>
        <v>117.6</v>
      </c>
      <c r="N997" s="58">
        <f t="shared" si="218"/>
        <v>117.6</v>
      </c>
      <c r="O997" s="58">
        <f t="shared" si="219"/>
        <v>117.6</v>
      </c>
      <c r="P997" s="58">
        <f t="shared" si="220"/>
        <v>117.6</v>
      </c>
      <c r="Q997" s="58">
        <f t="shared" si="221"/>
        <v>117.6</v>
      </c>
      <c r="R997" s="58">
        <f>SUM(Table1[[#This Row],[Oct]:[September]])</f>
        <v>1411.1999999999998</v>
      </c>
      <c r="S997" s="68">
        <f>Table1[[#This Row],[DEMAND for the whole year]]/365</f>
        <v>3.8663013698630131</v>
      </c>
      <c r="T997" s="68">
        <f>Table1[[#This Row],[Lead Time (days)]]*S997</f>
        <v>61.860821917808209</v>
      </c>
      <c r="U997" s="68">
        <f>SQRT(2*Table1[[#This Row],[DEMAND for the whole year]]*$H$1/(Table1[[#This Row],[Std. Price ($)]]*$K$1))</f>
        <v>548.42154868479122</v>
      </c>
      <c r="V997" s="68">
        <f>Table1[[#This Row],[DEMAND for the whole year]]/U997</f>
        <v>2.5732030467881852</v>
      </c>
      <c r="W997" s="68">
        <f>Table1[[#This Row],[Demand variability (COV)]]*S997</f>
        <v>3.5569972602739721</v>
      </c>
      <c r="X997" s="68">
        <f t="shared" si="222"/>
        <v>14.227989041095888</v>
      </c>
      <c r="Y997" s="68">
        <f t="shared" si="223"/>
        <v>29.220716993632184</v>
      </c>
      <c r="Z997" s="58">
        <f>(Table1[[#This Row],[Eoq]]/2)*(Table1[[#This Row],[Std. Price ($)]]*$K$1)</f>
        <v>771.96091403645562</v>
      </c>
      <c r="AA997" s="58">
        <f>Table1[[#This Row],[number of times I order]]*$H$1</f>
        <v>771.96091403645562</v>
      </c>
      <c r="AB997" s="58">
        <f>Table1[[#This Row],[Holding cost]]+AA997</f>
        <v>1543.9218280729112</v>
      </c>
      <c r="AC997" s="34">
        <v>0.2</v>
      </c>
      <c r="AD997" s="29">
        <v>1</v>
      </c>
      <c r="AE997" s="29">
        <v>0.92</v>
      </c>
      <c r="AF997" s="29">
        <v>16</v>
      </c>
    </row>
    <row r="998" spans="1:32" x14ac:dyDescent="0.15">
      <c r="A998" s="32">
        <v>29459.795768429296</v>
      </c>
      <c r="B998" s="33">
        <v>18.565953480000001</v>
      </c>
      <c r="C998" s="33">
        <v>1014.0312351901683</v>
      </c>
      <c r="D998" s="33">
        <f>C998/Table1[[#This Row],[Std. Price ($)]]</f>
        <v>54.617783906575227</v>
      </c>
      <c r="E998" s="29">
        <v>162</v>
      </c>
      <c r="F998" s="29">
        <f t="shared" si="210"/>
        <v>291.60000000000002</v>
      </c>
      <c r="G998" s="29">
        <f t="shared" si="211"/>
        <v>291.60000000000002</v>
      </c>
      <c r="H998" s="29">
        <f t="shared" si="212"/>
        <v>291.60000000000002</v>
      </c>
      <c r="I998" s="58">
        <f t="shared" si="213"/>
        <v>291.60000000000002</v>
      </c>
      <c r="J998" s="58">
        <f t="shared" si="214"/>
        <v>291.60000000000002</v>
      </c>
      <c r="K998" s="58">
        <f t="shared" si="215"/>
        <v>291.60000000000002</v>
      </c>
      <c r="L998" s="58">
        <f t="shared" si="216"/>
        <v>291.60000000000002</v>
      </c>
      <c r="M998" s="58">
        <f t="shared" si="217"/>
        <v>291.60000000000002</v>
      </c>
      <c r="N998" s="58">
        <f t="shared" si="218"/>
        <v>291.60000000000002</v>
      </c>
      <c r="O998" s="58">
        <f t="shared" si="219"/>
        <v>291.60000000000002</v>
      </c>
      <c r="P998" s="58">
        <f t="shared" si="220"/>
        <v>291.60000000000002</v>
      </c>
      <c r="Q998" s="58">
        <f t="shared" si="221"/>
        <v>291.60000000000002</v>
      </c>
      <c r="R998" s="58">
        <f>SUM(Table1[[#This Row],[Oct]:[September]])</f>
        <v>3499.1999999999994</v>
      </c>
      <c r="S998" s="68">
        <f>Table1[[#This Row],[DEMAND for the whole year]]/365</f>
        <v>9.5868493150684913</v>
      </c>
      <c r="T998" s="68">
        <f>Table1[[#This Row],[Lead Time (days)]]*S998</f>
        <v>201.32383561643832</v>
      </c>
      <c r="U998" s="68">
        <f>SQRT(2*Table1[[#This Row],[DEMAND for the whole year]]*$H$1/(Table1[[#This Row],[Std. Price ($)]]*$K$1))</f>
        <v>751.94552873000578</v>
      </c>
      <c r="V998" s="68">
        <f>Table1[[#This Row],[DEMAND for the whole year]]/U998</f>
        <v>4.6535285686317645</v>
      </c>
      <c r="W998" s="68">
        <f>Table1[[#This Row],[Demand variability (COV)]]*S998</f>
        <v>4.1223452054794514</v>
      </c>
      <c r="X998" s="68">
        <f t="shared" si="222"/>
        <v>18.890958944847871</v>
      </c>
      <c r="Y998" s="68">
        <f t="shared" si="223"/>
        <v>38.797286353771788</v>
      </c>
      <c r="Z998" s="58">
        <f>(Table1[[#This Row],[Eoq]]/2)*(Table1[[#This Row],[Std. Price ($)]]*$K$1)</f>
        <v>1396.0585705895292</v>
      </c>
      <c r="AA998" s="58">
        <f>Table1[[#This Row],[number of times I order]]*$H$1</f>
        <v>1396.0585705895294</v>
      </c>
      <c r="AB998" s="58">
        <f>Table1[[#This Row],[Holding cost]]+AA998</f>
        <v>2792.1171411790583</v>
      </c>
      <c r="AC998" s="34">
        <v>0.8</v>
      </c>
      <c r="AD998" s="29">
        <v>0.85</v>
      </c>
      <c r="AE998" s="29">
        <v>0.43</v>
      </c>
      <c r="AF998" s="29">
        <v>21</v>
      </c>
    </row>
    <row r="999" spans="1:32" x14ac:dyDescent="0.15">
      <c r="A999" s="32">
        <v>44496.496613466399</v>
      </c>
      <c r="B999" s="33">
        <v>16.382999999999999</v>
      </c>
      <c r="C999" s="33">
        <v>4254.3666579500805</v>
      </c>
      <c r="D999" s="33">
        <f>C999/Table1[[#This Row],[Std. Price ($)]]</f>
        <v>259.6817834310005</v>
      </c>
      <c r="E999" s="29">
        <v>380</v>
      </c>
      <c r="F999" s="29">
        <f t="shared" si="210"/>
        <v>950</v>
      </c>
      <c r="G999" s="29">
        <f t="shared" si="211"/>
        <v>950</v>
      </c>
      <c r="H999" s="29">
        <f t="shared" si="212"/>
        <v>950</v>
      </c>
      <c r="I999" s="58">
        <f t="shared" si="213"/>
        <v>950</v>
      </c>
      <c r="J999" s="58">
        <f t="shared" si="214"/>
        <v>950</v>
      </c>
      <c r="K999" s="58">
        <f t="shared" si="215"/>
        <v>950</v>
      </c>
      <c r="L999" s="58">
        <f t="shared" si="216"/>
        <v>950</v>
      </c>
      <c r="M999" s="58">
        <f t="shared" si="217"/>
        <v>950</v>
      </c>
      <c r="N999" s="58">
        <f t="shared" si="218"/>
        <v>950</v>
      </c>
      <c r="O999" s="58">
        <f t="shared" si="219"/>
        <v>950</v>
      </c>
      <c r="P999" s="58">
        <f t="shared" si="220"/>
        <v>950</v>
      </c>
      <c r="Q999" s="58">
        <f t="shared" si="221"/>
        <v>950</v>
      </c>
      <c r="R999" s="58">
        <f>SUM(Table1[[#This Row],[Oct]:[September]])</f>
        <v>11400</v>
      </c>
      <c r="S999" s="68">
        <f>Table1[[#This Row],[DEMAND for the whole year]]/365</f>
        <v>31.232876712328768</v>
      </c>
      <c r="T999" s="68">
        <f>Table1[[#This Row],[Lead Time (days)]]*S999</f>
        <v>499.72602739726028</v>
      </c>
      <c r="U999" s="68">
        <f>SQRT(2*Table1[[#This Row],[DEMAND for the whole year]]*$H$1/(Table1[[#This Row],[Std. Price ($)]]*$K$1))</f>
        <v>1444.8286252891246</v>
      </c>
      <c r="V999" s="68">
        <f>Table1[[#This Row],[DEMAND for the whole year]]/U999</f>
        <v>7.8902091227039097</v>
      </c>
      <c r="W999" s="68">
        <f>Table1[[#This Row],[Demand variability (COV)]]*S999</f>
        <v>32.794520547945204</v>
      </c>
      <c r="X999" s="68">
        <f t="shared" si="222"/>
        <v>131.17808219178082</v>
      </c>
      <c r="Y999" s="68">
        <f t="shared" si="223"/>
        <v>269.4068434001415</v>
      </c>
      <c r="Z999" s="58">
        <f>(Table1[[#This Row],[Eoq]]/2)*(Table1[[#This Row],[Std. Price ($)]]*$K$1)</f>
        <v>2367.0627368111732</v>
      </c>
      <c r="AA999" s="58">
        <f>Table1[[#This Row],[number of times I order]]*$H$1</f>
        <v>2367.0627368111727</v>
      </c>
      <c r="AB999" s="58">
        <f>Table1[[#This Row],[Holding cost]]+AA999</f>
        <v>4734.1254736223455</v>
      </c>
      <c r="AC999" s="34">
        <v>1.5</v>
      </c>
      <c r="AD999" s="29">
        <v>0.97</v>
      </c>
      <c r="AE999" s="29">
        <v>1.05</v>
      </c>
      <c r="AF999" s="29">
        <v>16</v>
      </c>
    </row>
    <row r="1000" spans="1:32" x14ac:dyDescent="0.15">
      <c r="A1000" s="32">
        <v>32256.656254583471</v>
      </c>
      <c r="B1000" s="33">
        <v>26.24478684</v>
      </c>
      <c r="C1000" s="33">
        <v>235.7396417873295</v>
      </c>
      <c r="D1000" s="33">
        <f>C1000/Table1[[#This Row],[Std. Price ($)]]</f>
        <v>8.9823416446284803</v>
      </c>
      <c r="E1000" s="29">
        <v>74</v>
      </c>
      <c r="F1000" s="29">
        <f t="shared" si="210"/>
        <v>185</v>
      </c>
      <c r="G1000" s="29">
        <f t="shared" si="211"/>
        <v>185</v>
      </c>
      <c r="H1000" s="29">
        <f t="shared" si="212"/>
        <v>185</v>
      </c>
      <c r="I1000" s="58">
        <f t="shared" si="213"/>
        <v>185</v>
      </c>
      <c r="J1000" s="58">
        <f t="shared" si="214"/>
        <v>185</v>
      </c>
      <c r="K1000" s="58">
        <f t="shared" si="215"/>
        <v>185</v>
      </c>
      <c r="L1000" s="58">
        <f t="shared" si="216"/>
        <v>185</v>
      </c>
      <c r="M1000" s="58">
        <f t="shared" si="217"/>
        <v>185</v>
      </c>
      <c r="N1000" s="58">
        <f t="shared" si="218"/>
        <v>185</v>
      </c>
      <c r="O1000" s="58">
        <f t="shared" si="219"/>
        <v>185</v>
      </c>
      <c r="P1000" s="58">
        <f t="shared" si="220"/>
        <v>185</v>
      </c>
      <c r="Q1000" s="58">
        <f t="shared" si="221"/>
        <v>185</v>
      </c>
      <c r="R1000" s="58">
        <f>SUM(Table1[[#This Row],[Oct]:[September]])</f>
        <v>2220</v>
      </c>
      <c r="S1000" s="68">
        <f>Table1[[#This Row],[DEMAND for the whole year]]/365</f>
        <v>6.0821917808219181</v>
      </c>
      <c r="T1000" s="68">
        <f>Table1[[#This Row],[Lead Time (days)]]*S1000</f>
        <v>24.328767123287673</v>
      </c>
      <c r="U1000" s="68">
        <f>SQRT(2*Table1[[#This Row],[DEMAND for the whole year]]*$H$1/(Table1[[#This Row],[Std. Price ($)]]*$K$1))</f>
        <v>503.75061539434557</v>
      </c>
      <c r="V1000" s="68">
        <f>Table1[[#This Row],[DEMAND for the whole year]]/U1000</f>
        <v>4.4069425071811414</v>
      </c>
      <c r="W1000" s="68">
        <f>Table1[[#This Row],[Demand variability (COV)]]*S1000</f>
        <v>4.4400000000000004</v>
      </c>
      <c r="X1000" s="68">
        <f t="shared" si="222"/>
        <v>8.8800000000000008</v>
      </c>
      <c r="Y1000" s="68">
        <f t="shared" si="223"/>
        <v>18.23729032641058</v>
      </c>
      <c r="Z1000" s="58">
        <f>(Table1[[#This Row],[Eoq]]/2)*(Table1[[#This Row],[Std. Price ($)]]*$K$1)</f>
        <v>1322.0827521543422</v>
      </c>
      <c r="AA1000" s="58">
        <f>Table1[[#This Row],[number of times I order]]*$H$1</f>
        <v>1322.0827521543424</v>
      </c>
      <c r="AB1000" s="58">
        <f>Table1[[#This Row],[Holding cost]]+AA1000</f>
        <v>2644.1655043086848</v>
      </c>
      <c r="AC1000" s="34">
        <v>1.5</v>
      </c>
      <c r="AD1000" s="29">
        <v>0.82</v>
      </c>
      <c r="AE1000" s="29">
        <v>0.73</v>
      </c>
      <c r="AF1000" s="29">
        <v>4</v>
      </c>
    </row>
    <row r="1001" spans="1:32" x14ac:dyDescent="0.15">
      <c r="A1001" s="32">
        <v>63670.75083444974</v>
      </c>
      <c r="B1001" s="33">
        <v>6.3720500299999996</v>
      </c>
      <c r="C1001" s="33">
        <v>239.93651213937682</v>
      </c>
      <c r="D1001" s="33">
        <f>C1001/Table1[[#This Row],[Std. Price ($)]]</f>
        <v>37.654524212732341</v>
      </c>
      <c r="E1001" s="29">
        <v>244</v>
      </c>
      <c r="F1001" s="29">
        <f t="shared" si="210"/>
        <v>439.20000000000005</v>
      </c>
      <c r="G1001" s="29">
        <f t="shared" si="211"/>
        <v>439.20000000000005</v>
      </c>
      <c r="H1001" s="29">
        <f t="shared" si="212"/>
        <v>439.20000000000005</v>
      </c>
      <c r="I1001" s="58">
        <f t="shared" si="213"/>
        <v>439.20000000000005</v>
      </c>
      <c r="J1001" s="58">
        <f t="shared" si="214"/>
        <v>439.20000000000005</v>
      </c>
      <c r="K1001" s="58">
        <f t="shared" si="215"/>
        <v>439.20000000000005</v>
      </c>
      <c r="L1001" s="58">
        <f t="shared" si="216"/>
        <v>439.20000000000005</v>
      </c>
      <c r="M1001" s="58">
        <f t="shared" si="217"/>
        <v>439.20000000000005</v>
      </c>
      <c r="N1001" s="58">
        <f t="shared" si="218"/>
        <v>439.20000000000005</v>
      </c>
      <c r="O1001" s="58">
        <f t="shared" si="219"/>
        <v>439.20000000000005</v>
      </c>
      <c r="P1001" s="58">
        <f t="shared" si="220"/>
        <v>439.20000000000005</v>
      </c>
      <c r="Q1001" s="58">
        <f t="shared" si="221"/>
        <v>439.20000000000005</v>
      </c>
      <c r="R1001" s="58">
        <f>SUM(Table1[[#This Row],[Oct]:[September]])</f>
        <v>5270.3999999999987</v>
      </c>
      <c r="S1001" s="68">
        <f>Table1[[#This Row],[DEMAND for the whole year]]/365</f>
        <v>14.439452054794517</v>
      </c>
      <c r="T1001" s="68">
        <f>Table1[[#This Row],[Lead Time (days)]]*S1001</f>
        <v>72.197260273972589</v>
      </c>
      <c r="U1001" s="68">
        <f>SQRT(2*Table1[[#This Row],[DEMAND for the whole year]]*$H$1/(Table1[[#This Row],[Std. Price ($)]]*$K$1))</f>
        <v>1575.2258409180617</v>
      </c>
      <c r="V1001" s="68">
        <f>Table1[[#This Row],[DEMAND for the whole year]]/U1001</f>
        <v>3.3458059556262372</v>
      </c>
      <c r="W1001" s="68">
        <f>Table1[[#This Row],[Demand variability (COV)]]*S1001</f>
        <v>8.9524602739725996</v>
      </c>
      <c r="X1001" s="68">
        <f t="shared" si="222"/>
        <v>20.018309738469124</v>
      </c>
      <c r="Y1001" s="68">
        <f t="shared" si="223"/>
        <v>41.112581818071362</v>
      </c>
      <c r="Z1001" s="58">
        <f>(Table1[[#This Row],[Eoq]]/2)*(Table1[[#This Row],[Std. Price ($)]]*$K$1)</f>
        <v>1003.7417866878711</v>
      </c>
      <c r="AA1001" s="58">
        <f>Table1[[#This Row],[number of times I order]]*$H$1</f>
        <v>1003.7417866878711</v>
      </c>
      <c r="AB1001" s="58">
        <f>Table1[[#This Row],[Holding cost]]+AA1001</f>
        <v>2007.4835733757423</v>
      </c>
      <c r="AC1001" s="34">
        <v>0.8</v>
      </c>
      <c r="AD1001" s="29">
        <v>0.84</v>
      </c>
      <c r="AE1001" s="29">
        <v>0.62</v>
      </c>
      <c r="AF1001" s="29">
        <v>5</v>
      </c>
    </row>
    <row r="1002" spans="1:32" x14ac:dyDescent="0.15">
      <c r="A1002" s="32">
        <v>3015.2995833076179</v>
      </c>
      <c r="B1002" s="33">
        <v>5.8811099999999996</v>
      </c>
      <c r="C1002" s="33">
        <v>587.55457307890708</v>
      </c>
      <c r="D1002" s="33">
        <f>C1002/Table1[[#This Row],[Std. Price ($)]]</f>
        <v>99.90538743177855</v>
      </c>
      <c r="E1002" s="29">
        <v>204</v>
      </c>
      <c r="F1002" s="29">
        <f t="shared" si="210"/>
        <v>448.79999999999995</v>
      </c>
      <c r="G1002" s="29">
        <f t="shared" si="211"/>
        <v>448.79999999999995</v>
      </c>
      <c r="H1002" s="29">
        <f t="shared" si="212"/>
        <v>448.79999999999995</v>
      </c>
      <c r="I1002" s="58">
        <f t="shared" si="213"/>
        <v>448.79999999999995</v>
      </c>
      <c r="J1002" s="58">
        <f t="shared" si="214"/>
        <v>448.79999999999995</v>
      </c>
      <c r="K1002" s="58">
        <f t="shared" si="215"/>
        <v>448.79999999999995</v>
      </c>
      <c r="L1002" s="58">
        <f t="shared" si="216"/>
        <v>448.79999999999995</v>
      </c>
      <c r="M1002" s="58">
        <f t="shared" si="217"/>
        <v>448.79999999999995</v>
      </c>
      <c r="N1002" s="58">
        <f t="shared" si="218"/>
        <v>448.79999999999995</v>
      </c>
      <c r="O1002" s="58">
        <f t="shared" si="219"/>
        <v>448.79999999999995</v>
      </c>
      <c r="P1002" s="58">
        <f t="shared" si="220"/>
        <v>448.79999999999995</v>
      </c>
      <c r="Q1002" s="58">
        <f t="shared" si="221"/>
        <v>448.79999999999995</v>
      </c>
      <c r="R1002" s="58">
        <f>SUM(Table1[[#This Row],[Oct]:[September]])</f>
        <v>5385.6000000000013</v>
      </c>
      <c r="S1002" s="68">
        <f>Table1[[#This Row],[DEMAND for the whole year]]/365</f>
        <v>14.755068493150688</v>
      </c>
      <c r="T1002" s="68">
        <f>Table1[[#This Row],[Lead Time (days)]]*S1002</f>
        <v>236.08109589041101</v>
      </c>
      <c r="U1002" s="68">
        <f>SQRT(2*Table1[[#This Row],[DEMAND for the whole year]]*$H$1/(Table1[[#This Row],[Std. Price ($)]]*$K$1))</f>
        <v>1657.4789564487883</v>
      </c>
      <c r="V1002" s="68">
        <f>Table1[[#This Row],[DEMAND for the whole year]]/U1002</f>
        <v>3.2492720218535105</v>
      </c>
      <c r="W1002" s="68">
        <f>Table1[[#This Row],[Demand variability (COV)]]*S1002</f>
        <v>9.0005917808219191</v>
      </c>
      <c r="X1002" s="68">
        <f t="shared" si="222"/>
        <v>36.002367123287677</v>
      </c>
      <c r="Y1002" s="68">
        <f t="shared" si="223"/>
        <v>73.939822259618992</v>
      </c>
      <c r="Z1002" s="58">
        <f>(Table1[[#This Row],[Eoq]]/2)*(Table1[[#This Row],[Std. Price ($)]]*$K$1)</f>
        <v>974.78160655605325</v>
      </c>
      <c r="AA1002" s="58">
        <f>Table1[[#This Row],[number of times I order]]*$H$1</f>
        <v>974.78160655605313</v>
      </c>
      <c r="AB1002" s="58">
        <f>Table1[[#This Row],[Holding cost]]+AA1002</f>
        <v>1949.5632131121065</v>
      </c>
      <c r="AC1002" s="34">
        <v>1.2</v>
      </c>
      <c r="AD1002" s="29">
        <v>0.89</v>
      </c>
      <c r="AE1002" s="29">
        <v>0.61</v>
      </c>
      <c r="AF1002" s="29">
        <v>16</v>
      </c>
    </row>
    <row r="1003" spans="1:32" x14ac:dyDescent="0.15">
      <c r="A1003" s="32">
        <v>38520.568742224845</v>
      </c>
      <c r="B1003" s="33">
        <v>45.708471959999997</v>
      </c>
      <c r="C1003" s="33">
        <v>92.213575289267666</v>
      </c>
      <c r="D1003" s="33">
        <f>C1003/Table1[[#This Row],[Std. Price ($)]]</f>
        <v>2.0174285276909893</v>
      </c>
      <c r="E1003" s="29">
        <v>10</v>
      </c>
      <c r="F1003" s="29">
        <f t="shared" si="210"/>
        <v>18</v>
      </c>
      <c r="G1003" s="29">
        <f t="shared" si="211"/>
        <v>18</v>
      </c>
      <c r="H1003" s="29">
        <f t="shared" si="212"/>
        <v>18</v>
      </c>
      <c r="I1003" s="58">
        <f t="shared" si="213"/>
        <v>18</v>
      </c>
      <c r="J1003" s="58">
        <f t="shared" si="214"/>
        <v>18</v>
      </c>
      <c r="K1003" s="58">
        <f t="shared" si="215"/>
        <v>18</v>
      </c>
      <c r="L1003" s="58">
        <f t="shared" si="216"/>
        <v>18</v>
      </c>
      <c r="M1003" s="58">
        <f t="shared" si="217"/>
        <v>18</v>
      </c>
      <c r="N1003" s="58">
        <f t="shared" si="218"/>
        <v>18</v>
      </c>
      <c r="O1003" s="58">
        <f t="shared" si="219"/>
        <v>18</v>
      </c>
      <c r="P1003" s="58">
        <f t="shared" si="220"/>
        <v>18</v>
      </c>
      <c r="Q1003" s="58">
        <f t="shared" si="221"/>
        <v>18</v>
      </c>
      <c r="R1003" s="58">
        <f>SUM(Table1[[#This Row],[Oct]:[September]])</f>
        <v>216</v>
      </c>
      <c r="S1003" s="68">
        <f>Table1[[#This Row],[DEMAND for the whole year]]/365</f>
        <v>0.59178082191780823</v>
      </c>
      <c r="T1003" s="68">
        <f>Table1[[#This Row],[Lead Time (days)]]*S1003</f>
        <v>2.9589041095890414</v>
      </c>
      <c r="U1003" s="68">
        <f>SQRT(2*Table1[[#This Row],[DEMAND for the whole year]]*$H$1/(Table1[[#This Row],[Std. Price ($)]]*$K$1))</f>
        <v>119.06638042419668</v>
      </c>
      <c r="V1003" s="68">
        <f>Table1[[#This Row],[DEMAND for the whole year]]/U1003</f>
        <v>1.8141141036660291</v>
      </c>
      <c r="W1003" s="68">
        <f>Table1[[#This Row],[Demand variability (COV)]]*S1003</f>
        <v>0.6095342465753425</v>
      </c>
      <c r="X1003" s="68">
        <f t="shared" si="222"/>
        <v>1.3629600099565842</v>
      </c>
      <c r="Y1003" s="68">
        <f t="shared" si="223"/>
        <v>2.7991776356830722</v>
      </c>
      <c r="Z1003" s="58">
        <f>(Table1[[#This Row],[Eoq]]/2)*(Table1[[#This Row],[Std. Price ($)]]*$K$1)</f>
        <v>544.23423109980865</v>
      </c>
      <c r="AA1003" s="58">
        <f>Table1[[#This Row],[number of times I order]]*$H$1</f>
        <v>544.23423109980877</v>
      </c>
      <c r="AB1003" s="58">
        <f>Table1[[#This Row],[Holding cost]]+AA1003</f>
        <v>1088.4684621996175</v>
      </c>
      <c r="AC1003" s="34">
        <v>0.8</v>
      </c>
      <c r="AD1003" s="29">
        <v>1</v>
      </c>
      <c r="AE1003" s="29">
        <v>1.03</v>
      </c>
      <c r="AF1003" s="29">
        <v>5</v>
      </c>
    </row>
    <row r="1004" spans="1:32" x14ac:dyDescent="0.15">
      <c r="A1004" s="32">
        <v>76274.030877055193</v>
      </c>
      <c r="B1004" s="33">
        <v>20.037644819999997</v>
      </c>
      <c r="C1004" s="33">
        <v>2678.783952115537</v>
      </c>
      <c r="D1004" s="33">
        <f>C1004/Table1[[#This Row],[Std. Price ($)]]</f>
        <v>133.6875653890115</v>
      </c>
      <c r="E1004" s="29">
        <v>122</v>
      </c>
      <c r="F1004" s="29">
        <f t="shared" si="210"/>
        <v>109.8</v>
      </c>
      <c r="G1004" s="29">
        <f t="shared" si="211"/>
        <v>109.8</v>
      </c>
      <c r="H1004" s="29">
        <f t="shared" si="212"/>
        <v>109.8</v>
      </c>
      <c r="I1004" s="58">
        <f t="shared" si="213"/>
        <v>109.8</v>
      </c>
      <c r="J1004" s="58">
        <f t="shared" si="214"/>
        <v>109.8</v>
      </c>
      <c r="K1004" s="58">
        <f t="shared" si="215"/>
        <v>109.8</v>
      </c>
      <c r="L1004" s="58">
        <f t="shared" si="216"/>
        <v>109.8</v>
      </c>
      <c r="M1004" s="58">
        <f t="shared" si="217"/>
        <v>109.8</v>
      </c>
      <c r="N1004" s="58">
        <f t="shared" si="218"/>
        <v>109.8</v>
      </c>
      <c r="O1004" s="58">
        <f t="shared" si="219"/>
        <v>109.8</v>
      </c>
      <c r="P1004" s="58">
        <f t="shared" si="220"/>
        <v>109.8</v>
      </c>
      <c r="Q1004" s="58">
        <f t="shared" si="221"/>
        <v>109.8</v>
      </c>
      <c r="R1004" s="58">
        <f>SUM(Table1[[#This Row],[Oct]:[September]])</f>
        <v>1317.5999999999997</v>
      </c>
      <c r="S1004" s="68">
        <f>Table1[[#This Row],[DEMAND for the whole year]]/365</f>
        <v>3.6098630136986292</v>
      </c>
      <c r="T1004" s="68">
        <f>Table1[[#This Row],[Lead Time (days)]]*S1004</f>
        <v>111.9057534246575</v>
      </c>
      <c r="U1004" s="68">
        <f>SQRT(2*Table1[[#This Row],[DEMAND for the whole year]]*$H$1/(Table1[[#This Row],[Std. Price ($)]]*$K$1))</f>
        <v>444.14940366777029</v>
      </c>
      <c r="V1004" s="68">
        <f>Table1[[#This Row],[DEMAND for the whole year]]/U1004</f>
        <v>2.9665693325698625</v>
      </c>
      <c r="W1004" s="68">
        <f>Table1[[#This Row],[Demand variability (COV)]]*S1004</f>
        <v>3.1405808219178075</v>
      </c>
      <c r="X1004" s="68">
        <f t="shared" si="222"/>
        <v>17.486013978861386</v>
      </c>
      <c r="Y1004" s="68">
        <f t="shared" si="223"/>
        <v>35.911882160379385</v>
      </c>
      <c r="Z1004" s="58">
        <f>(Table1[[#This Row],[Eoq]]/2)*(Table1[[#This Row],[Std. Price ($)]]*$K$1)</f>
        <v>889.97079977095859</v>
      </c>
      <c r="AA1004" s="58">
        <f>Table1[[#This Row],[number of times I order]]*$H$1</f>
        <v>889.97079977095882</v>
      </c>
      <c r="AB1004" s="58">
        <f>Table1[[#This Row],[Holding cost]]+AA1004</f>
        <v>1779.9415995419174</v>
      </c>
      <c r="AC1004" s="34">
        <v>-0.1</v>
      </c>
      <c r="AD1004" s="29">
        <v>1</v>
      </c>
      <c r="AE1004" s="29">
        <v>0.87</v>
      </c>
      <c r="AF1004" s="29">
        <v>31</v>
      </c>
    </row>
    <row r="1005" spans="1:32" x14ac:dyDescent="0.15">
      <c r="A1005" s="32">
        <v>67602.560996219734</v>
      </c>
      <c r="B1005" s="33">
        <v>13.921679999999999</v>
      </c>
      <c r="C1005" s="33">
        <v>772.72149442106672</v>
      </c>
      <c r="D1005" s="33">
        <f>C1005/Table1[[#This Row],[Std. Price ($)]]</f>
        <v>55.504902743136377</v>
      </c>
      <c r="E1005" s="29">
        <v>212</v>
      </c>
      <c r="F1005" s="29">
        <f t="shared" si="210"/>
        <v>318</v>
      </c>
      <c r="G1005" s="29">
        <f t="shared" si="211"/>
        <v>318</v>
      </c>
      <c r="H1005" s="29">
        <f t="shared" si="212"/>
        <v>318</v>
      </c>
      <c r="I1005" s="58">
        <f t="shared" si="213"/>
        <v>318</v>
      </c>
      <c r="J1005" s="58">
        <f t="shared" si="214"/>
        <v>318</v>
      </c>
      <c r="K1005" s="58">
        <f t="shared" si="215"/>
        <v>318</v>
      </c>
      <c r="L1005" s="58">
        <f t="shared" si="216"/>
        <v>318</v>
      </c>
      <c r="M1005" s="58">
        <f t="shared" si="217"/>
        <v>318</v>
      </c>
      <c r="N1005" s="58">
        <f t="shared" si="218"/>
        <v>318</v>
      </c>
      <c r="O1005" s="58">
        <f t="shared" si="219"/>
        <v>318</v>
      </c>
      <c r="P1005" s="58">
        <f t="shared" si="220"/>
        <v>318</v>
      </c>
      <c r="Q1005" s="58">
        <f t="shared" si="221"/>
        <v>318</v>
      </c>
      <c r="R1005" s="58">
        <f>SUM(Table1[[#This Row],[Oct]:[September]])</f>
        <v>3816</v>
      </c>
      <c r="S1005" s="68">
        <f>Table1[[#This Row],[DEMAND for the whole year]]/365</f>
        <v>10.454794520547946</v>
      </c>
      <c r="T1005" s="68">
        <f>Table1[[#This Row],[Lead Time (days)]]*S1005</f>
        <v>115.0027397260274</v>
      </c>
      <c r="U1005" s="68">
        <f>SQRT(2*Table1[[#This Row],[DEMAND for the whole year]]*$H$1/(Table1[[#This Row],[Std. Price ($)]]*$K$1))</f>
        <v>906.8156087343101</v>
      </c>
      <c r="V1005" s="68">
        <f>Table1[[#This Row],[DEMAND for the whole year]]/U1005</f>
        <v>4.2081322412680899</v>
      </c>
      <c r="W1005" s="68">
        <f>Table1[[#This Row],[Demand variability (COV)]]*S1005</f>
        <v>4.704657534246576</v>
      </c>
      <c r="X1005" s="68">
        <f t="shared" si="222"/>
        <v>15.603583808214502</v>
      </c>
      <c r="Y1005" s="68">
        <f t="shared" si="223"/>
        <v>32.04584324807287</v>
      </c>
      <c r="Z1005" s="58">
        <f>(Table1[[#This Row],[Eoq]]/2)*(Table1[[#This Row],[Std. Price ($)]]*$K$1)</f>
        <v>1262.4396723804268</v>
      </c>
      <c r="AA1005" s="58">
        <f>Table1[[#This Row],[number of times I order]]*$H$1</f>
        <v>1262.4396723804271</v>
      </c>
      <c r="AB1005" s="58">
        <f>Table1[[#This Row],[Holding cost]]+AA1005</f>
        <v>2524.8793447608541</v>
      </c>
      <c r="AC1005" s="34">
        <v>0.5</v>
      </c>
      <c r="AD1005" s="29">
        <v>1</v>
      </c>
      <c r="AE1005" s="29">
        <v>0.45</v>
      </c>
      <c r="AF1005" s="29">
        <v>11</v>
      </c>
    </row>
    <row r="1006" spans="1:32" x14ac:dyDescent="0.15">
      <c r="A1006" s="32">
        <v>33661.785043974305</v>
      </c>
      <c r="B1006" s="33">
        <v>6.649169549999999</v>
      </c>
      <c r="C1006" s="33">
        <v>869.29570387559909</v>
      </c>
      <c r="D1006" s="33">
        <f>C1006/Table1[[#This Row],[Std. Price ($)]]</f>
        <v>130.7374849353329</v>
      </c>
      <c r="E1006" s="29">
        <v>438</v>
      </c>
      <c r="F1006" s="29">
        <f t="shared" si="210"/>
        <v>525.6</v>
      </c>
      <c r="G1006" s="29">
        <f t="shared" si="211"/>
        <v>525.6</v>
      </c>
      <c r="H1006" s="29">
        <f t="shared" si="212"/>
        <v>525.6</v>
      </c>
      <c r="I1006" s="58">
        <f t="shared" si="213"/>
        <v>525.6</v>
      </c>
      <c r="J1006" s="58">
        <f t="shared" si="214"/>
        <v>525.6</v>
      </c>
      <c r="K1006" s="58">
        <f t="shared" si="215"/>
        <v>525.6</v>
      </c>
      <c r="L1006" s="58">
        <f t="shared" si="216"/>
        <v>525.6</v>
      </c>
      <c r="M1006" s="58">
        <f t="shared" si="217"/>
        <v>525.6</v>
      </c>
      <c r="N1006" s="58">
        <f t="shared" si="218"/>
        <v>525.6</v>
      </c>
      <c r="O1006" s="58">
        <f t="shared" si="219"/>
        <v>525.6</v>
      </c>
      <c r="P1006" s="58">
        <f t="shared" si="220"/>
        <v>525.6</v>
      </c>
      <c r="Q1006" s="58">
        <f t="shared" si="221"/>
        <v>525.6</v>
      </c>
      <c r="R1006" s="58">
        <f>SUM(Table1[[#This Row],[Oct]:[September]])</f>
        <v>6307.2000000000016</v>
      </c>
      <c r="S1006" s="68">
        <f>Table1[[#This Row],[DEMAND for the whole year]]/365</f>
        <v>17.280000000000005</v>
      </c>
      <c r="T1006" s="68">
        <f>Table1[[#This Row],[Lead Time (days)]]*S1006</f>
        <v>86.40000000000002</v>
      </c>
      <c r="U1006" s="68">
        <f>SQRT(2*Table1[[#This Row],[DEMAND for the whole year]]*$H$1/(Table1[[#This Row],[Std. Price ($)]]*$K$1))</f>
        <v>1686.9228656675693</v>
      </c>
      <c r="V1006" s="68">
        <f>Table1[[#This Row],[DEMAND for the whole year]]/U1006</f>
        <v>3.7388787171985132</v>
      </c>
      <c r="W1006" s="68">
        <f>Table1[[#This Row],[Demand variability (COV)]]*S1006</f>
        <v>20.044800000000006</v>
      </c>
      <c r="X1006" s="68">
        <f t="shared" si="222"/>
        <v>44.821535395387798</v>
      </c>
      <c r="Y1006" s="68">
        <f t="shared" si="223"/>
        <v>92.05217949112334</v>
      </c>
      <c r="Z1006" s="58">
        <f>(Table1[[#This Row],[Eoq]]/2)*(Table1[[#This Row],[Std. Price ($)]]*$K$1)</f>
        <v>1121.6636151595542</v>
      </c>
      <c r="AA1006" s="58">
        <f>Table1[[#This Row],[number of times I order]]*$H$1</f>
        <v>1121.663615159554</v>
      </c>
      <c r="AB1006" s="58">
        <f>Table1[[#This Row],[Holding cost]]+AA1006</f>
        <v>2243.3272303191079</v>
      </c>
      <c r="AC1006" s="34">
        <v>0.2</v>
      </c>
      <c r="AD1006" s="29">
        <v>1</v>
      </c>
      <c r="AE1006" s="29">
        <v>1.1599999999999999</v>
      </c>
      <c r="AF1006" s="29">
        <v>5</v>
      </c>
    </row>
    <row r="1007" spans="1:32" x14ac:dyDescent="0.15">
      <c r="A1007" s="32">
        <v>42508.604607774978</v>
      </c>
      <c r="B1007" s="33">
        <v>99.888261689999993</v>
      </c>
      <c r="C1007" s="33">
        <v>14234.420719807978</v>
      </c>
      <c r="D1007" s="33">
        <f>C1007/Table1[[#This Row],[Std. Price ($)]]</f>
        <v>142.50343813153987</v>
      </c>
      <c r="E1007" s="29">
        <v>268</v>
      </c>
      <c r="F1007" s="29">
        <f t="shared" si="210"/>
        <v>160.80000000000001</v>
      </c>
      <c r="G1007" s="29">
        <f t="shared" si="211"/>
        <v>160.80000000000001</v>
      </c>
      <c r="H1007" s="29">
        <f t="shared" si="212"/>
        <v>160.80000000000001</v>
      </c>
      <c r="I1007" s="58">
        <f t="shared" si="213"/>
        <v>160.80000000000001</v>
      </c>
      <c r="J1007" s="58">
        <f t="shared" si="214"/>
        <v>160.80000000000001</v>
      </c>
      <c r="K1007" s="58">
        <f t="shared" si="215"/>
        <v>160.80000000000001</v>
      </c>
      <c r="L1007" s="58">
        <f t="shared" si="216"/>
        <v>160.80000000000001</v>
      </c>
      <c r="M1007" s="58">
        <f t="shared" si="217"/>
        <v>160.80000000000001</v>
      </c>
      <c r="N1007" s="58">
        <f t="shared" si="218"/>
        <v>160.80000000000001</v>
      </c>
      <c r="O1007" s="58">
        <f t="shared" si="219"/>
        <v>160.80000000000001</v>
      </c>
      <c r="P1007" s="58">
        <f t="shared" si="220"/>
        <v>160.80000000000001</v>
      </c>
      <c r="Q1007" s="58">
        <f t="shared" si="221"/>
        <v>160.80000000000001</v>
      </c>
      <c r="R1007" s="58">
        <f>SUM(Table1[[#This Row],[Oct]:[September]])</f>
        <v>1929.5999999999997</v>
      </c>
      <c r="S1007" s="68">
        <f>Table1[[#This Row],[DEMAND for the whole year]]/365</f>
        <v>5.2865753424657527</v>
      </c>
      <c r="T1007" s="68">
        <f>Table1[[#This Row],[Lead Time (days)]]*S1007</f>
        <v>148.02410958904107</v>
      </c>
      <c r="U1007" s="68">
        <f>SQRT(2*Table1[[#This Row],[DEMAND for the whole year]]*$H$1/(Table1[[#This Row],[Std. Price ($)]]*$K$1))</f>
        <v>240.73378539273494</v>
      </c>
      <c r="V1007" s="68">
        <f>Table1[[#This Row],[DEMAND for the whole year]]/U1007</f>
        <v>8.0154931176446027</v>
      </c>
      <c r="W1007" s="68">
        <f>Table1[[#This Row],[Demand variability (COV)]]*S1007</f>
        <v>2.5375561643835614</v>
      </c>
      <c r="X1007" s="68">
        <f t="shared" si="222"/>
        <v>13.427485097635683</v>
      </c>
      <c r="Y1007" s="68">
        <f t="shared" si="223"/>
        <v>27.576682891794309</v>
      </c>
      <c r="Z1007" s="58">
        <f>(Table1[[#This Row],[Eoq]]/2)*(Table1[[#This Row],[Std. Price ($)]]*$K$1)</f>
        <v>2404.6479352933807</v>
      </c>
      <c r="AA1007" s="58">
        <f>Table1[[#This Row],[number of times I order]]*$H$1</f>
        <v>2404.6479352933807</v>
      </c>
      <c r="AB1007" s="58">
        <f>Table1[[#This Row],[Holding cost]]+AA1007</f>
        <v>4809.2958705867613</v>
      </c>
      <c r="AC1007" s="34">
        <v>-0.4</v>
      </c>
      <c r="AD1007" s="29">
        <v>0.93</v>
      </c>
      <c r="AE1007" s="29">
        <v>0.48</v>
      </c>
      <c r="AF1007" s="29">
        <v>28</v>
      </c>
    </row>
    <row r="1008" spans="1:32" x14ac:dyDescent="0.15">
      <c r="A1008" s="32">
        <v>28449.618346703621</v>
      </c>
      <c r="B1008" s="33">
        <v>5.0399771099999997</v>
      </c>
      <c r="C1008" s="33">
        <v>1007.9690707037882</v>
      </c>
      <c r="D1008" s="33">
        <f>C1008/Table1[[#This Row],[Std. Price ($)]]</f>
        <v>199.99477154446606</v>
      </c>
      <c r="E1008" s="29">
        <v>534</v>
      </c>
      <c r="F1008" s="29">
        <f t="shared" si="210"/>
        <v>801</v>
      </c>
      <c r="G1008" s="29">
        <f t="shared" si="211"/>
        <v>801</v>
      </c>
      <c r="H1008" s="29">
        <f t="shared" si="212"/>
        <v>801</v>
      </c>
      <c r="I1008" s="58">
        <f t="shared" si="213"/>
        <v>801</v>
      </c>
      <c r="J1008" s="58">
        <f t="shared" si="214"/>
        <v>801</v>
      </c>
      <c r="K1008" s="58">
        <f t="shared" si="215"/>
        <v>801</v>
      </c>
      <c r="L1008" s="58">
        <f t="shared" si="216"/>
        <v>801</v>
      </c>
      <c r="M1008" s="58">
        <f t="shared" si="217"/>
        <v>801</v>
      </c>
      <c r="N1008" s="58">
        <f t="shared" si="218"/>
        <v>801</v>
      </c>
      <c r="O1008" s="58">
        <f t="shared" si="219"/>
        <v>801</v>
      </c>
      <c r="P1008" s="58">
        <f t="shared" si="220"/>
        <v>801</v>
      </c>
      <c r="Q1008" s="58">
        <f t="shared" si="221"/>
        <v>801</v>
      </c>
      <c r="R1008" s="58">
        <f>SUM(Table1[[#This Row],[Oct]:[September]])</f>
        <v>9612</v>
      </c>
      <c r="S1008" s="68">
        <f>Table1[[#This Row],[DEMAND for the whole year]]/365</f>
        <v>26.334246575342465</v>
      </c>
      <c r="T1008" s="68">
        <f>Table1[[#This Row],[Lead Time (days)]]*S1008</f>
        <v>421.34794520547945</v>
      </c>
      <c r="U1008" s="68">
        <f>SQRT(2*Table1[[#This Row],[DEMAND for the whole year]]*$H$1/(Table1[[#This Row],[Std. Price ($)]]*$K$1))</f>
        <v>2391.9562195759386</v>
      </c>
      <c r="V1008" s="68">
        <f>Table1[[#This Row],[DEMAND for the whole year]]/U1008</f>
        <v>4.0184681982616208</v>
      </c>
      <c r="W1008" s="68">
        <f>Table1[[#This Row],[Demand variability (COV)]]*S1008</f>
        <v>6.5835616438356164</v>
      </c>
      <c r="X1008" s="68">
        <f t="shared" si="222"/>
        <v>26.334246575342465</v>
      </c>
      <c r="Y1008" s="68">
        <f t="shared" si="223"/>
        <v>54.083930216419382</v>
      </c>
      <c r="Z1008" s="58">
        <f>(Table1[[#This Row],[Eoq]]/2)*(Table1[[#This Row],[Std. Price ($)]]*$K$1)</f>
        <v>1205.5404594784866</v>
      </c>
      <c r="AA1008" s="58">
        <f>Table1[[#This Row],[number of times I order]]*$H$1</f>
        <v>1205.5404594784864</v>
      </c>
      <c r="AB1008" s="58">
        <f>Table1[[#This Row],[Holding cost]]+AA1008</f>
        <v>2411.0809189569727</v>
      </c>
      <c r="AC1008" s="34">
        <v>0.5</v>
      </c>
      <c r="AD1008" s="29">
        <v>0.82</v>
      </c>
      <c r="AE1008" s="29">
        <v>0.25</v>
      </c>
      <c r="AF1008" s="29">
        <v>16</v>
      </c>
    </row>
    <row r="1009" spans="1:32" x14ac:dyDescent="0.15">
      <c r="A1009" s="32">
        <v>99761.344257350313</v>
      </c>
      <c r="B1009" s="33">
        <v>5.0399771099999997</v>
      </c>
      <c r="C1009" s="33">
        <v>900.95726945145805</v>
      </c>
      <c r="D1009" s="33">
        <f>C1009/Table1[[#This Row],[Std. Price ($)]]</f>
        <v>178.76217486461127</v>
      </c>
      <c r="E1009" s="29">
        <v>534</v>
      </c>
      <c r="F1009" s="29">
        <f t="shared" si="210"/>
        <v>747.6</v>
      </c>
      <c r="G1009" s="29">
        <f t="shared" si="211"/>
        <v>747.6</v>
      </c>
      <c r="H1009" s="29">
        <f t="shared" si="212"/>
        <v>747.6</v>
      </c>
      <c r="I1009" s="58">
        <f t="shared" si="213"/>
        <v>747.6</v>
      </c>
      <c r="J1009" s="58">
        <f t="shared" si="214"/>
        <v>747.6</v>
      </c>
      <c r="K1009" s="58">
        <f t="shared" si="215"/>
        <v>747.6</v>
      </c>
      <c r="L1009" s="58">
        <f t="shared" si="216"/>
        <v>747.6</v>
      </c>
      <c r="M1009" s="58">
        <f t="shared" si="217"/>
        <v>747.6</v>
      </c>
      <c r="N1009" s="58">
        <f t="shared" si="218"/>
        <v>747.6</v>
      </c>
      <c r="O1009" s="58">
        <f t="shared" si="219"/>
        <v>747.6</v>
      </c>
      <c r="P1009" s="58">
        <f t="shared" si="220"/>
        <v>747.6</v>
      </c>
      <c r="Q1009" s="58">
        <f t="shared" si="221"/>
        <v>747.6</v>
      </c>
      <c r="R1009" s="58">
        <f>SUM(Table1[[#This Row],[Oct]:[September]])</f>
        <v>8971.2000000000025</v>
      </c>
      <c r="S1009" s="68">
        <f>Table1[[#This Row],[DEMAND for the whole year]]/365</f>
        <v>24.578630136986309</v>
      </c>
      <c r="T1009" s="68">
        <f>Table1[[#This Row],[Lead Time (days)]]*S1009</f>
        <v>393.25808219178094</v>
      </c>
      <c r="U1009" s="68">
        <f>SQRT(2*Table1[[#This Row],[DEMAND for the whole year]]*$H$1/(Table1[[#This Row],[Std. Price ($)]]*$K$1))</f>
        <v>2310.8492492177306</v>
      </c>
      <c r="V1009" s="68">
        <f>Table1[[#This Row],[DEMAND for the whole year]]/U1009</f>
        <v>3.8822091069060156</v>
      </c>
      <c r="W1009" s="68">
        <f>Table1[[#This Row],[Demand variability (COV)]]*S1009</f>
        <v>6.1446575342465772</v>
      </c>
      <c r="X1009" s="68">
        <f t="shared" si="222"/>
        <v>24.578630136986309</v>
      </c>
      <c r="Y1009" s="68">
        <f t="shared" si="223"/>
        <v>50.478334868658102</v>
      </c>
      <c r="Z1009" s="58">
        <f>(Table1[[#This Row],[Eoq]]/2)*(Table1[[#This Row],[Std. Price ($)]]*$K$1)</f>
        <v>1164.6627320718048</v>
      </c>
      <c r="AA1009" s="58">
        <f>Table1[[#This Row],[number of times I order]]*$H$1</f>
        <v>1164.6627320718046</v>
      </c>
      <c r="AB1009" s="58">
        <f>Table1[[#This Row],[Holding cost]]+AA1009</f>
        <v>2329.3254641436097</v>
      </c>
      <c r="AC1009" s="34">
        <v>0.4</v>
      </c>
      <c r="AD1009" s="29">
        <v>0.96</v>
      </c>
      <c r="AE1009" s="29">
        <v>0.25</v>
      </c>
      <c r="AF1009" s="29">
        <v>16</v>
      </c>
    </row>
    <row r="1010" spans="1:32" x14ac:dyDescent="0.15">
      <c r="A1010" s="32">
        <v>21602.765286802249</v>
      </c>
      <c r="B1010" s="33">
        <v>5.4339375199999997</v>
      </c>
      <c r="C1010" s="33">
        <v>881.85916336958439</v>
      </c>
      <c r="D1010" s="33">
        <f>C1010/Table1[[#This Row],[Std. Price ($)]]</f>
        <v>162.28732114122366</v>
      </c>
      <c r="E1010" s="29">
        <v>74</v>
      </c>
      <c r="F1010" s="29">
        <f t="shared" si="210"/>
        <v>103.6</v>
      </c>
      <c r="G1010" s="29">
        <f t="shared" si="211"/>
        <v>103.6</v>
      </c>
      <c r="H1010" s="29">
        <f t="shared" si="212"/>
        <v>103.6</v>
      </c>
      <c r="I1010" s="58">
        <f t="shared" si="213"/>
        <v>103.6</v>
      </c>
      <c r="J1010" s="58">
        <f t="shared" si="214"/>
        <v>103.6</v>
      </c>
      <c r="K1010" s="58">
        <f t="shared" si="215"/>
        <v>103.6</v>
      </c>
      <c r="L1010" s="58">
        <f t="shared" si="216"/>
        <v>103.6</v>
      </c>
      <c r="M1010" s="58">
        <f t="shared" si="217"/>
        <v>103.6</v>
      </c>
      <c r="N1010" s="58">
        <f t="shared" si="218"/>
        <v>103.6</v>
      </c>
      <c r="O1010" s="58">
        <f t="shared" si="219"/>
        <v>103.6</v>
      </c>
      <c r="P1010" s="58">
        <f t="shared" si="220"/>
        <v>103.6</v>
      </c>
      <c r="Q1010" s="58">
        <f t="shared" si="221"/>
        <v>103.6</v>
      </c>
      <c r="R1010" s="58">
        <f>SUM(Table1[[#This Row],[Oct]:[September]])</f>
        <v>1243.1999999999998</v>
      </c>
      <c r="S1010" s="68">
        <f>Table1[[#This Row],[DEMAND for the whole year]]/365</f>
        <v>3.4060273972602735</v>
      </c>
      <c r="T1010" s="68">
        <f>Table1[[#This Row],[Lead Time (days)]]*S1010</f>
        <v>119.21095890410957</v>
      </c>
      <c r="U1010" s="68">
        <f>SQRT(2*Table1[[#This Row],[DEMAND for the whole year]]*$H$1/(Table1[[#This Row],[Std. Price ($)]]*$K$1))</f>
        <v>828.46431750873728</v>
      </c>
      <c r="V1010" s="68">
        <f>Table1[[#This Row],[DEMAND for the whole year]]/U1010</f>
        <v>1.5006077796306401</v>
      </c>
      <c r="W1010" s="68">
        <f>Table1[[#This Row],[Demand variability (COV)]]*S1010</f>
        <v>4.0531726027397257</v>
      </c>
      <c r="X1010" s="68">
        <f t="shared" si="222"/>
        <v>23.978892492481744</v>
      </c>
      <c r="Y1010" s="68">
        <f t="shared" si="223"/>
        <v>49.246624334591957</v>
      </c>
      <c r="Z1010" s="58">
        <f>(Table1[[#This Row],[Eoq]]/2)*(Table1[[#This Row],[Std. Price ($)]]*$K$1)</f>
        <v>450.18233388919202</v>
      </c>
      <c r="AA1010" s="58">
        <f>Table1[[#This Row],[number of times I order]]*$H$1</f>
        <v>450.18233388919202</v>
      </c>
      <c r="AB1010" s="58">
        <f>Table1[[#This Row],[Holding cost]]+AA1010</f>
        <v>900.36466777838405</v>
      </c>
      <c r="AC1010" s="34">
        <v>0.4</v>
      </c>
      <c r="AD1010" s="29">
        <v>1</v>
      </c>
      <c r="AE1010" s="29">
        <v>1.19</v>
      </c>
      <c r="AF1010" s="29">
        <v>35</v>
      </c>
    </row>
    <row r="1011" spans="1:32" x14ac:dyDescent="0.15">
      <c r="A1011" s="32">
        <v>20398.713220960497</v>
      </c>
      <c r="B1011" s="33">
        <v>10.924579999999999</v>
      </c>
      <c r="C1011" s="33">
        <v>1425.9859243898397</v>
      </c>
      <c r="D1011" s="33">
        <f>C1011/Table1[[#This Row],[Std. Price ($)]]</f>
        <v>130.53004549280979</v>
      </c>
      <c r="E1011" s="29">
        <v>228</v>
      </c>
      <c r="F1011" s="29">
        <f t="shared" si="210"/>
        <v>273.60000000000002</v>
      </c>
      <c r="G1011" s="29">
        <f t="shared" si="211"/>
        <v>273.60000000000002</v>
      </c>
      <c r="H1011" s="29">
        <f t="shared" si="212"/>
        <v>273.60000000000002</v>
      </c>
      <c r="I1011" s="58">
        <f t="shared" si="213"/>
        <v>273.60000000000002</v>
      </c>
      <c r="J1011" s="58">
        <f t="shared" si="214"/>
        <v>273.60000000000002</v>
      </c>
      <c r="K1011" s="58">
        <f t="shared" si="215"/>
        <v>273.60000000000002</v>
      </c>
      <c r="L1011" s="58">
        <f t="shared" si="216"/>
        <v>273.60000000000002</v>
      </c>
      <c r="M1011" s="58">
        <f t="shared" si="217"/>
        <v>273.60000000000002</v>
      </c>
      <c r="N1011" s="58">
        <f t="shared" si="218"/>
        <v>273.60000000000002</v>
      </c>
      <c r="O1011" s="58">
        <f t="shared" si="219"/>
        <v>273.60000000000002</v>
      </c>
      <c r="P1011" s="58">
        <f t="shared" si="220"/>
        <v>273.60000000000002</v>
      </c>
      <c r="Q1011" s="58">
        <f t="shared" si="221"/>
        <v>273.60000000000002</v>
      </c>
      <c r="R1011" s="58">
        <f>SUM(Table1[[#This Row],[Oct]:[September]])</f>
        <v>3283.1999999999994</v>
      </c>
      <c r="S1011" s="68">
        <f>Table1[[#This Row],[DEMAND for the whole year]]/365</f>
        <v>8.9950684931506828</v>
      </c>
      <c r="T1011" s="68">
        <f>Table1[[#This Row],[Lead Time (days)]]*S1011</f>
        <v>242.86684931506844</v>
      </c>
      <c r="U1011" s="68">
        <f>SQRT(2*Table1[[#This Row],[DEMAND for the whole year]]*$H$1/(Table1[[#This Row],[Std. Price ($)]]*$K$1))</f>
        <v>949.52613362627494</v>
      </c>
      <c r="V1011" s="68">
        <f>Table1[[#This Row],[DEMAND for the whole year]]/U1011</f>
        <v>3.4577247362969765</v>
      </c>
      <c r="W1011" s="68">
        <f>Table1[[#This Row],[Demand variability (COV)]]*S1011</f>
        <v>5.217139726027396</v>
      </c>
      <c r="X1011" s="68">
        <f t="shared" si="222"/>
        <v>27.109053226996267</v>
      </c>
      <c r="Y1011" s="68">
        <f t="shared" si="223"/>
        <v>55.675188533203666</v>
      </c>
      <c r="Z1011" s="58">
        <f>(Table1[[#This Row],[Eoq]]/2)*(Table1[[#This Row],[Std. Price ($)]]*$K$1)</f>
        <v>1037.317420889093</v>
      </c>
      <c r="AA1011" s="58">
        <f>Table1[[#This Row],[number of times I order]]*$H$1</f>
        <v>1037.317420889093</v>
      </c>
      <c r="AB1011" s="58">
        <f>Table1[[#This Row],[Holding cost]]+AA1011</f>
        <v>2074.634841778186</v>
      </c>
      <c r="AC1011" s="34">
        <v>0.2</v>
      </c>
      <c r="AD1011" s="29">
        <v>1</v>
      </c>
      <c r="AE1011" s="29">
        <v>0.57999999999999996</v>
      </c>
      <c r="AF1011" s="29">
        <v>27</v>
      </c>
    </row>
    <row r="1012" spans="1:32" x14ac:dyDescent="0.15">
      <c r="A1012" s="32">
        <v>73806.418327234074</v>
      </c>
      <c r="B1012" s="33">
        <v>5.3732799999999994</v>
      </c>
      <c r="C1012" s="33">
        <v>551.25569519327996</v>
      </c>
      <c r="D1012" s="33">
        <f>C1012/Table1[[#This Row],[Std. Price ($)]]</f>
        <v>102.59202855486407</v>
      </c>
      <c r="E1012" s="29">
        <v>252</v>
      </c>
      <c r="F1012" s="29">
        <f t="shared" si="210"/>
        <v>378</v>
      </c>
      <c r="G1012" s="29">
        <f t="shared" si="211"/>
        <v>378</v>
      </c>
      <c r="H1012" s="29">
        <f t="shared" si="212"/>
        <v>378</v>
      </c>
      <c r="I1012" s="58">
        <f t="shared" si="213"/>
        <v>378</v>
      </c>
      <c r="J1012" s="58">
        <f t="shared" si="214"/>
        <v>378</v>
      </c>
      <c r="K1012" s="58">
        <f t="shared" si="215"/>
        <v>378</v>
      </c>
      <c r="L1012" s="58">
        <f t="shared" si="216"/>
        <v>378</v>
      </c>
      <c r="M1012" s="58">
        <f t="shared" si="217"/>
        <v>378</v>
      </c>
      <c r="N1012" s="58">
        <f t="shared" si="218"/>
        <v>378</v>
      </c>
      <c r="O1012" s="58">
        <f t="shared" si="219"/>
        <v>378</v>
      </c>
      <c r="P1012" s="58">
        <f t="shared" si="220"/>
        <v>378</v>
      </c>
      <c r="Q1012" s="58">
        <f t="shared" si="221"/>
        <v>378</v>
      </c>
      <c r="R1012" s="58">
        <f>SUM(Table1[[#This Row],[Oct]:[September]])</f>
        <v>4536</v>
      </c>
      <c r="S1012" s="68">
        <f>Table1[[#This Row],[DEMAND for the whole year]]/365</f>
        <v>12.427397260273972</v>
      </c>
      <c r="T1012" s="68">
        <f>Table1[[#This Row],[Lead Time (days)]]*S1012</f>
        <v>136.7013698630137</v>
      </c>
      <c r="U1012" s="68">
        <f>SQRT(2*Table1[[#This Row],[DEMAND for the whole year]]*$H$1/(Table1[[#This Row],[Std. Price ($)]]*$K$1))</f>
        <v>1591.3928931164178</v>
      </c>
      <c r="V1012" s="68">
        <f>Table1[[#This Row],[DEMAND for the whole year]]/U1012</f>
        <v>2.8503332015748613</v>
      </c>
      <c r="W1012" s="68">
        <f>Table1[[#This Row],[Demand variability (COV)]]*S1012</f>
        <v>9.5690958904109582</v>
      </c>
      <c r="X1012" s="68">
        <f t="shared" si="222"/>
        <v>31.737100651424964</v>
      </c>
      <c r="Y1012" s="68">
        <f t="shared" si="223"/>
        <v>65.180035889476514</v>
      </c>
      <c r="Z1012" s="58">
        <f>(Table1[[#This Row],[Eoq]]/2)*(Table1[[#This Row],[Std. Price ($)]]*$K$1)</f>
        <v>855.09996047245841</v>
      </c>
      <c r="AA1012" s="58">
        <f>Table1[[#This Row],[number of times I order]]*$H$1</f>
        <v>855.09996047245841</v>
      </c>
      <c r="AB1012" s="58">
        <f>Table1[[#This Row],[Holding cost]]+AA1012</f>
        <v>1710.1999209449168</v>
      </c>
      <c r="AC1012" s="34">
        <v>0.5</v>
      </c>
      <c r="AD1012" s="29">
        <v>1</v>
      </c>
      <c r="AE1012" s="29">
        <v>0.77</v>
      </c>
      <c r="AF1012" s="29">
        <v>11</v>
      </c>
    </row>
    <row r="1013" spans="1:32" x14ac:dyDescent="0.15">
      <c r="A1013" s="32">
        <v>26356.056068391863</v>
      </c>
      <c r="B1013" s="33">
        <v>26.84591867</v>
      </c>
      <c r="C1013" s="33">
        <v>5190.8921964815208</v>
      </c>
      <c r="D1013" s="33">
        <f>C1013/Table1[[#This Row],[Std. Price ($)]]</f>
        <v>193.35870976478381</v>
      </c>
      <c r="E1013" s="29">
        <v>220</v>
      </c>
      <c r="F1013" s="29">
        <f t="shared" si="210"/>
        <v>396</v>
      </c>
      <c r="G1013" s="29">
        <f t="shared" si="211"/>
        <v>396</v>
      </c>
      <c r="H1013" s="29">
        <f t="shared" si="212"/>
        <v>396</v>
      </c>
      <c r="I1013" s="58">
        <f t="shared" si="213"/>
        <v>396</v>
      </c>
      <c r="J1013" s="58">
        <f t="shared" si="214"/>
        <v>396</v>
      </c>
      <c r="K1013" s="58">
        <f t="shared" si="215"/>
        <v>396</v>
      </c>
      <c r="L1013" s="58">
        <f t="shared" si="216"/>
        <v>396</v>
      </c>
      <c r="M1013" s="58">
        <f t="shared" si="217"/>
        <v>396</v>
      </c>
      <c r="N1013" s="58">
        <f t="shared" si="218"/>
        <v>396</v>
      </c>
      <c r="O1013" s="58">
        <f t="shared" si="219"/>
        <v>396</v>
      </c>
      <c r="P1013" s="58">
        <f t="shared" si="220"/>
        <v>396</v>
      </c>
      <c r="Q1013" s="58">
        <f t="shared" si="221"/>
        <v>396</v>
      </c>
      <c r="R1013" s="58">
        <f>SUM(Table1[[#This Row],[Oct]:[September]])</f>
        <v>4752</v>
      </c>
      <c r="S1013" s="68">
        <f>Table1[[#This Row],[DEMAND for the whole year]]/365</f>
        <v>13.019178082191781</v>
      </c>
      <c r="T1013" s="68">
        <f>Table1[[#This Row],[Lead Time (days)]]*S1013</f>
        <v>364.53698630136984</v>
      </c>
      <c r="U1013" s="68">
        <f>SQRT(2*Table1[[#This Row],[DEMAND for the whole year]]*$H$1/(Table1[[#This Row],[Std. Price ($)]]*$K$1))</f>
        <v>728.71835428260499</v>
      </c>
      <c r="V1013" s="68">
        <f>Table1[[#This Row],[DEMAND for the whole year]]/U1013</f>
        <v>6.5210378908023525</v>
      </c>
      <c r="W1013" s="68">
        <f>Table1[[#This Row],[Demand variability (COV)]]*S1013</f>
        <v>10.15495890410959</v>
      </c>
      <c r="X1013" s="68">
        <f t="shared" si="222"/>
        <v>53.734991668709974</v>
      </c>
      <c r="Y1013" s="68">
        <f t="shared" si="223"/>
        <v>110.35818060242315</v>
      </c>
      <c r="Z1013" s="58">
        <f>(Table1[[#This Row],[Eoq]]/2)*(Table1[[#This Row],[Std. Price ($)]]*$K$1)</f>
        <v>1956.311367240706</v>
      </c>
      <c r="AA1013" s="58">
        <f>Table1[[#This Row],[number of times I order]]*$H$1</f>
        <v>1956.3113672407057</v>
      </c>
      <c r="AB1013" s="58">
        <f>Table1[[#This Row],[Holding cost]]+AA1013</f>
        <v>3912.6227344814115</v>
      </c>
      <c r="AC1013" s="34">
        <v>0.8</v>
      </c>
      <c r="AD1013" s="29">
        <v>1</v>
      </c>
      <c r="AE1013" s="29">
        <v>0.78</v>
      </c>
      <c r="AF1013" s="29">
        <v>28</v>
      </c>
    </row>
    <row r="1014" spans="1:32" x14ac:dyDescent="0.15">
      <c r="A1014" s="32">
        <v>19572.589426971375</v>
      </c>
      <c r="B1014" s="33">
        <v>14.980313769999999</v>
      </c>
      <c r="C1014" s="33">
        <v>1087.7784250237441</v>
      </c>
      <c r="D1014" s="33">
        <f>C1014/Table1[[#This Row],[Std. Price ($)]]</f>
        <v>72.613861213118255</v>
      </c>
      <c r="E1014" s="29">
        <v>212</v>
      </c>
      <c r="F1014" s="29">
        <f t="shared" si="210"/>
        <v>339.2</v>
      </c>
      <c r="G1014" s="29">
        <f t="shared" si="211"/>
        <v>339.2</v>
      </c>
      <c r="H1014" s="29">
        <f t="shared" si="212"/>
        <v>339.2</v>
      </c>
      <c r="I1014" s="58">
        <f t="shared" si="213"/>
        <v>339.2</v>
      </c>
      <c r="J1014" s="58">
        <f t="shared" si="214"/>
        <v>339.2</v>
      </c>
      <c r="K1014" s="58">
        <f t="shared" si="215"/>
        <v>339.2</v>
      </c>
      <c r="L1014" s="58">
        <f t="shared" si="216"/>
        <v>339.2</v>
      </c>
      <c r="M1014" s="58">
        <f t="shared" si="217"/>
        <v>339.2</v>
      </c>
      <c r="N1014" s="58">
        <f t="shared" si="218"/>
        <v>339.2</v>
      </c>
      <c r="O1014" s="58">
        <f t="shared" si="219"/>
        <v>339.2</v>
      </c>
      <c r="P1014" s="58">
        <f t="shared" si="220"/>
        <v>339.2</v>
      </c>
      <c r="Q1014" s="58">
        <f t="shared" si="221"/>
        <v>339.2</v>
      </c>
      <c r="R1014" s="58">
        <f>SUM(Table1[[#This Row],[Oct]:[September]])</f>
        <v>4070.3999999999992</v>
      </c>
      <c r="S1014" s="68">
        <f>Table1[[#This Row],[DEMAND for the whole year]]/365</f>
        <v>11.151780821917805</v>
      </c>
      <c r="T1014" s="68">
        <f>Table1[[#This Row],[Lead Time (days)]]*S1014</f>
        <v>234.18739726027391</v>
      </c>
      <c r="U1014" s="68">
        <f>SQRT(2*Table1[[#This Row],[DEMAND for the whole year]]*$H$1/(Table1[[#This Row],[Std. Price ($)]]*$K$1))</f>
        <v>902.85647536932595</v>
      </c>
      <c r="V1014" s="68">
        <f>Table1[[#This Row],[DEMAND for the whole year]]/U1014</f>
        <v>4.5083577634362602</v>
      </c>
      <c r="W1014" s="68">
        <f>Table1[[#This Row],[Demand variability (COV)]]*S1014</f>
        <v>5.0183013698630123</v>
      </c>
      <c r="X1014" s="68">
        <f t="shared" si="222"/>
        <v>22.996745887497838</v>
      </c>
      <c r="Y1014" s="68">
        <f t="shared" si="223"/>
        <v>47.229541814525518</v>
      </c>
      <c r="Z1014" s="58">
        <f>(Table1[[#This Row],[Eoq]]/2)*(Table1[[#This Row],[Std. Price ($)]]*$K$1)</f>
        <v>1352.5073290308778</v>
      </c>
      <c r="AA1014" s="58">
        <f>Table1[[#This Row],[number of times I order]]*$H$1</f>
        <v>1352.5073290308781</v>
      </c>
      <c r="AB1014" s="58">
        <f>Table1[[#This Row],[Holding cost]]+AA1014</f>
        <v>2705.0146580617557</v>
      </c>
      <c r="AC1014" s="34">
        <v>0.6</v>
      </c>
      <c r="AD1014" s="29">
        <v>1</v>
      </c>
      <c r="AE1014" s="29">
        <v>0.45</v>
      </c>
      <c r="AF1014" s="29">
        <v>21</v>
      </c>
    </row>
    <row r="1015" spans="1:32" x14ac:dyDescent="0.15">
      <c r="A1015" s="32">
        <v>93725.973195206418</v>
      </c>
      <c r="B1015" s="33">
        <v>19.306999999999999</v>
      </c>
      <c r="C1015" s="33">
        <v>2697.9976161600007</v>
      </c>
      <c r="D1015" s="33">
        <f>C1015/Table1[[#This Row],[Std. Price ($)]]</f>
        <v>139.74193899414723</v>
      </c>
      <c r="E1015" s="29">
        <v>252</v>
      </c>
      <c r="F1015" s="29">
        <f t="shared" si="210"/>
        <v>151.19999999999999</v>
      </c>
      <c r="G1015" s="29">
        <f t="shared" si="211"/>
        <v>151.19999999999999</v>
      </c>
      <c r="H1015" s="29">
        <f t="shared" si="212"/>
        <v>151.19999999999999</v>
      </c>
      <c r="I1015" s="58">
        <f t="shared" si="213"/>
        <v>151.19999999999999</v>
      </c>
      <c r="J1015" s="58">
        <f t="shared" si="214"/>
        <v>151.19999999999999</v>
      </c>
      <c r="K1015" s="58">
        <f t="shared" si="215"/>
        <v>151.19999999999999</v>
      </c>
      <c r="L1015" s="58">
        <f t="shared" si="216"/>
        <v>151.19999999999999</v>
      </c>
      <c r="M1015" s="58">
        <f t="shared" si="217"/>
        <v>151.19999999999999</v>
      </c>
      <c r="N1015" s="58">
        <f t="shared" si="218"/>
        <v>151.19999999999999</v>
      </c>
      <c r="O1015" s="58">
        <f t="shared" si="219"/>
        <v>151.19999999999999</v>
      </c>
      <c r="P1015" s="58">
        <f t="shared" si="220"/>
        <v>151.19999999999999</v>
      </c>
      <c r="Q1015" s="58">
        <f t="shared" si="221"/>
        <v>151.19999999999999</v>
      </c>
      <c r="R1015" s="58">
        <f>SUM(Table1[[#This Row],[Oct]:[September]])</f>
        <v>1814.4000000000003</v>
      </c>
      <c r="S1015" s="68">
        <f>Table1[[#This Row],[DEMAND for the whole year]]/365</f>
        <v>4.9709589041095903</v>
      </c>
      <c r="T1015" s="68">
        <f>Table1[[#This Row],[Lead Time (days)]]*S1015</f>
        <v>79.535342465753445</v>
      </c>
      <c r="U1015" s="68">
        <f>SQRT(2*Table1[[#This Row],[DEMAND for the whole year]]*$H$1/(Table1[[#This Row],[Std. Price ($)]]*$K$1))</f>
        <v>530.96971109623689</v>
      </c>
      <c r="V1015" s="68">
        <f>Table1[[#This Row],[DEMAND for the whole year]]/U1015</f>
        <v>3.4171440707116814</v>
      </c>
      <c r="W1015" s="68">
        <f>Table1[[#This Row],[Demand variability (COV)]]*S1015</f>
        <v>4.2253150684931517</v>
      </c>
      <c r="X1015" s="68">
        <f t="shared" si="222"/>
        <v>16.901260273972607</v>
      </c>
      <c r="Y1015" s="68">
        <f t="shared" si="223"/>
        <v>34.710944875976132</v>
      </c>
      <c r="Z1015" s="58">
        <f>(Table1[[#This Row],[Eoq]]/2)*(Table1[[#This Row],[Std. Price ($)]]*$K$1)</f>
        <v>1025.1432212135046</v>
      </c>
      <c r="AA1015" s="58">
        <f>Table1[[#This Row],[number of times I order]]*$H$1</f>
        <v>1025.1432212135044</v>
      </c>
      <c r="AB1015" s="58">
        <f>Table1[[#This Row],[Holding cost]]+AA1015</f>
        <v>2050.2864424270092</v>
      </c>
      <c r="AC1015" s="34">
        <v>-0.4</v>
      </c>
      <c r="AD1015" s="29">
        <v>1</v>
      </c>
      <c r="AE1015" s="29">
        <v>0.85</v>
      </c>
      <c r="AF1015" s="29">
        <v>16</v>
      </c>
    </row>
    <row r="1016" spans="1:32" x14ac:dyDescent="0.15">
      <c r="A1016" s="32">
        <v>12538.868340482966</v>
      </c>
      <c r="B1016" s="33">
        <v>17.275393189999999</v>
      </c>
      <c r="C1016" s="33">
        <v>9426.5939413449305</v>
      </c>
      <c r="D1016" s="33">
        <f>C1016/Table1[[#This Row],[Std. Price ($)]]</f>
        <v>545.66595606064641</v>
      </c>
      <c r="E1016" s="29">
        <v>162</v>
      </c>
      <c r="F1016" s="29">
        <f t="shared" si="210"/>
        <v>97.2</v>
      </c>
      <c r="G1016" s="29">
        <f t="shared" si="211"/>
        <v>97.2</v>
      </c>
      <c r="H1016" s="29">
        <f t="shared" si="212"/>
        <v>97.2</v>
      </c>
      <c r="I1016" s="58">
        <f t="shared" si="213"/>
        <v>97.2</v>
      </c>
      <c r="J1016" s="58">
        <f t="shared" si="214"/>
        <v>97.2</v>
      </c>
      <c r="K1016" s="58">
        <f t="shared" si="215"/>
        <v>97.2</v>
      </c>
      <c r="L1016" s="58">
        <f t="shared" si="216"/>
        <v>97.2</v>
      </c>
      <c r="M1016" s="58">
        <f t="shared" si="217"/>
        <v>97.2</v>
      </c>
      <c r="N1016" s="58">
        <f t="shared" si="218"/>
        <v>97.2</v>
      </c>
      <c r="O1016" s="58">
        <f t="shared" si="219"/>
        <v>97.2</v>
      </c>
      <c r="P1016" s="58">
        <f t="shared" si="220"/>
        <v>97.2</v>
      </c>
      <c r="Q1016" s="58">
        <f t="shared" si="221"/>
        <v>97.2</v>
      </c>
      <c r="R1016" s="58">
        <f>SUM(Table1[[#This Row],[Oct]:[September]])</f>
        <v>1166.4000000000003</v>
      </c>
      <c r="S1016" s="68">
        <f>Table1[[#This Row],[DEMAND for the whole year]]/365</f>
        <v>3.1956164383561654</v>
      </c>
      <c r="T1016" s="68">
        <f>Table1[[#This Row],[Lead Time (days)]]*S1016</f>
        <v>230.0843835616439</v>
      </c>
      <c r="U1016" s="68">
        <f>SQRT(2*Table1[[#This Row],[DEMAND for the whole year]]*$H$1/(Table1[[#This Row],[Std. Price ($)]]*$K$1))</f>
        <v>450.05999650167655</v>
      </c>
      <c r="V1016" s="68">
        <f>Table1[[#This Row],[DEMAND for the whole year]]/U1016</f>
        <v>2.5916544662188286</v>
      </c>
      <c r="W1016" s="68">
        <f>Table1[[#This Row],[Demand variability (COV)]]*S1016</f>
        <v>3.7069150684931516</v>
      </c>
      <c r="X1016" s="68">
        <f t="shared" si="222"/>
        <v>31.45421738656923</v>
      </c>
      <c r="Y1016" s="68">
        <f t="shared" si="223"/>
        <v>64.599064692443079</v>
      </c>
      <c r="Z1016" s="58">
        <f>(Table1[[#This Row],[Eoq]]/2)*(Table1[[#This Row],[Std. Price ($)]]*$K$1)</f>
        <v>777.49633986564868</v>
      </c>
      <c r="AA1016" s="58">
        <f>Table1[[#This Row],[number of times I order]]*$H$1</f>
        <v>777.49633986564857</v>
      </c>
      <c r="AB1016" s="58">
        <f>Table1[[#This Row],[Holding cost]]+AA1016</f>
        <v>1554.9926797312974</v>
      </c>
      <c r="AC1016" s="34">
        <v>-0.4</v>
      </c>
      <c r="AD1016" s="29">
        <v>1</v>
      </c>
      <c r="AE1016" s="29">
        <v>1.1599999999999999</v>
      </c>
      <c r="AF1016" s="29">
        <v>72</v>
      </c>
    </row>
    <row r="1017" spans="1:32" x14ac:dyDescent="0.15">
      <c r="A1017" s="32">
        <v>24480.713114466391</v>
      </c>
      <c r="B1017" s="33">
        <v>15.93322</v>
      </c>
      <c r="C1017" s="33">
        <v>2280.9941813542405</v>
      </c>
      <c r="D1017" s="33">
        <f>C1017/Table1[[#This Row],[Std. Price ($)]]</f>
        <v>143.15964891931702</v>
      </c>
      <c r="E1017" s="29">
        <v>276</v>
      </c>
      <c r="F1017" s="29">
        <f t="shared" si="210"/>
        <v>414</v>
      </c>
      <c r="G1017" s="29">
        <f t="shared" si="211"/>
        <v>414</v>
      </c>
      <c r="H1017" s="29">
        <f t="shared" si="212"/>
        <v>414</v>
      </c>
      <c r="I1017" s="58">
        <f t="shared" si="213"/>
        <v>414</v>
      </c>
      <c r="J1017" s="58">
        <f t="shared" si="214"/>
        <v>414</v>
      </c>
      <c r="K1017" s="58">
        <f t="shared" si="215"/>
        <v>414</v>
      </c>
      <c r="L1017" s="58">
        <f t="shared" si="216"/>
        <v>414</v>
      </c>
      <c r="M1017" s="58">
        <f t="shared" si="217"/>
        <v>414</v>
      </c>
      <c r="N1017" s="58">
        <f t="shared" si="218"/>
        <v>414</v>
      </c>
      <c r="O1017" s="58">
        <f t="shared" si="219"/>
        <v>414</v>
      </c>
      <c r="P1017" s="58">
        <f t="shared" si="220"/>
        <v>414</v>
      </c>
      <c r="Q1017" s="58">
        <f t="shared" si="221"/>
        <v>414</v>
      </c>
      <c r="R1017" s="58">
        <f>SUM(Table1[[#This Row],[Oct]:[September]])</f>
        <v>4968</v>
      </c>
      <c r="S1017" s="68">
        <f>Table1[[#This Row],[DEMAND for the whole year]]/365</f>
        <v>13.610958904109589</v>
      </c>
      <c r="T1017" s="68">
        <f>Table1[[#This Row],[Lead Time (days)]]*S1017</f>
        <v>217.77534246575343</v>
      </c>
      <c r="U1017" s="68">
        <f>SQRT(2*Table1[[#This Row],[DEMAND for the whole year]]*$H$1/(Table1[[#This Row],[Std. Price ($)]]*$K$1))</f>
        <v>967.16293510557023</v>
      </c>
      <c r="V1017" s="68">
        <f>Table1[[#This Row],[DEMAND for the whole year]]/U1017</f>
        <v>5.1366732736275926</v>
      </c>
      <c r="W1017" s="68">
        <f>Table1[[#This Row],[Demand variability (COV)]]*S1017</f>
        <v>10.616547945205481</v>
      </c>
      <c r="X1017" s="68">
        <f t="shared" si="222"/>
        <v>42.466191780821923</v>
      </c>
      <c r="Y1017" s="68">
        <f t="shared" si="223"/>
        <v>87.214895108545065</v>
      </c>
      <c r="Z1017" s="58">
        <f>(Table1[[#This Row],[Eoq]]/2)*(Table1[[#This Row],[Std. Price ($)]]*$K$1)</f>
        <v>1541.0019820882776</v>
      </c>
      <c r="AA1017" s="58">
        <f>Table1[[#This Row],[number of times I order]]*$H$1</f>
        <v>1541.0019820882778</v>
      </c>
      <c r="AB1017" s="58">
        <f>Table1[[#This Row],[Holding cost]]+AA1017</f>
        <v>3082.0039641765552</v>
      </c>
      <c r="AC1017" s="34">
        <v>0.5</v>
      </c>
      <c r="AD1017" s="29">
        <v>1</v>
      </c>
      <c r="AE1017" s="29">
        <v>0.78</v>
      </c>
      <c r="AF1017" s="29">
        <v>16</v>
      </c>
    </row>
    <row r="1018" spans="1:32" x14ac:dyDescent="0.15">
      <c r="A1018" s="32">
        <v>29598.792863791346</v>
      </c>
      <c r="B1018" s="33">
        <v>9.9329999999999998</v>
      </c>
      <c r="C1018" s="33">
        <v>1684.9329192960004</v>
      </c>
      <c r="D1018" s="33">
        <f>C1018/Table1[[#This Row],[Std. Price ($)]]</f>
        <v>169.62981166777413</v>
      </c>
      <c r="E1018" s="29">
        <v>244</v>
      </c>
      <c r="F1018" s="29">
        <f t="shared" si="210"/>
        <v>341.6</v>
      </c>
      <c r="G1018" s="29">
        <f t="shared" si="211"/>
        <v>341.6</v>
      </c>
      <c r="H1018" s="29">
        <f t="shared" si="212"/>
        <v>341.6</v>
      </c>
      <c r="I1018" s="58">
        <f t="shared" si="213"/>
        <v>341.6</v>
      </c>
      <c r="J1018" s="58">
        <f t="shared" si="214"/>
        <v>341.6</v>
      </c>
      <c r="K1018" s="58">
        <f t="shared" si="215"/>
        <v>341.6</v>
      </c>
      <c r="L1018" s="58">
        <f t="shared" si="216"/>
        <v>341.6</v>
      </c>
      <c r="M1018" s="58">
        <f t="shared" si="217"/>
        <v>341.6</v>
      </c>
      <c r="N1018" s="58">
        <f t="shared" si="218"/>
        <v>341.6</v>
      </c>
      <c r="O1018" s="58">
        <f t="shared" si="219"/>
        <v>341.6</v>
      </c>
      <c r="P1018" s="58">
        <f t="shared" si="220"/>
        <v>341.6</v>
      </c>
      <c r="Q1018" s="58">
        <f t="shared" si="221"/>
        <v>341.6</v>
      </c>
      <c r="R1018" s="58">
        <f>SUM(Table1[[#This Row],[Oct]:[September]])</f>
        <v>4099.2</v>
      </c>
      <c r="S1018" s="68">
        <f>Table1[[#This Row],[DEMAND for the whole year]]/365</f>
        <v>11.230684931506849</v>
      </c>
      <c r="T1018" s="68">
        <f>Table1[[#This Row],[Lead Time (days)]]*S1018</f>
        <v>179.69095890410958</v>
      </c>
      <c r="U1018" s="68">
        <f>SQRT(2*Table1[[#This Row],[DEMAND for the whole year]]*$H$1/(Table1[[#This Row],[Std. Price ($)]]*$K$1))</f>
        <v>1112.6791848001501</v>
      </c>
      <c r="V1018" s="68">
        <f>Table1[[#This Row],[DEMAND for the whole year]]/U1018</f>
        <v>3.6840807808732965</v>
      </c>
      <c r="W1018" s="68">
        <f>Table1[[#This Row],[Demand variability (COV)]]*S1018</f>
        <v>14.375276712328766</v>
      </c>
      <c r="X1018" s="68">
        <f t="shared" si="222"/>
        <v>57.501106849315065</v>
      </c>
      <c r="Y1018" s="68">
        <f t="shared" si="223"/>
        <v>118.09283555190481</v>
      </c>
      <c r="Z1018" s="58">
        <f>(Table1[[#This Row],[Eoq]]/2)*(Table1[[#This Row],[Std. Price ($)]]*$K$1)</f>
        <v>1105.2242342619891</v>
      </c>
      <c r="AA1018" s="58">
        <f>Table1[[#This Row],[number of times I order]]*$H$1</f>
        <v>1105.2242342619888</v>
      </c>
      <c r="AB1018" s="58">
        <f>Table1[[#This Row],[Holding cost]]+AA1018</f>
        <v>2210.4484685239777</v>
      </c>
      <c r="AC1018" s="34">
        <v>0.4</v>
      </c>
      <c r="AD1018" s="29">
        <v>1</v>
      </c>
      <c r="AE1018" s="29">
        <v>1.28</v>
      </c>
      <c r="AF1018" s="29">
        <v>16</v>
      </c>
    </row>
    <row r="1019" spans="1:32" x14ac:dyDescent="0.15">
      <c r="A1019" s="32">
        <v>37474.06143926044</v>
      </c>
      <c r="B1019" s="33">
        <v>5.3805899999999998</v>
      </c>
      <c r="C1019" s="33">
        <v>306.29689016274142</v>
      </c>
      <c r="D1019" s="33">
        <f>C1019/Table1[[#This Row],[Std. Price ($)]]</f>
        <v>56.926264622047292</v>
      </c>
      <c r="E1019" s="29">
        <v>98</v>
      </c>
      <c r="F1019" s="29">
        <f t="shared" si="210"/>
        <v>117.6</v>
      </c>
      <c r="G1019" s="29">
        <f t="shared" si="211"/>
        <v>117.6</v>
      </c>
      <c r="H1019" s="29">
        <f t="shared" si="212"/>
        <v>117.6</v>
      </c>
      <c r="I1019" s="58">
        <f t="shared" si="213"/>
        <v>117.6</v>
      </c>
      <c r="J1019" s="58">
        <f t="shared" si="214"/>
        <v>117.6</v>
      </c>
      <c r="K1019" s="58">
        <f t="shared" si="215"/>
        <v>117.6</v>
      </c>
      <c r="L1019" s="58">
        <f t="shared" si="216"/>
        <v>117.6</v>
      </c>
      <c r="M1019" s="58">
        <f t="shared" si="217"/>
        <v>117.6</v>
      </c>
      <c r="N1019" s="58">
        <f t="shared" si="218"/>
        <v>117.6</v>
      </c>
      <c r="O1019" s="58">
        <f t="shared" si="219"/>
        <v>117.6</v>
      </c>
      <c r="P1019" s="58">
        <f t="shared" si="220"/>
        <v>117.6</v>
      </c>
      <c r="Q1019" s="58">
        <f t="shared" si="221"/>
        <v>117.6</v>
      </c>
      <c r="R1019" s="58">
        <f>SUM(Table1[[#This Row],[Oct]:[September]])</f>
        <v>1411.1999999999998</v>
      </c>
      <c r="S1019" s="68">
        <f>Table1[[#This Row],[DEMAND for the whole year]]/365</f>
        <v>3.8663013698630131</v>
      </c>
      <c r="T1019" s="68">
        <f>Table1[[#This Row],[Lead Time (days)]]*S1019</f>
        <v>61.860821917808209</v>
      </c>
      <c r="U1019" s="68">
        <f>SQRT(2*Table1[[#This Row],[DEMAND for the whole year]]*$H$1/(Table1[[#This Row],[Std. Price ($)]]*$K$1))</f>
        <v>887.03337608525544</v>
      </c>
      <c r="V1019" s="68">
        <f>Table1[[#This Row],[DEMAND for the whole year]]/U1019</f>
        <v>1.5909209710101879</v>
      </c>
      <c r="W1019" s="68">
        <f>Table1[[#This Row],[Demand variability (COV)]]*S1019</f>
        <v>2.8223999999999996</v>
      </c>
      <c r="X1019" s="68">
        <f t="shared" si="222"/>
        <v>11.289599999999998</v>
      </c>
      <c r="Y1019" s="68">
        <f t="shared" si="223"/>
        <v>23.186003701469016</v>
      </c>
      <c r="Z1019" s="58">
        <f>(Table1[[#This Row],[Eoq]]/2)*(Table1[[#This Row],[Std. Price ($)]]*$K$1)</f>
        <v>477.27629130305644</v>
      </c>
      <c r="AA1019" s="58">
        <f>Table1[[#This Row],[number of times I order]]*$H$1</f>
        <v>477.27629130305638</v>
      </c>
      <c r="AB1019" s="58">
        <f>Table1[[#This Row],[Holding cost]]+AA1019</f>
        <v>954.55258260611276</v>
      </c>
      <c r="AC1019" s="34">
        <v>0.2</v>
      </c>
      <c r="AD1019" s="29">
        <v>0.82</v>
      </c>
      <c r="AE1019" s="29">
        <v>0.73</v>
      </c>
      <c r="AF1019" s="29">
        <v>16</v>
      </c>
    </row>
    <row r="1020" spans="1:32" x14ac:dyDescent="0.15">
      <c r="A1020" s="32">
        <v>81640.24882380561</v>
      </c>
      <c r="B1020" s="33">
        <v>5.4179999999999993</v>
      </c>
      <c r="C1020" s="33">
        <v>371.49568580951654</v>
      </c>
      <c r="D1020" s="33">
        <f>C1020/Table1[[#This Row],[Std. Price ($)]]</f>
        <v>68.566940902457844</v>
      </c>
      <c r="E1020" s="29">
        <v>66</v>
      </c>
      <c r="F1020" s="29">
        <f t="shared" si="210"/>
        <v>79.2</v>
      </c>
      <c r="G1020" s="29">
        <f t="shared" si="211"/>
        <v>79.2</v>
      </c>
      <c r="H1020" s="29">
        <f t="shared" si="212"/>
        <v>79.2</v>
      </c>
      <c r="I1020" s="58">
        <f t="shared" si="213"/>
        <v>79.2</v>
      </c>
      <c r="J1020" s="58">
        <f t="shared" si="214"/>
        <v>79.2</v>
      </c>
      <c r="K1020" s="58">
        <f t="shared" si="215"/>
        <v>79.2</v>
      </c>
      <c r="L1020" s="58">
        <f t="shared" si="216"/>
        <v>79.2</v>
      </c>
      <c r="M1020" s="58">
        <f t="shared" si="217"/>
        <v>79.2</v>
      </c>
      <c r="N1020" s="58">
        <f t="shared" si="218"/>
        <v>79.2</v>
      </c>
      <c r="O1020" s="58">
        <f t="shared" si="219"/>
        <v>79.2</v>
      </c>
      <c r="P1020" s="58">
        <f t="shared" si="220"/>
        <v>79.2</v>
      </c>
      <c r="Q1020" s="58">
        <f t="shared" si="221"/>
        <v>79.2</v>
      </c>
      <c r="R1020" s="58">
        <f>SUM(Table1[[#This Row],[Oct]:[September]])</f>
        <v>950.4000000000002</v>
      </c>
      <c r="S1020" s="68">
        <f>Table1[[#This Row],[DEMAND for the whole year]]/365</f>
        <v>2.6038356164383569</v>
      </c>
      <c r="T1020" s="68">
        <f>Table1[[#This Row],[Lead Time (days)]]*S1020</f>
        <v>41.661369863013711</v>
      </c>
      <c r="U1020" s="68">
        <f>SQRT(2*Table1[[#This Row],[DEMAND for the whole year]]*$H$1/(Table1[[#This Row],[Std. Price ($)]]*$K$1))</f>
        <v>725.42804410642952</v>
      </c>
      <c r="V1020" s="68">
        <f>Table1[[#This Row],[DEMAND for the whole year]]/U1020</f>
        <v>1.3101230476562118</v>
      </c>
      <c r="W1020" s="68">
        <f>Table1[[#This Row],[Demand variability (COV)]]*S1020</f>
        <v>3.9057534246575356</v>
      </c>
      <c r="X1020" s="68">
        <f t="shared" si="222"/>
        <v>15.623013698630142</v>
      </c>
      <c r="Y1020" s="68">
        <f t="shared" si="223"/>
        <v>32.085747364347689</v>
      </c>
      <c r="Z1020" s="58">
        <f>(Table1[[#This Row],[Eoq]]/2)*(Table1[[#This Row],[Std. Price ($)]]*$K$1)</f>
        <v>393.03691429686347</v>
      </c>
      <c r="AA1020" s="58">
        <f>Table1[[#This Row],[number of times I order]]*$H$1</f>
        <v>393.03691429686353</v>
      </c>
      <c r="AB1020" s="58">
        <f>Table1[[#This Row],[Holding cost]]+AA1020</f>
        <v>786.07382859372706</v>
      </c>
      <c r="AC1020" s="34">
        <v>0.2</v>
      </c>
      <c r="AD1020" s="29">
        <v>0.97</v>
      </c>
      <c r="AE1020" s="29">
        <v>1.5</v>
      </c>
      <c r="AF1020" s="29">
        <v>16</v>
      </c>
    </row>
    <row r="1021" spans="1:32" x14ac:dyDescent="0.15">
      <c r="A1021" s="32">
        <v>95636.949398270051</v>
      </c>
      <c r="B1021" s="33">
        <v>6.1930810199999993</v>
      </c>
      <c r="C1021" s="33">
        <v>824.42145768398882</v>
      </c>
      <c r="D1021" s="33">
        <f>C1021/Table1[[#This Row],[Std. Price ($)]]</f>
        <v>133.11975978056702</v>
      </c>
      <c r="E1021" s="29">
        <v>494</v>
      </c>
      <c r="F1021" s="29">
        <f t="shared" si="210"/>
        <v>691.6</v>
      </c>
      <c r="G1021" s="29">
        <f t="shared" si="211"/>
        <v>691.6</v>
      </c>
      <c r="H1021" s="29">
        <f t="shared" si="212"/>
        <v>691.6</v>
      </c>
      <c r="I1021" s="58">
        <f t="shared" si="213"/>
        <v>691.6</v>
      </c>
      <c r="J1021" s="58">
        <f t="shared" si="214"/>
        <v>691.6</v>
      </c>
      <c r="K1021" s="58">
        <f t="shared" si="215"/>
        <v>691.6</v>
      </c>
      <c r="L1021" s="58">
        <f t="shared" si="216"/>
        <v>691.6</v>
      </c>
      <c r="M1021" s="58">
        <f t="shared" si="217"/>
        <v>691.6</v>
      </c>
      <c r="N1021" s="58">
        <f t="shared" si="218"/>
        <v>691.6</v>
      </c>
      <c r="O1021" s="58">
        <f t="shared" si="219"/>
        <v>691.6</v>
      </c>
      <c r="P1021" s="58">
        <f t="shared" si="220"/>
        <v>691.6</v>
      </c>
      <c r="Q1021" s="58">
        <f t="shared" si="221"/>
        <v>691.6</v>
      </c>
      <c r="R1021" s="58">
        <f>SUM(Table1[[#This Row],[Oct]:[September]])</f>
        <v>8299.2000000000025</v>
      </c>
      <c r="S1021" s="68">
        <f>Table1[[#This Row],[DEMAND for the whole year]]/365</f>
        <v>22.73753424657535</v>
      </c>
      <c r="T1021" s="68">
        <f>Table1[[#This Row],[Lead Time (days)]]*S1021</f>
        <v>113.68767123287675</v>
      </c>
      <c r="U1021" s="68">
        <f>SQRT(2*Table1[[#This Row],[DEMAND for the whole year]]*$H$1/(Table1[[#This Row],[Std. Price ($)]]*$K$1))</f>
        <v>2005.0507144930148</v>
      </c>
      <c r="V1021" s="68">
        <f>Table1[[#This Row],[DEMAND for the whole year]]/U1021</f>
        <v>4.1391471746880422</v>
      </c>
      <c r="W1021" s="68">
        <f>Table1[[#This Row],[Demand variability (COV)]]*S1021</f>
        <v>23.192284931506858</v>
      </c>
      <c r="X1021" s="68">
        <f t="shared" si="222"/>
        <v>51.859525660393395</v>
      </c>
      <c r="Y1021" s="68">
        <f t="shared" si="223"/>
        <v>106.50644433091595</v>
      </c>
      <c r="Z1021" s="58">
        <f>(Table1[[#This Row],[Eoq]]/2)*(Table1[[#This Row],[Std. Price ($)]]*$K$1)</f>
        <v>1241.7441524064129</v>
      </c>
      <c r="AA1021" s="58">
        <f>Table1[[#This Row],[number of times I order]]*$H$1</f>
        <v>1241.7441524064127</v>
      </c>
      <c r="AB1021" s="58">
        <f>Table1[[#This Row],[Holding cost]]+AA1021</f>
        <v>2483.4883048128258</v>
      </c>
      <c r="AC1021" s="34">
        <v>0.4</v>
      </c>
      <c r="AD1021" s="29">
        <v>0.98</v>
      </c>
      <c r="AE1021" s="29">
        <v>1.02</v>
      </c>
      <c r="AF1021" s="29">
        <v>5</v>
      </c>
    </row>
    <row r="1022" spans="1:32" x14ac:dyDescent="0.15">
      <c r="A1022" s="32">
        <v>22009.692131895419</v>
      </c>
      <c r="B1022" s="33">
        <v>6.8288166699999993</v>
      </c>
      <c r="C1022" s="33">
        <v>3221.9572947543343</v>
      </c>
      <c r="D1022" s="33">
        <f>C1022/Table1[[#This Row],[Std. Price ($)]]</f>
        <v>471.8178054052716</v>
      </c>
      <c r="E1022" s="29">
        <v>252</v>
      </c>
      <c r="F1022" s="29">
        <f t="shared" si="210"/>
        <v>453.6</v>
      </c>
      <c r="G1022" s="29">
        <f t="shared" si="211"/>
        <v>453.6</v>
      </c>
      <c r="H1022" s="29">
        <f t="shared" si="212"/>
        <v>453.6</v>
      </c>
      <c r="I1022" s="58">
        <f t="shared" si="213"/>
        <v>453.6</v>
      </c>
      <c r="J1022" s="58">
        <f t="shared" si="214"/>
        <v>453.6</v>
      </c>
      <c r="K1022" s="58">
        <f t="shared" si="215"/>
        <v>453.6</v>
      </c>
      <c r="L1022" s="58">
        <f t="shared" si="216"/>
        <v>453.6</v>
      </c>
      <c r="M1022" s="58">
        <f t="shared" si="217"/>
        <v>453.6</v>
      </c>
      <c r="N1022" s="58">
        <f t="shared" si="218"/>
        <v>453.6</v>
      </c>
      <c r="O1022" s="58">
        <f t="shared" si="219"/>
        <v>453.6</v>
      </c>
      <c r="P1022" s="58">
        <f t="shared" si="220"/>
        <v>453.6</v>
      </c>
      <c r="Q1022" s="58">
        <f t="shared" si="221"/>
        <v>453.6</v>
      </c>
      <c r="R1022" s="58">
        <f>SUM(Table1[[#This Row],[Oct]:[September]])</f>
        <v>5443.2000000000007</v>
      </c>
      <c r="S1022" s="68">
        <f>Table1[[#This Row],[DEMAND for the whole year]]/365</f>
        <v>14.912876712328769</v>
      </c>
      <c r="T1022" s="68">
        <f>Table1[[#This Row],[Lead Time (days)]]*S1022</f>
        <v>1312.3331506849318</v>
      </c>
      <c r="U1022" s="68">
        <f>SQRT(2*Table1[[#This Row],[DEMAND for the whole year]]*$H$1/(Table1[[#This Row],[Std. Price ($)]]*$K$1))</f>
        <v>1546.375806954245</v>
      </c>
      <c r="V1022" s="68">
        <f>Table1[[#This Row],[DEMAND for the whole year]]/U1022</f>
        <v>3.5199722962046165</v>
      </c>
      <c r="W1022" s="68">
        <f>Table1[[#This Row],[Demand variability (COV)]]*S1022</f>
        <v>5.9651506849315084</v>
      </c>
      <c r="X1022" s="68">
        <f t="shared" si="222"/>
        <v>55.958073564648544</v>
      </c>
      <c r="Y1022" s="68">
        <f t="shared" si="223"/>
        <v>114.9238326244523</v>
      </c>
      <c r="Z1022" s="58">
        <f>(Table1[[#This Row],[Eoq]]/2)*(Table1[[#This Row],[Std. Price ($)]]*$K$1)</f>
        <v>1055.991688861385</v>
      </c>
      <c r="AA1022" s="58">
        <f>Table1[[#This Row],[number of times I order]]*$H$1</f>
        <v>1055.991688861385</v>
      </c>
      <c r="AB1022" s="58">
        <f>Table1[[#This Row],[Holding cost]]+AA1022</f>
        <v>2111.98337772277</v>
      </c>
      <c r="AC1022" s="34">
        <v>0.8</v>
      </c>
      <c r="AD1022" s="29">
        <v>0.97</v>
      </c>
      <c r="AE1022" s="29">
        <v>0.4</v>
      </c>
      <c r="AF1022" s="29">
        <v>88</v>
      </c>
    </row>
    <row r="1023" spans="1:32" x14ac:dyDescent="0.15">
      <c r="A1023" s="32">
        <v>81501.097525321937</v>
      </c>
      <c r="B1023" s="33">
        <v>93.525758519999997</v>
      </c>
      <c r="C1023" s="33">
        <v>13690.560247283725</v>
      </c>
      <c r="D1023" s="33">
        <f>C1023/Table1[[#This Row],[Std. Price ($)]]</f>
        <v>146.38277693685927</v>
      </c>
      <c r="E1023" s="29">
        <v>260</v>
      </c>
      <c r="F1023" s="29">
        <f t="shared" si="210"/>
        <v>390</v>
      </c>
      <c r="G1023" s="29">
        <f t="shared" si="211"/>
        <v>390</v>
      </c>
      <c r="H1023" s="29">
        <f t="shared" si="212"/>
        <v>390</v>
      </c>
      <c r="I1023" s="58">
        <f t="shared" si="213"/>
        <v>390</v>
      </c>
      <c r="J1023" s="58">
        <f t="shared" si="214"/>
        <v>390</v>
      </c>
      <c r="K1023" s="58">
        <f t="shared" si="215"/>
        <v>390</v>
      </c>
      <c r="L1023" s="58">
        <f t="shared" si="216"/>
        <v>390</v>
      </c>
      <c r="M1023" s="58">
        <f t="shared" si="217"/>
        <v>390</v>
      </c>
      <c r="N1023" s="58">
        <f t="shared" si="218"/>
        <v>390</v>
      </c>
      <c r="O1023" s="58">
        <f t="shared" si="219"/>
        <v>390</v>
      </c>
      <c r="P1023" s="58">
        <f t="shared" si="220"/>
        <v>390</v>
      </c>
      <c r="Q1023" s="58">
        <f t="shared" si="221"/>
        <v>390</v>
      </c>
      <c r="R1023" s="58">
        <f>SUM(Table1[[#This Row],[Oct]:[September]])</f>
        <v>4680</v>
      </c>
      <c r="S1023" s="68">
        <f>Table1[[#This Row],[DEMAND for the whole year]]/365</f>
        <v>12.821917808219178</v>
      </c>
      <c r="T1023" s="68">
        <f>Table1[[#This Row],[Lead Time (days)]]*S1023</f>
        <v>359.01369863013696</v>
      </c>
      <c r="U1023" s="68">
        <f>SQRT(2*Table1[[#This Row],[DEMAND for the whole year]]*$H$1/(Table1[[#This Row],[Std. Price ($)]]*$K$1))</f>
        <v>387.45202435324876</v>
      </c>
      <c r="V1023" s="68">
        <f>Table1[[#This Row],[DEMAND for the whole year]]/U1023</f>
        <v>12.078914822582366</v>
      </c>
      <c r="W1023" s="68">
        <f>Table1[[#This Row],[Demand variability (COV)]]*S1023</f>
        <v>6.5391780821917811</v>
      </c>
      <c r="X1023" s="68">
        <f t="shared" si="222"/>
        <v>34.602077968487478</v>
      </c>
      <c r="Y1023" s="68">
        <f t="shared" si="223"/>
        <v>71.063979933378533</v>
      </c>
      <c r="Z1023" s="58">
        <f>(Table1[[#This Row],[Eoq]]/2)*(Table1[[#This Row],[Std. Price ($)]]*$K$1)</f>
        <v>3623.6744467747098</v>
      </c>
      <c r="AA1023" s="58">
        <f>Table1[[#This Row],[number of times I order]]*$H$1</f>
        <v>3623.6744467747098</v>
      </c>
      <c r="AB1023" s="58">
        <f>Table1[[#This Row],[Holding cost]]+AA1023</f>
        <v>7247.3488935494197</v>
      </c>
      <c r="AC1023" s="34">
        <v>0.5</v>
      </c>
      <c r="AD1023" s="29">
        <v>0.94</v>
      </c>
      <c r="AE1023" s="29">
        <v>0.51</v>
      </c>
      <c r="AF1023" s="29">
        <v>28</v>
      </c>
    </row>
    <row r="1024" spans="1:32" x14ac:dyDescent="0.15">
      <c r="A1024" s="32">
        <v>54050.975416279347</v>
      </c>
      <c r="B1024" s="33">
        <v>15.000940869999997</v>
      </c>
      <c r="C1024" s="33">
        <v>1756.1821430849902</v>
      </c>
      <c r="D1024" s="33">
        <f>C1024/Table1[[#This Row],[Std. Price ($)]]</f>
        <v>117.07146627030139</v>
      </c>
      <c r="E1024" s="29">
        <v>228</v>
      </c>
      <c r="F1024" s="29">
        <f t="shared" si="210"/>
        <v>501.59999999999997</v>
      </c>
      <c r="G1024" s="29">
        <f t="shared" si="211"/>
        <v>501.59999999999997</v>
      </c>
      <c r="H1024" s="29">
        <f t="shared" si="212"/>
        <v>501.59999999999997</v>
      </c>
      <c r="I1024" s="58">
        <f t="shared" si="213"/>
        <v>501.59999999999997</v>
      </c>
      <c r="J1024" s="58">
        <f t="shared" si="214"/>
        <v>501.59999999999997</v>
      </c>
      <c r="K1024" s="58">
        <f t="shared" si="215"/>
        <v>501.59999999999997</v>
      </c>
      <c r="L1024" s="58">
        <f t="shared" si="216"/>
        <v>501.59999999999997</v>
      </c>
      <c r="M1024" s="58">
        <f t="shared" si="217"/>
        <v>501.59999999999997</v>
      </c>
      <c r="N1024" s="58">
        <f t="shared" si="218"/>
        <v>501.59999999999997</v>
      </c>
      <c r="O1024" s="58">
        <f t="shared" si="219"/>
        <v>501.59999999999997</v>
      </c>
      <c r="P1024" s="58">
        <f t="shared" si="220"/>
        <v>501.59999999999997</v>
      </c>
      <c r="Q1024" s="58">
        <f t="shared" si="221"/>
        <v>501.59999999999997</v>
      </c>
      <c r="R1024" s="58">
        <f>SUM(Table1[[#This Row],[Oct]:[September]])</f>
        <v>6019.2000000000007</v>
      </c>
      <c r="S1024" s="68">
        <f>Table1[[#This Row],[DEMAND for the whole year]]/365</f>
        <v>16.49095890410959</v>
      </c>
      <c r="T1024" s="68">
        <f>Table1[[#This Row],[Lead Time (days)]]*S1024</f>
        <v>461.74684931506852</v>
      </c>
      <c r="U1024" s="68">
        <f>SQRT(2*Table1[[#This Row],[DEMAND for the whole year]]*$H$1/(Table1[[#This Row],[Std. Price ($)]]*$K$1))</f>
        <v>1097.1620182422246</v>
      </c>
      <c r="V1024" s="68">
        <f>Table1[[#This Row],[DEMAND for the whole year]]/U1024</f>
        <v>5.4861541868204915</v>
      </c>
      <c r="W1024" s="68">
        <f>Table1[[#This Row],[Demand variability (COV)]]*S1024</f>
        <v>7.4209315068493158</v>
      </c>
      <c r="X1024" s="68">
        <f t="shared" si="222"/>
        <v>39.267878527134215</v>
      </c>
      <c r="Y1024" s="68">
        <f t="shared" si="223"/>
        <v>80.646362747924613</v>
      </c>
      <c r="Z1024" s="58">
        <f>(Table1[[#This Row],[Eoq]]/2)*(Table1[[#This Row],[Std. Price ($)]]*$K$1)</f>
        <v>1645.8462560461471</v>
      </c>
      <c r="AA1024" s="58">
        <f>Table1[[#This Row],[number of times I order]]*$H$1</f>
        <v>1645.8462560461473</v>
      </c>
      <c r="AB1024" s="58">
        <f>Table1[[#This Row],[Holding cost]]+AA1024</f>
        <v>3291.6925120922942</v>
      </c>
      <c r="AC1024" s="34">
        <v>1.2</v>
      </c>
      <c r="AD1024" s="29">
        <v>0.75</v>
      </c>
      <c r="AE1024" s="29">
        <v>0.45</v>
      </c>
      <c r="AF1024" s="29">
        <v>28</v>
      </c>
    </row>
    <row r="1025" spans="1:32" x14ac:dyDescent="0.15">
      <c r="A1025" s="32">
        <v>54543.475792172932</v>
      </c>
      <c r="B1025" s="33">
        <v>6.4650499999999989</v>
      </c>
      <c r="C1025" s="33">
        <v>1147.5057294497497</v>
      </c>
      <c r="D1025" s="33">
        <f>C1025/Table1[[#This Row],[Std. Price ($)]]</f>
        <v>177.49371303388989</v>
      </c>
      <c r="E1025" s="29">
        <v>98</v>
      </c>
      <c r="F1025" s="29">
        <f t="shared" si="210"/>
        <v>245</v>
      </c>
      <c r="G1025" s="29">
        <f t="shared" si="211"/>
        <v>245</v>
      </c>
      <c r="H1025" s="29">
        <f t="shared" si="212"/>
        <v>245</v>
      </c>
      <c r="I1025" s="58">
        <f t="shared" si="213"/>
        <v>245</v>
      </c>
      <c r="J1025" s="58">
        <f t="shared" si="214"/>
        <v>245</v>
      </c>
      <c r="K1025" s="58">
        <f t="shared" si="215"/>
        <v>245</v>
      </c>
      <c r="L1025" s="58">
        <f t="shared" si="216"/>
        <v>245</v>
      </c>
      <c r="M1025" s="58">
        <f t="shared" si="217"/>
        <v>245</v>
      </c>
      <c r="N1025" s="58">
        <f t="shared" si="218"/>
        <v>245</v>
      </c>
      <c r="O1025" s="58">
        <f t="shared" si="219"/>
        <v>245</v>
      </c>
      <c r="P1025" s="58">
        <f t="shared" si="220"/>
        <v>245</v>
      </c>
      <c r="Q1025" s="58">
        <f t="shared" si="221"/>
        <v>245</v>
      </c>
      <c r="R1025" s="58">
        <f>SUM(Table1[[#This Row],[Oct]:[September]])</f>
        <v>2940</v>
      </c>
      <c r="S1025" s="68">
        <f>Table1[[#This Row],[DEMAND for the whole year]]/365</f>
        <v>8.0547945205479454</v>
      </c>
      <c r="T1025" s="68">
        <f>Table1[[#This Row],[Lead Time (days)]]*S1025</f>
        <v>128.87671232876713</v>
      </c>
      <c r="U1025" s="68">
        <f>SQRT(2*Table1[[#This Row],[DEMAND for the whole year]]*$H$1/(Table1[[#This Row],[Std. Price ($)]]*$K$1))</f>
        <v>1168.0148074492897</v>
      </c>
      <c r="V1025" s="68">
        <f>Table1[[#This Row],[DEMAND for the whole year]]/U1025</f>
        <v>2.5170913769666763</v>
      </c>
      <c r="W1025" s="68">
        <f>Table1[[#This Row],[Demand variability (COV)]]*S1025</f>
        <v>18.767671232876712</v>
      </c>
      <c r="X1025" s="68">
        <f t="shared" si="222"/>
        <v>75.070684931506847</v>
      </c>
      <c r="Y1025" s="68">
        <f t="shared" si="223"/>
        <v>154.17633739846693</v>
      </c>
      <c r="Z1025" s="58">
        <f>(Table1[[#This Row],[Eoq]]/2)*(Table1[[#This Row],[Std. Price ($)]]*$K$1)</f>
        <v>755.12741309000296</v>
      </c>
      <c r="AA1025" s="58">
        <f>Table1[[#This Row],[number of times I order]]*$H$1</f>
        <v>755.12741309000285</v>
      </c>
      <c r="AB1025" s="58">
        <f>Table1[[#This Row],[Holding cost]]+AA1025</f>
        <v>1510.2548261800057</v>
      </c>
      <c r="AC1025" s="34">
        <v>1.5</v>
      </c>
      <c r="AD1025" s="29">
        <v>0.82</v>
      </c>
      <c r="AE1025" s="29">
        <v>2.33</v>
      </c>
      <c r="AF1025" s="29">
        <v>16</v>
      </c>
    </row>
    <row r="1026" spans="1:32" x14ac:dyDescent="0.15">
      <c r="A1026" s="32">
        <v>89858.932715154951</v>
      </c>
      <c r="B1026" s="33">
        <v>39.215999999999994</v>
      </c>
      <c r="C1026" s="33">
        <v>1591.7770936319998</v>
      </c>
      <c r="D1026" s="33">
        <f>C1026/Table1[[#This Row],[Std. Price ($)]]</f>
        <v>40.589991167686662</v>
      </c>
      <c r="E1026" s="29">
        <v>82</v>
      </c>
      <c r="F1026" s="29">
        <f t="shared" si="210"/>
        <v>65.599999999999994</v>
      </c>
      <c r="G1026" s="29">
        <f t="shared" si="211"/>
        <v>65.599999999999994</v>
      </c>
      <c r="H1026" s="29">
        <f t="shared" si="212"/>
        <v>65.599999999999994</v>
      </c>
      <c r="I1026" s="58">
        <f t="shared" si="213"/>
        <v>65.599999999999994</v>
      </c>
      <c r="J1026" s="58">
        <f t="shared" si="214"/>
        <v>65.599999999999994</v>
      </c>
      <c r="K1026" s="58">
        <f t="shared" si="215"/>
        <v>65.599999999999994</v>
      </c>
      <c r="L1026" s="58">
        <f t="shared" si="216"/>
        <v>65.599999999999994</v>
      </c>
      <c r="M1026" s="58">
        <f t="shared" si="217"/>
        <v>65.599999999999994</v>
      </c>
      <c r="N1026" s="58">
        <f t="shared" si="218"/>
        <v>65.599999999999994</v>
      </c>
      <c r="O1026" s="58">
        <f t="shared" si="219"/>
        <v>65.599999999999994</v>
      </c>
      <c r="P1026" s="58">
        <f t="shared" si="220"/>
        <v>65.599999999999994</v>
      </c>
      <c r="Q1026" s="58">
        <f t="shared" si="221"/>
        <v>65.599999999999994</v>
      </c>
      <c r="R1026" s="58">
        <f>SUM(Table1[[#This Row],[Oct]:[September]])</f>
        <v>787.20000000000016</v>
      </c>
      <c r="S1026" s="68">
        <f>Table1[[#This Row],[DEMAND for the whole year]]/365</f>
        <v>2.1567123287671239</v>
      </c>
      <c r="T1026" s="68">
        <f>Table1[[#This Row],[Lead Time (days)]]*S1026</f>
        <v>34.507397260273983</v>
      </c>
      <c r="U1026" s="68">
        <f>SQRT(2*Table1[[#This Row],[DEMAND for the whole year]]*$H$1/(Table1[[#This Row],[Std. Price ($)]]*$K$1))</f>
        <v>245.39828491139485</v>
      </c>
      <c r="V1026" s="68">
        <f>Table1[[#This Row],[DEMAND for the whole year]]/U1026</f>
        <v>3.2078463803617532</v>
      </c>
      <c r="W1026" s="68">
        <f>Table1[[#This Row],[Demand variability (COV)]]*S1026</f>
        <v>2.0704438356164387</v>
      </c>
      <c r="X1026" s="68">
        <f t="shared" si="222"/>
        <v>8.281775342465755</v>
      </c>
      <c r="Y1026" s="68">
        <f t="shared" si="223"/>
        <v>17.008687087686528</v>
      </c>
      <c r="Z1026" s="58">
        <f>(Table1[[#This Row],[Eoq]]/2)*(Table1[[#This Row],[Std. Price ($)]]*$K$1)</f>
        <v>962.35391410852594</v>
      </c>
      <c r="AA1026" s="58">
        <f>Table1[[#This Row],[number of times I order]]*$H$1</f>
        <v>962.35391410852594</v>
      </c>
      <c r="AB1026" s="58">
        <f>Table1[[#This Row],[Holding cost]]+AA1026</f>
        <v>1924.7078282170519</v>
      </c>
      <c r="AC1026" s="34">
        <v>-0.2</v>
      </c>
      <c r="AD1026" s="29">
        <v>1</v>
      </c>
      <c r="AE1026" s="29">
        <v>0.96</v>
      </c>
      <c r="AF1026" s="29">
        <v>16</v>
      </c>
    </row>
    <row r="1027" spans="1:32" x14ac:dyDescent="0.15">
      <c r="A1027" s="32">
        <v>26059.363301556048</v>
      </c>
      <c r="B1027" s="33">
        <v>7.4263812199999988</v>
      </c>
      <c r="C1027" s="33">
        <v>129.24569320127793</v>
      </c>
      <c r="D1027" s="33">
        <f>C1027/Table1[[#This Row],[Std. Price ($)]]</f>
        <v>17.403589900987868</v>
      </c>
      <c r="E1027" s="29">
        <v>98</v>
      </c>
      <c r="F1027" s="29">
        <f t="shared" ref="F1027:F1090" si="224">E1027+$AC1027*E1027</f>
        <v>78.400000000000006</v>
      </c>
      <c r="G1027" s="29">
        <f t="shared" ref="G1027:G1090" si="225">$F1027</f>
        <v>78.400000000000006</v>
      </c>
      <c r="H1027" s="29">
        <f t="shared" ref="H1027:H1090" si="226">$F1027</f>
        <v>78.400000000000006</v>
      </c>
      <c r="I1027" s="58">
        <f t="shared" ref="I1027:I1090" si="227">$F1027</f>
        <v>78.400000000000006</v>
      </c>
      <c r="J1027" s="58">
        <f t="shared" ref="J1027:J1090" si="228">$F1027</f>
        <v>78.400000000000006</v>
      </c>
      <c r="K1027" s="58">
        <f t="shared" ref="K1027:K1090" si="229">$F1027</f>
        <v>78.400000000000006</v>
      </c>
      <c r="L1027" s="58">
        <f t="shared" ref="L1027:L1090" si="230">$F1027</f>
        <v>78.400000000000006</v>
      </c>
      <c r="M1027" s="58">
        <f t="shared" ref="M1027:M1090" si="231">$F1027</f>
        <v>78.400000000000006</v>
      </c>
      <c r="N1027" s="58">
        <f t="shared" ref="N1027:N1090" si="232">$F1027</f>
        <v>78.400000000000006</v>
      </c>
      <c r="O1027" s="58">
        <f t="shared" ref="O1027:O1090" si="233">$F1027</f>
        <v>78.400000000000006</v>
      </c>
      <c r="P1027" s="58">
        <f t="shared" ref="P1027:P1090" si="234">$F1027</f>
        <v>78.400000000000006</v>
      </c>
      <c r="Q1027" s="58">
        <f t="shared" ref="Q1027:Q1090" si="235">$F1027</f>
        <v>78.400000000000006</v>
      </c>
      <c r="R1027" s="58">
        <f>SUM(Table1[[#This Row],[Oct]:[September]])</f>
        <v>940.79999999999984</v>
      </c>
      <c r="S1027" s="68">
        <f>Table1[[#This Row],[DEMAND for the whole year]]/365</f>
        <v>2.5775342465753419</v>
      </c>
      <c r="T1027" s="68">
        <f>Table1[[#This Row],[Lead Time (days)]]*S1027</f>
        <v>15.465205479452052</v>
      </c>
      <c r="U1027" s="68">
        <f>SQRT(2*Table1[[#This Row],[DEMAND for the whole year]]*$H$1/(Table1[[#This Row],[Std. Price ($)]]*$K$1))</f>
        <v>616.48237121925092</v>
      </c>
      <c r="V1027" s="68">
        <f>Table1[[#This Row],[DEMAND for the whole year]]/U1027</f>
        <v>1.5260777013612379</v>
      </c>
      <c r="W1027" s="68">
        <f>Table1[[#This Row],[Demand variability (COV)]]*S1027</f>
        <v>1.6238465753424653</v>
      </c>
      <c r="X1027" s="68">
        <f t="shared" si="222"/>
        <v>3.9775955301549599</v>
      </c>
      <c r="Y1027" s="68">
        <f t="shared" si="223"/>
        <v>8.1689824869897532</v>
      </c>
      <c r="Z1027" s="58">
        <f>(Table1[[#This Row],[Eoq]]/2)*(Table1[[#This Row],[Std. Price ($)]]*$K$1)</f>
        <v>457.8233104083713</v>
      </c>
      <c r="AA1027" s="58">
        <f>Table1[[#This Row],[number of times I order]]*$H$1</f>
        <v>457.82331040837136</v>
      </c>
      <c r="AB1027" s="58">
        <f>Table1[[#This Row],[Holding cost]]+AA1027</f>
        <v>915.6466208167426</v>
      </c>
      <c r="AC1027" s="34">
        <v>-0.2</v>
      </c>
      <c r="AD1027" s="29">
        <v>0.97</v>
      </c>
      <c r="AE1027" s="29">
        <v>0.63</v>
      </c>
      <c r="AF1027" s="29">
        <v>6</v>
      </c>
    </row>
    <row r="1028" spans="1:32" x14ac:dyDescent="0.15">
      <c r="A1028" s="32">
        <v>66159.281487915883</v>
      </c>
      <c r="B1028" s="33">
        <v>8.5268999999999995</v>
      </c>
      <c r="C1028" s="33">
        <v>547.85535981440012</v>
      </c>
      <c r="D1028" s="33">
        <f>C1028/Table1[[#This Row],[Std. Price ($)]]</f>
        <v>64.250238634720731</v>
      </c>
      <c r="E1028" s="29">
        <v>186</v>
      </c>
      <c r="F1028" s="29">
        <f t="shared" si="224"/>
        <v>111.6</v>
      </c>
      <c r="G1028" s="29">
        <f t="shared" si="225"/>
        <v>111.6</v>
      </c>
      <c r="H1028" s="29">
        <f t="shared" si="226"/>
        <v>111.6</v>
      </c>
      <c r="I1028" s="58">
        <f t="shared" si="227"/>
        <v>111.6</v>
      </c>
      <c r="J1028" s="58">
        <f t="shared" si="228"/>
        <v>111.6</v>
      </c>
      <c r="K1028" s="58">
        <f t="shared" si="229"/>
        <v>111.6</v>
      </c>
      <c r="L1028" s="58">
        <f t="shared" si="230"/>
        <v>111.6</v>
      </c>
      <c r="M1028" s="58">
        <f t="shared" si="231"/>
        <v>111.6</v>
      </c>
      <c r="N1028" s="58">
        <f t="shared" si="232"/>
        <v>111.6</v>
      </c>
      <c r="O1028" s="58">
        <f t="shared" si="233"/>
        <v>111.6</v>
      </c>
      <c r="P1028" s="58">
        <f t="shared" si="234"/>
        <v>111.6</v>
      </c>
      <c r="Q1028" s="58">
        <f t="shared" si="235"/>
        <v>111.6</v>
      </c>
      <c r="R1028" s="58">
        <f>SUM(Table1[[#This Row],[Oct]:[September]])</f>
        <v>1339.1999999999998</v>
      </c>
      <c r="S1028" s="68">
        <f>Table1[[#This Row],[DEMAND for the whole year]]/365</f>
        <v>3.6690410958904103</v>
      </c>
      <c r="T1028" s="68">
        <f>Table1[[#This Row],[Lead Time (days)]]*S1028</f>
        <v>58.704657534246564</v>
      </c>
      <c r="U1028" s="68">
        <f>SQRT(2*Table1[[#This Row],[DEMAND for the whole year]]*$H$1/(Table1[[#This Row],[Std. Price ($)]]*$K$1))</f>
        <v>686.41657634858018</v>
      </c>
      <c r="V1028" s="68">
        <f>Table1[[#This Row],[DEMAND for the whole year]]/U1028</f>
        <v>1.9510018349555698</v>
      </c>
      <c r="W1028" s="68">
        <f>Table1[[#This Row],[Demand variability (COV)]]*S1028</f>
        <v>1.6143780821917806</v>
      </c>
      <c r="X1028" s="68">
        <f t="shared" ref="X1028:X1091" si="236">SQRT(AF1028)*W1028</f>
        <v>6.4575123287671223</v>
      </c>
      <c r="Y1028" s="68">
        <f t="shared" ref="Y1028:Y1091" si="237">NORMSINV($Y$1)*X1028</f>
        <v>13.262108910597037</v>
      </c>
      <c r="Z1028" s="58">
        <f>(Table1[[#This Row],[Eoq]]/2)*(Table1[[#This Row],[Std. Price ($)]]*$K$1)</f>
        <v>585.30055048667077</v>
      </c>
      <c r="AA1028" s="58">
        <f>Table1[[#This Row],[number of times I order]]*$H$1</f>
        <v>585.30055048667089</v>
      </c>
      <c r="AB1028" s="58">
        <f>Table1[[#This Row],[Holding cost]]+AA1028</f>
        <v>1170.6011009733415</v>
      </c>
      <c r="AC1028" s="34">
        <v>-0.4</v>
      </c>
      <c r="AD1028" s="29">
        <v>1</v>
      </c>
      <c r="AE1028" s="29">
        <v>0.44</v>
      </c>
      <c r="AF1028" s="29">
        <v>16</v>
      </c>
    </row>
    <row r="1029" spans="1:32" x14ac:dyDescent="0.15">
      <c r="A1029" s="32">
        <v>6795.1222281958599</v>
      </c>
      <c r="B1029" s="33">
        <v>22.589189999999999</v>
      </c>
      <c r="C1029" s="33">
        <v>6561.9474455281998</v>
      </c>
      <c r="D1029" s="33">
        <f>C1029/Table1[[#This Row],[Std. Price ($)]]</f>
        <v>290.49060393613939</v>
      </c>
      <c r="E1029" s="29">
        <v>228</v>
      </c>
      <c r="F1029" s="29">
        <f t="shared" si="224"/>
        <v>342</v>
      </c>
      <c r="G1029" s="29">
        <f t="shared" si="225"/>
        <v>342</v>
      </c>
      <c r="H1029" s="29">
        <f t="shared" si="226"/>
        <v>342</v>
      </c>
      <c r="I1029" s="58">
        <f t="shared" si="227"/>
        <v>342</v>
      </c>
      <c r="J1029" s="58">
        <f t="shared" si="228"/>
        <v>342</v>
      </c>
      <c r="K1029" s="58">
        <f t="shared" si="229"/>
        <v>342</v>
      </c>
      <c r="L1029" s="58">
        <f t="shared" si="230"/>
        <v>342</v>
      </c>
      <c r="M1029" s="58">
        <f t="shared" si="231"/>
        <v>342</v>
      </c>
      <c r="N1029" s="58">
        <f t="shared" si="232"/>
        <v>342</v>
      </c>
      <c r="O1029" s="58">
        <f t="shared" si="233"/>
        <v>342</v>
      </c>
      <c r="P1029" s="58">
        <f t="shared" si="234"/>
        <v>342</v>
      </c>
      <c r="Q1029" s="58">
        <f t="shared" si="235"/>
        <v>342</v>
      </c>
      <c r="R1029" s="58">
        <f>SUM(Table1[[#This Row],[Oct]:[September]])</f>
        <v>4104</v>
      </c>
      <c r="S1029" s="68">
        <f>Table1[[#This Row],[DEMAND for the whole year]]/365</f>
        <v>11.243835616438357</v>
      </c>
      <c r="T1029" s="68">
        <f>Table1[[#This Row],[Lead Time (days)]]*S1029</f>
        <v>326.07123287671237</v>
      </c>
      <c r="U1029" s="68">
        <f>SQRT(2*Table1[[#This Row],[DEMAND for the whole year]]*$H$1/(Table1[[#This Row],[Std. Price ($)]]*$K$1))</f>
        <v>738.26788062763683</v>
      </c>
      <c r="V1029" s="68">
        <f>Table1[[#This Row],[DEMAND for the whole year]]/U1029</f>
        <v>5.5589578087983362</v>
      </c>
      <c r="W1029" s="68">
        <f>Table1[[#This Row],[Demand variability (COV)]]*S1029</f>
        <v>12.368219178082194</v>
      </c>
      <c r="X1029" s="68">
        <f t="shared" si="236"/>
        <v>66.604898644734263</v>
      </c>
      <c r="Y1029" s="68">
        <f t="shared" si="237"/>
        <v>136.78973803436591</v>
      </c>
      <c r="Z1029" s="58">
        <f>(Table1[[#This Row],[Eoq]]/2)*(Table1[[#This Row],[Std. Price ($)]]*$K$1)</f>
        <v>1667.6873426395009</v>
      </c>
      <c r="AA1029" s="58">
        <f>Table1[[#This Row],[number of times I order]]*$H$1</f>
        <v>1667.6873426395009</v>
      </c>
      <c r="AB1029" s="58">
        <f>Table1[[#This Row],[Holding cost]]+AA1029</f>
        <v>3335.3746852790018</v>
      </c>
      <c r="AC1029" s="34">
        <v>0.5</v>
      </c>
      <c r="AD1029" s="29">
        <v>1</v>
      </c>
      <c r="AE1029" s="29">
        <v>1.1000000000000001</v>
      </c>
      <c r="AF1029" s="29">
        <v>29</v>
      </c>
    </row>
    <row r="1030" spans="1:32" x14ac:dyDescent="0.15">
      <c r="A1030" s="32">
        <v>70246.003212268362</v>
      </c>
      <c r="B1030" s="33">
        <v>10.788630339999999</v>
      </c>
      <c r="C1030" s="33">
        <v>3855.94798972226</v>
      </c>
      <c r="D1030" s="33">
        <f>C1030/Table1[[#This Row],[Std. Price ($)]]</f>
        <v>357.40848172598157</v>
      </c>
      <c r="E1030" s="29">
        <v>252</v>
      </c>
      <c r="F1030" s="29">
        <f t="shared" si="224"/>
        <v>453.6</v>
      </c>
      <c r="G1030" s="29">
        <f t="shared" si="225"/>
        <v>453.6</v>
      </c>
      <c r="H1030" s="29">
        <f t="shared" si="226"/>
        <v>453.6</v>
      </c>
      <c r="I1030" s="58">
        <f t="shared" si="227"/>
        <v>453.6</v>
      </c>
      <c r="J1030" s="58">
        <f t="shared" si="228"/>
        <v>453.6</v>
      </c>
      <c r="K1030" s="58">
        <f t="shared" si="229"/>
        <v>453.6</v>
      </c>
      <c r="L1030" s="58">
        <f t="shared" si="230"/>
        <v>453.6</v>
      </c>
      <c r="M1030" s="58">
        <f t="shared" si="231"/>
        <v>453.6</v>
      </c>
      <c r="N1030" s="58">
        <f t="shared" si="232"/>
        <v>453.6</v>
      </c>
      <c r="O1030" s="58">
        <f t="shared" si="233"/>
        <v>453.6</v>
      </c>
      <c r="P1030" s="58">
        <f t="shared" si="234"/>
        <v>453.6</v>
      </c>
      <c r="Q1030" s="58">
        <f t="shared" si="235"/>
        <v>453.6</v>
      </c>
      <c r="R1030" s="58">
        <f>SUM(Table1[[#This Row],[Oct]:[September]])</f>
        <v>5443.2000000000007</v>
      </c>
      <c r="S1030" s="68">
        <f>Table1[[#This Row],[DEMAND for the whole year]]/365</f>
        <v>14.912876712328769</v>
      </c>
      <c r="T1030" s="68">
        <f>Table1[[#This Row],[Lead Time (days)]]*S1030</f>
        <v>521.95068493150688</v>
      </c>
      <c r="U1030" s="68">
        <f>SQRT(2*Table1[[#This Row],[DEMAND for the whole year]]*$H$1/(Table1[[#This Row],[Std. Price ($)]]*$K$1))</f>
        <v>1230.2818497715887</v>
      </c>
      <c r="V1030" s="68">
        <f>Table1[[#This Row],[DEMAND for the whole year]]/U1030</f>
        <v>4.424352030399028</v>
      </c>
      <c r="W1030" s="68">
        <f>Table1[[#This Row],[Demand variability (COV)]]*S1030</f>
        <v>14.316361643835618</v>
      </c>
      <c r="X1030" s="68">
        <f t="shared" si="236"/>
        <v>84.696737688638692</v>
      </c>
      <c r="Y1030" s="68">
        <f t="shared" si="237"/>
        <v>173.94583276211091</v>
      </c>
      <c r="Z1030" s="58">
        <f>(Table1[[#This Row],[Eoq]]/2)*(Table1[[#This Row],[Std. Price ($)]]*$K$1)</f>
        <v>1327.3056091197084</v>
      </c>
      <c r="AA1030" s="58">
        <f>Table1[[#This Row],[number of times I order]]*$H$1</f>
        <v>1327.3056091197084</v>
      </c>
      <c r="AB1030" s="58">
        <f>Table1[[#This Row],[Holding cost]]+AA1030</f>
        <v>2654.6112182394168</v>
      </c>
      <c r="AC1030" s="34">
        <v>0.8</v>
      </c>
      <c r="AD1030" s="29">
        <v>1</v>
      </c>
      <c r="AE1030" s="29">
        <v>0.96</v>
      </c>
      <c r="AF1030" s="29">
        <v>35</v>
      </c>
    </row>
    <row r="1031" spans="1:32" x14ac:dyDescent="0.15">
      <c r="A1031" s="32">
        <v>77672.937903908081</v>
      </c>
      <c r="B1031" s="33">
        <v>19.856269099999999</v>
      </c>
      <c r="C1031" s="33">
        <v>1701.6875853602003</v>
      </c>
      <c r="D1031" s="33">
        <f>C1031/Table1[[#This Row],[Std. Price ($)]]</f>
        <v>85.700268101231586</v>
      </c>
      <c r="E1031" s="29">
        <v>260</v>
      </c>
      <c r="F1031" s="29">
        <f t="shared" si="224"/>
        <v>156</v>
      </c>
      <c r="G1031" s="29">
        <f t="shared" si="225"/>
        <v>156</v>
      </c>
      <c r="H1031" s="29">
        <f t="shared" si="226"/>
        <v>156</v>
      </c>
      <c r="I1031" s="58">
        <f t="shared" si="227"/>
        <v>156</v>
      </c>
      <c r="J1031" s="58">
        <f t="shared" si="228"/>
        <v>156</v>
      </c>
      <c r="K1031" s="58">
        <f t="shared" si="229"/>
        <v>156</v>
      </c>
      <c r="L1031" s="58">
        <f t="shared" si="230"/>
        <v>156</v>
      </c>
      <c r="M1031" s="58">
        <f t="shared" si="231"/>
        <v>156</v>
      </c>
      <c r="N1031" s="58">
        <f t="shared" si="232"/>
        <v>156</v>
      </c>
      <c r="O1031" s="58">
        <f t="shared" si="233"/>
        <v>156</v>
      </c>
      <c r="P1031" s="58">
        <f t="shared" si="234"/>
        <v>156</v>
      </c>
      <c r="Q1031" s="58">
        <f t="shared" si="235"/>
        <v>156</v>
      </c>
      <c r="R1031" s="58">
        <f>SUM(Table1[[#This Row],[Oct]:[September]])</f>
        <v>1872</v>
      </c>
      <c r="S1031" s="68">
        <f>Table1[[#This Row],[DEMAND for the whole year]]/365</f>
        <v>5.1287671232876715</v>
      </c>
      <c r="T1031" s="68">
        <f>Table1[[#This Row],[Lead Time (days)]]*S1031</f>
        <v>143.60547945205479</v>
      </c>
      <c r="U1031" s="68">
        <f>SQRT(2*Table1[[#This Row],[DEMAND for the whole year]]*$H$1/(Table1[[#This Row],[Std. Price ($)]]*$K$1))</f>
        <v>531.82007213835379</v>
      </c>
      <c r="V1031" s="68">
        <f>Table1[[#This Row],[DEMAND for the whole year]]/U1031</f>
        <v>3.5199874883868549</v>
      </c>
      <c r="W1031" s="68">
        <f>Table1[[#This Row],[Demand variability (COV)]]*S1031</f>
        <v>1.641205479452055</v>
      </c>
      <c r="X1031" s="68">
        <f t="shared" si="236"/>
        <v>8.6844430979733289</v>
      </c>
      <c r="Y1031" s="68">
        <f t="shared" si="237"/>
        <v>17.835665551906771</v>
      </c>
      <c r="Z1031" s="58">
        <f>(Table1[[#This Row],[Eoq]]/2)*(Table1[[#This Row],[Std. Price ($)]]*$K$1)</f>
        <v>1055.9962465160565</v>
      </c>
      <c r="AA1031" s="58">
        <f>Table1[[#This Row],[number of times I order]]*$H$1</f>
        <v>1055.9962465160565</v>
      </c>
      <c r="AB1031" s="58">
        <f>Table1[[#This Row],[Holding cost]]+AA1031</f>
        <v>2111.9924930321131</v>
      </c>
      <c r="AC1031" s="34">
        <v>-0.4</v>
      </c>
      <c r="AD1031" s="29">
        <v>0.96</v>
      </c>
      <c r="AE1031" s="29">
        <v>0.32</v>
      </c>
      <c r="AF1031" s="29">
        <v>28</v>
      </c>
    </row>
    <row r="1032" spans="1:32" x14ac:dyDescent="0.15">
      <c r="A1032" s="32">
        <v>25506.417633550725</v>
      </c>
      <c r="B1032" s="33">
        <v>16.822565349999998</v>
      </c>
      <c r="C1032" s="33">
        <v>1129.8023304863866</v>
      </c>
      <c r="D1032" s="33">
        <f>C1032/Table1[[#This Row],[Std. Price ($)]]</f>
        <v>67.159931138944089</v>
      </c>
      <c r="E1032" s="29">
        <v>244</v>
      </c>
      <c r="F1032" s="29">
        <f t="shared" si="224"/>
        <v>610</v>
      </c>
      <c r="G1032" s="29">
        <f t="shared" si="225"/>
        <v>610</v>
      </c>
      <c r="H1032" s="29">
        <f t="shared" si="226"/>
        <v>610</v>
      </c>
      <c r="I1032" s="58">
        <f t="shared" si="227"/>
        <v>610</v>
      </c>
      <c r="J1032" s="58">
        <f t="shared" si="228"/>
        <v>610</v>
      </c>
      <c r="K1032" s="58">
        <f t="shared" si="229"/>
        <v>610</v>
      </c>
      <c r="L1032" s="58">
        <f t="shared" si="230"/>
        <v>610</v>
      </c>
      <c r="M1032" s="58">
        <f t="shared" si="231"/>
        <v>610</v>
      </c>
      <c r="N1032" s="58">
        <f t="shared" si="232"/>
        <v>610</v>
      </c>
      <c r="O1032" s="58">
        <f t="shared" si="233"/>
        <v>610</v>
      </c>
      <c r="P1032" s="58">
        <f t="shared" si="234"/>
        <v>610</v>
      </c>
      <c r="Q1032" s="58">
        <f t="shared" si="235"/>
        <v>610</v>
      </c>
      <c r="R1032" s="58">
        <f>SUM(Table1[[#This Row],[Oct]:[September]])</f>
        <v>7320</v>
      </c>
      <c r="S1032" s="68">
        <f>Table1[[#This Row],[DEMAND for the whole year]]/365</f>
        <v>20.054794520547944</v>
      </c>
      <c r="T1032" s="68">
        <f>Table1[[#This Row],[Lead Time (days)]]*S1032</f>
        <v>220.60273972602738</v>
      </c>
      <c r="U1032" s="68">
        <f>SQRT(2*Table1[[#This Row],[DEMAND for the whole year]]*$H$1/(Table1[[#This Row],[Std. Price ($)]]*$K$1))</f>
        <v>1142.5364282323021</v>
      </c>
      <c r="V1032" s="68">
        <f>Table1[[#This Row],[DEMAND for the whole year]]/U1032</f>
        <v>6.4067979095644967</v>
      </c>
      <c r="W1032" s="68">
        <f>Table1[[#This Row],[Demand variability (COV)]]*S1032</f>
        <v>9.8268493150684915</v>
      </c>
      <c r="X1032" s="68">
        <f t="shared" si="236"/>
        <v>32.591972049443143</v>
      </c>
      <c r="Y1032" s="68">
        <f t="shared" si="237"/>
        <v>66.935727091886648</v>
      </c>
      <c r="Z1032" s="58">
        <f>(Table1[[#This Row],[Eoq]]/2)*(Table1[[#This Row],[Std. Price ($)]]*$K$1)</f>
        <v>1922.0393728693484</v>
      </c>
      <c r="AA1032" s="58">
        <f>Table1[[#This Row],[number of times I order]]*$H$1</f>
        <v>1922.0393728693491</v>
      </c>
      <c r="AB1032" s="58">
        <f>Table1[[#This Row],[Holding cost]]+AA1032</f>
        <v>3844.0787457386978</v>
      </c>
      <c r="AC1032" s="34">
        <v>1.5</v>
      </c>
      <c r="AD1032" s="29">
        <v>1</v>
      </c>
      <c r="AE1032" s="29">
        <v>0.49</v>
      </c>
      <c r="AF1032" s="29">
        <v>11</v>
      </c>
    </row>
    <row r="1033" spans="1:32" x14ac:dyDescent="0.15">
      <c r="A1033" s="32">
        <v>76289.427107154319</v>
      </c>
      <c r="B1033" s="33">
        <v>13.5063</v>
      </c>
      <c r="C1033" s="33">
        <v>1004.2617651774272</v>
      </c>
      <c r="D1033" s="33">
        <f>C1033/Table1[[#This Row],[Std. Price ($)]]</f>
        <v>74.355061354880846</v>
      </c>
      <c r="E1033" s="29">
        <v>212</v>
      </c>
      <c r="F1033" s="29">
        <f t="shared" si="224"/>
        <v>381.6</v>
      </c>
      <c r="G1033" s="29">
        <f t="shared" si="225"/>
        <v>381.6</v>
      </c>
      <c r="H1033" s="29">
        <f t="shared" si="226"/>
        <v>381.6</v>
      </c>
      <c r="I1033" s="58">
        <f t="shared" si="227"/>
        <v>381.6</v>
      </c>
      <c r="J1033" s="58">
        <f t="shared" si="228"/>
        <v>381.6</v>
      </c>
      <c r="K1033" s="58">
        <f t="shared" si="229"/>
        <v>381.6</v>
      </c>
      <c r="L1033" s="58">
        <f t="shared" si="230"/>
        <v>381.6</v>
      </c>
      <c r="M1033" s="58">
        <f t="shared" si="231"/>
        <v>381.6</v>
      </c>
      <c r="N1033" s="58">
        <f t="shared" si="232"/>
        <v>381.6</v>
      </c>
      <c r="O1033" s="58">
        <f t="shared" si="233"/>
        <v>381.6</v>
      </c>
      <c r="P1033" s="58">
        <f t="shared" si="234"/>
        <v>381.6</v>
      </c>
      <c r="Q1033" s="58">
        <f t="shared" si="235"/>
        <v>381.6</v>
      </c>
      <c r="R1033" s="58">
        <f>SUM(Table1[[#This Row],[Oct]:[September]])</f>
        <v>4579.2</v>
      </c>
      <c r="S1033" s="68">
        <f>Table1[[#This Row],[DEMAND for the whole year]]/365</f>
        <v>12.545753424657534</v>
      </c>
      <c r="T1033" s="68">
        <f>Table1[[#This Row],[Lead Time (days)]]*S1033</f>
        <v>200.73205479452054</v>
      </c>
      <c r="U1033" s="68">
        <f>SQRT(2*Table1[[#This Row],[DEMAND for the whole year]]*$H$1/(Table1[[#This Row],[Std. Price ($)]]*$K$1))</f>
        <v>1008.5263216730124</v>
      </c>
      <c r="V1033" s="68">
        <f>Table1[[#This Row],[DEMAND for the whole year]]/U1033</f>
        <v>4.54048635280407</v>
      </c>
      <c r="W1033" s="68">
        <f>Table1[[#This Row],[Demand variability (COV)]]*S1033</f>
        <v>7.778367123287671</v>
      </c>
      <c r="X1033" s="68">
        <f t="shared" si="236"/>
        <v>31.113468493150684</v>
      </c>
      <c r="Y1033" s="68">
        <f t="shared" si="237"/>
        <v>63.899252023785735</v>
      </c>
      <c r="Z1033" s="58">
        <f>(Table1[[#This Row],[Eoq]]/2)*(Table1[[#This Row],[Std. Price ($)]]*$K$1)</f>
        <v>1362.1459058412206</v>
      </c>
      <c r="AA1033" s="58">
        <f>Table1[[#This Row],[number of times I order]]*$H$1</f>
        <v>1362.1459058412211</v>
      </c>
      <c r="AB1033" s="58">
        <f>Table1[[#This Row],[Holding cost]]+AA1033</f>
        <v>2724.2918116824417</v>
      </c>
      <c r="AC1033" s="34">
        <v>0.8</v>
      </c>
      <c r="AD1033" s="29">
        <v>0.96</v>
      </c>
      <c r="AE1033" s="29">
        <v>0.62</v>
      </c>
      <c r="AF1033" s="29">
        <v>16</v>
      </c>
    </row>
    <row r="1034" spans="1:32" x14ac:dyDescent="0.15">
      <c r="A1034" s="32">
        <v>41862.315515868817</v>
      </c>
      <c r="B1034" s="33">
        <v>14.400268279999997</v>
      </c>
      <c r="C1034" s="33">
        <v>1329.3445155252998</v>
      </c>
      <c r="D1034" s="33">
        <f>C1034/Table1[[#This Row],[Std. Price ($)]]</f>
        <v>92.313871497212133</v>
      </c>
      <c r="E1034" s="29">
        <v>268</v>
      </c>
      <c r="F1034" s="29">
        <f t="shared" si="224"/>
        <v>160.80000000000001</v>
      </c>
      <c r="G1034" s="29">
        <f t="shared" si="225"/>
        <v>160.80000000000001</v>
      </c>
      <c r="H1034" s="29">
        <f t="shared" si="226"/>
        <v>160.80000000000001</v>
      </c>
      <c r="I1034" s="58">
        <f t="shared" si="227"/>
        <v>160.80000000000001</v>
      </c>
      <c r="J1034" s="58">
        <f t="shared" si="228"/>
        <v>160.80000000000001</v>
      </c>
      <c r="K1034" s="58">
        <f t="shared" si="229"/>
        <v>160.80000000000001</v>
      </c>
      <c r="L1034" s="58">
        <f t="shared" si="230"/>
        <v>160.80000000000001</v>
      </c>
      <c r="M1034" s="58">
        <f t="shared" si="231"/>
        <v>160.80000000000001</v>
      </c>
      <c r="N1034" s="58">
        <f t="shared" si="232"/>
        <v>160.80000000000001</v>
      </c>
      <c r="O1034" s="58">
        <f t="shared" si="233"/>
        <v>160.80000000000001</v>
      </c>
      <c r="P1034" s="58">
        <f t="shared" si="234"/>
        <v>160.80000000000001</v>
      </c>
      <c r="Q1034" s="58">
        <f t="shared" si="235"/>
        <v>160.80000000000001</v>
      </c>
      <c r="R1034" s="58">
        <f>SUM(Table1[[#This Row],[Oct]:[September]])</f>
        <v>1929.5999999999997</v>
      </c>
      <c r="S1034" s="68">
        <f>Table1[[#This Row],[DEMAND for the whole year]]/365</f>
        <v>5.2865753424657527</v>
      </c>
      <c r="T1034" s="68">
        <f>Table1[[#This Row],[Lead Time (days)]]*S1034</f>
        <v>111.01808219178081</v>
      </c>
      <c r="U1034" s="68">
        <f>SQRT(2*Table1[[#This Row],[DEMAND for the whole year]]*$H$1/(Table1[[#This Row],[Std. Price ($)]]*$K$1))</f>
        <v>634.02879323907473</v>
      </c>
      <c r="V1034" s="68">
        <f>Table1[[#This Row],[DEMAND for the whole year]]/U1034</f>
        <v>3.0433949066291075</v>
      </c>
      <c r="W1034" s="68">
        <f>Table1[[#This Row],[Demand variability (COV)]]*S1034</f>
        <v>2.3789589041095889</v>
      </c>
      <c r="X1034" s="68">
        <f t="shared" si="236"/>
        <v>10.901759253271383</v>
      </c>
      <c r="Y1034" s="68">
        <f t="shared" si="237"/>
        <v>22.389476190376488</v>
      </c>
      <c r="Z1034" s="58">
        <f>(Table1[[#This Row],[Eoq]]/2)*(Table1[[#This Row],[Std. Price ($)]]*$K$1)</f>
        <v>913.01847198873247</v>
      </c>
      <c r="AA1034" s="58">
        <f>Table1[[#This Row],[number of times I order]]*$H$1</f>
        <v>913.01847198873224</v>
      </c>
      <c r="AB1034" s="58">
        <f>Table1[[#This Row],[Holding cost]]+AA1034</f>
        <v>1826.0369439774647</v>
      </c>
      <c r="AC1034" s="34">
        <v>-0.4</v>
      </c>
      <c r="AD1034" s="29">
        <v>0.99</v>
      </c>
      <c r="AE1034" s="29">
        <v>0.45</v>
      </c>
      <c r="AF1034" s="29">
        <v>21</v>
      </c>
    </row>
    <row r="1035" spans="1:32" x14ac:dyDescent="0.15">
      <c r="A1035" s="32">
        <v>43542.328960822182</v>
      </c>
      <c r="B1035" s="33">
        <v>12.876779999999998</v>
      </c>
      <c r="C1035" s="33">
        <v>4362.5330647345654</v>
      </c>
      <c r="D1035" s="33">
        <f>C1035/Table1[[#This Row],[Std. Price ($)]]</f>
        <v>338.79068095708448</v>
      </c>
      <c r="E1035" s="29">
        <v>340</v>
      </c>
      <c r="F1035" s="29">
        <f t="shared" si="224"/>
        <v>204</v>
      </c>
      <c r="G1035" s="29">
        <f t="shared" si="225"/>
        <v>204</v>
      </c>
      <c r="H1035" s="29">
        <f t="shared" si="226"/>
        <v>204</v>
      </c>
      <c r="I1035" s="58">
        <f t="shared" si="227"/>
        <v>204</v>
      </c>
      <c r="J1035" s="58">
        <f t="shared" si="228"/>
        <v>204</v>
      </c>
      <c r="K1035" s="58">
        <f t="shared" si="229"/>
        <v>204</v>
      </c>
      <c r="L1035" s="58">
        <f t="shared" si="230"/>
        <v>204</v>
      </c>
      <c r="M1035" s="58">
        <f t="shared" si="231"/>
        <v>204</v>
      </c>
      <c r="N1035" s="58">
        <f t="shared" si="232"/>
        <v>204</v>
      </c>
      <c r="O1035" s="58">
        <f t="shared" si="233"/>
        <v>204</v>
      </c>
      <c r="P1035" s="58">
        <f t="shared" si="234"/>
        <v>204</v>
      </c>
      <c r="Q1035" s="58">
        <f t="shared" si="235"/>
        <v>204</v>
      </c>
      <c r="R1035" s="58">
        <f>SUM(Table1[[#This Row],[Oct]:[September]])</f>
        <v>2448</v>
      </c>
      <c r="S1035" s="68">
        <f>Table1[[#This Row],[DEMAND for the whole year]]/365</f>
        <v>6.7068493150684931</v>
      </c>
      <c r="T1035" s="68">
        <f>Table1[[#This Row],[Lead Time (days)]]*S1035</f>
        <v>181.0849315068493</v>
      </c>
      <c r="U1035" s="68">
        <f>SQRT(2*Table1[[#This Row],[DEMAND for the whole year]]*$H$1/(Table1[[#This Row],[Std. Price ($)]]*$K$1))</f>
        <v>755.20124313532153</v>
      </c>
      <c r="V1035" s="68">
        <f>Table1[[#This Row],[DEMAND for the whole year]]/U1035</f>
        <v>3.2415200878600148</v>
      </c>
      <c r="W1035" s="68">
        <f>Table1[[#This Row],[Demand variability (COV)]]*S1035</f>
        <v>5.9020273972602739</v>
      </c>
      <c r="X1035" s="68">
        <f t="shared" si="236"/>
        <v>30.667833959154891</v>
      </c>
      <c r="Y1035" s="68">
        <f t="shared" si="237"/>
        <v>62.984030585051954</v>
      </c>
      <c r="Z1035" s="58">
        <f>(Table1[[#This Row],[Eoq]]/2)*(Table1[[#This Row],[Std. Price ($)]]*$K$1)</f>
        <v>972.45602635800446</v>
      </c>
      <c r="AA1035" s="58">
        <f>Table1[[#This Row],[number of times I order]]*$H$1</f>
        <v>972.45602635800446</v>
      </c>
      <c r="AB1035" s="58">
        <f>Table1[[#This Row],[Holding cost]]+AA1035</f>
        <v>1944.9120527160089</v>
      </c>
      <c r="AC1035" s="34">
        <v>-0.4</v>
      </c>
      <c r="AD1035" s="29">
        <v>0.95</v>
      </c>
      <c r="AE1035" s="29">
        <v>0.88</v>
      </c>
      <c r="AF1035" s="29">
        <v>27</v>
      </c>
    </row>
    <row r="1036" spans="1:32" x14ac:dyDescent="0.15">
      <c r="A1036" s="32">
        <v>73714.045240521518</v>
      </c>
      <c r="B1036" s="33">
        <v>22.000705759999999</v>
      </c>
      <c r="C1036" s="33">
        <v>7069.2948360996033</v>
      </c>
      <c r="D1036" s="33">
        <f>C1036/Table1[[#This Row],[Std. Price ($)]]</f>
        <v>321.32127547255573</v>
      </c>
      <c r="E1036" s="29">
        <v>284</v>
      </c>
      <c r="F1036" s="29">
        <f t="shared" si="224"/>
        <v>340.8</v>
      </c>
      <c r="G1036" s="29">
        <f t="shared" si="225"/>
        <v>340.8</v>
      </c>
      <c r="H1036" s="29">
        <f t="shared" si="226"/>
        <v>340.8</v>
      </c>
      <c r="I1036" s="58">
        <f t="shared" si="227"/>
        <v>340.8</v>
      </c>
      <c r="J1036" s="58">
        <f t="shared" si="228"/>
        <v>340.8</v>
      </c>
      <c r="K1036" s="58">
        <f t="shared" si="229"/>
        <v>340.8</v>
      </c>
      <c r="L1036" s="58">
        <f t="shared" si="230"/>
        <v>340.8</v>
      </c>
      <c r="M1036" s="58">
        <f t="shared" si="231"/>
        <v>340.8</v>
      </c>
      <c r="N1036" s="58">
        <f t="shared" si="232"/>
        <v>340.8</v>
      </c>
      <c r="O1036" s="58">
        <f t="shared" si="233"/>
        <v>340.8</v>
      </c>
      <c r="P1036" s="58">
        <f t="shared" si="234"/>
        <v>340.8</v>
      </c>
      <c r="Q1036" s="58">
        <f t="shared" si="235"/>
        <v>340.8</v>
      </c>
      <c r="R1036" s="58">
        <f>SUM(Table1[[#This Row],[Oct]:[September]])</f>
        <v>4089.6000000000008</v>
      </c>
      <c r="S1036" s="68">
        <f>Table1[[#This Row],[DEMAND for the whole year]]/365</f>
        <v>11.204383561643837</v>
      </c>
      <c r="T1036" s="68">
        <f>Table1[[#This Row],[Lead Time (days)]]*S1036</f>
        <v>582.62794520547959</v>
      </c>
      <c r="U1036" s="68">
        <f>SQRT(2*Table1[[#This Row],[DEMAND for the whole year]]*$H$1/(Table1[[#This Row],[Std. Price ($)]]*$K$1))</f>
        <v>746.76290595177113</v>
      </c>
      <c r="V1036" s="68">
        <f>Table1[[#This Row],[DEMAND for the whole year]]/U1036</f>
        <v>5.4764369887758235</v>
      </c>
      <c r="W1036" s="68">
        <f>Table1[[#This Row],[Demand variability (COV)]]*S1036</f>
        <v>5.8262794520547958</v>
      </c>
      <c r="X1036" s="68">
        <f t="shared" si="236"/>
        <v>42.013898619131602</v>
      </c>
      <c r="Y1036" s="68">
        <f t="shared" si="237"/>
        <v>86.285998520437346</v>
      </c>
      <c r="Z1036" s="58">
        <f>(Table1[[#This Row],[Eoq]]/2)*(Table1[[#This Row],[Std. Price ($)]]*$K$1)</f>
        <v>1642.9310966327469</v>
      </c>
      <c r="AA1036" s="58">
        <f>Table1[[#This Row],[number of times I order]]*$H$1</f>
        <v>1642.9310966327471</v>
      </c>
      <c r="AB1036" s="58">
        <f>Table1[[#This Row],[Holding cost]]+AA1036</f>
        <v>3285.8621932654942</v>
      </c>
      <c r="AC1036" s="34">
        <v>0.2</v>
      </c>
      <c r="AD1036" s="29">
        <v>1</v>
      </c>
      <c r="AE1036" s="29">
        <v>0.52</v>
      </c>
      <c r="AF1036" s="29">
        <v>52</v>
      </c>
    </row>
    <row r="1037" spans="1:32" x14ac:dyDescent="0.15">
      <c r="A1037" s="32">
        <v>24401.950872764632</v>
      </c>
      <c r="B1037" s="33">
        <v>12.289970609999999</v>
      </c>
      <c r="C1037" s="33">
        <v>201.62447016081168</v>
      </c>
      <c r="D1037" s="33">
        <f>C1037/Table1[[#This Row],[Std. Price ($)]]</f>
        <v>16.405610441147484</v>
      </c>
      <c r="E1037" s="29">
        <v>276</v>
      </c>
      <c r="F1037" s="29">
        <f t="shared" si="224"/>
        <v>607.20000000000005</v>
      </c>
      <c r="G1037" s="29">
        <f t="shared" si="225"/>
        <v>607.20000000000005</v>
      </c>
      <c r="H1037" s="29">
        <f t="shared" si="226"/>
        <v>607.20000000000005</v>
      </c>
      <c r="I1037" s="58">
        <f t="shared" si="227"/>
        <v>607.20000000000005</v>
      </c>
      <c r="J1037" s="58">
        <f t="shared" si="228"/>
        <v>607.20000000000005</v>
      </c>
      <c r="K1037" s="58">
        <f t="shared" si="229"/>
        <v>607.20000000000005</v>
      </c>
      <c r="L1037" s="58">
        <f t="shared" si="230"/>
        <v>607.20000000000005</v>
      </c>
      <c r="M1037" s="58">
        <f t="shared" si="231"/>
        <v>607.20000000000005</v>
      </c>
      <c r="N1037" s="58">
        <f t="shared" si="232"/>
        <v>607.20000000000005</v>
      </c>
      <c r="O1037" s="58">
        <f t="shared" si="233"/>
        <v>607.20000000000005</v>
      </c>
      <c r="P1037" s="58">
        <f t="shared" si="234"/>
        <v>607.20000000000005</v>
      </c>
      <c r="Q1037" s="58">
        <f t="shared" si="235"/>
        <v>607.20000000000005</v>
      </c>
      <c r="R1037" s="58">
        <f>SUM(Table1[[#This Row],[Oct]:[September]])</f>
        <v>7286.3999999999987</v>
      </c>
      <c r="S1037" s="68">
        <f>Table1[[#This Row],[DEMAND for the whole year]]/365</f>
        <v>19.962739726027394</v>
      </c>
      <c r="T1037" s="68">
        <f>Table1[[#This Row],[Lead Time (days)]]*S1037</f>
        <v>39.925479452054788</v>
      </c>
      <c r="U1037" s="68">
        <f>SQRT(2*Table1[[#This Row],[DEMAND for the whole year]]*$H$1/(Table1[[#This Row],[Std. Price ($)]]*$K$1))</f>
        <v>1333.6495097831373</v>
      </c>
      <c r="V1037" s="68">
        <f>Table1[[#This Row],[DEMAND for the whole year]]/U1037</f>
        <v>5.4635044264252226</v>
      </c>
      <c r="W1037" s="68">
        <f>Table1[[#This Row],[Demand variability (COV)]]*S1037</f>
        <v>13.774290410958901</v>
      </c>
      <c r="X1037" s="68">
        <f t="shared" si="236"/>
        <v>19.479788311243752</v>
      </c>
      <c r="Y1037" s="68">
        <f t="shared" si="237"/>
        <v>40.006594023555358</v>
      </c>
      <c r="Z1037" s="58">
        <f>(Table1[[#This Row],[Eoq]]/2)*(Table1[[#This Row],[Std. Price ($)]]*$K$1)</f>
        <v>1639.0513279275665</v>
      </c>
      <c r="AA1037" s="58">
        <f>Table1[[#This Row],[number of times I order]]*$H$1</f>
        <v>1639.0513279275667</v>
      </c>
      <c r="AB1037" s="58">
        <f>Table1[[#This Row],[Holding cost]]+AA1037</f>
        <v>3278.102655855133</v>
      </c>
      <c r="AC1037" s="34">
        <v>1.2</v>
      </c>
      <c r="AD1037" s="29">
        <v>1</v>
      </c>
      <c r="AE1037" s="29">
        <v>0.69</v>
      </c>
      <c r="AF1037" s="29">
        <v>2</v>
      </c>
    </row>
    <row r="1038" spans="1:32" x14ac:dyDescent="0.15">
      <c r="A1038" s="32">
        <v>41308.836596373607</v>
      </c>
      <c r="B1038" s="33">
        <v>16.188605599999999</v>
      </c>
      <c r="C1038" s="33">
        <v>958.95264297002666</v>
      </c>
      <c r="D1038" s="33">
        <f>C1038/Table1[[#This Row],[Std. Price ($)]]</f>
        <v>59.2362718979346</v>
      </c>
      <c r="E1038" s="29">
        <v>162</v>
      </c>
      <c r="F1038" s="29">
        <f t="shared" si="224"/>
        <v>291.60000000000002</v>
      </c>
      <c r="G1038" s="29">
        <f t="shared" si="225"/>
        <v>291.60000000000002</v>
      </c>
      <c r="H1038" s="29">
        <f t="shared" si="226"/>
        <v>291.60000000000002</v>
      </c>
      <c r="I1038" s="58">
        <f t="shared" si="227"/>
        <v>291.60000000000002</v>
      </c>
      <c r="J1038" s="58">
        <f t="shared" si="228"/>
        <v>291.60000000000002</v>
      </c>
      <c r="K1038" s="58">
        <f t="shared" si="229"/>
        <v>291.60000000000002</v>
      </c>
      <c r="L1038" s="58">
        <f t="shared" si="230"/>
        <v>291.60000000000002</v>
      </c>
      <c r="M1038" s="58">
        <f t="shared" si="231"/>
        <v>291.60000000000002</v>
      </c>
      <c r="N1038" s="58">
        <f t="shared" si="232"/>
        <v>291.60000000000002</v>
      </c>
      <c r="O1038" s="58">
        <f t="shared" si="233"/>
        <v>291.60000000000002</v>
      </c>
      <c r="P1038" s="58">
        <f t="shared" si="234"/>
        <v>291.60000000000002</v>
      </c>
      <c r="Q1038" s="58">
        <f t="shared" si="235"/>
        <v>291.60000000000002</v>
      </c>
      <c r="R1038" s="58">
        <f>SUM(Table1[[#This Row],[Oct]:[September]])</f>
        <v>3499.1999999999994</v>
      </c>
      <c r="S1038" s="68">
        <f>Table1[[#This Row],[DEMAND for the whole year]]/365</f>
        <v>9.5868493150684913</v>
      </c>
      <c r="T1038" s="68">
        <f>Table1[[#This Row],[Lead Time (days)]]*S1038</f>
        <v>38.347397260273965</v>
      </c>
      <c r="U1038" s="68">
        <f>SQRT(2*Table1[[#This Row],[DEMAND for the whole year]]*$H$1/(Table1[[#This Row],[Std. Price ($)]]*$K$1))</f>
        <v>805.26771746999998</v>
      </c>
      <c r="V1038" s="68">
        <f>Table1[[#This Row],[DEMAND for the whole year]]/U1038</f>
        <v>4.3453871601780198</v>
      </c>
      <c r="W1038" s="68">
        <f>Table1[[#This Row],[Demand variability (COV)]]*S1038</f>
        <v>18.694356164383557</v>
      </c>
      <c r="X1038" s="68">
        <f t="shared" si="236"/>
        <v>37.388712328767113</v>
      </c>
      <c r="Y1038" s="68">
        <f t="shared" si="237"/>
        <v>76.787027215132028</v>
      </c>
      <c r="Z1038" s="58">
        <f>(Table1[[#This Row],[Eoq]]/2)*(Table1[[#This Row],[Std. Price ($)]]*$K$1)</f>
        <v>1303.6161480534058</v>
      </c>
      <c r="AA1038" s="58">
        <f>Table1[[#This Row],[number of times I order]]*$H$1</f>
        <v>1303.6161480534061</v>
      </c>
      <c r="AB1038" s="58">
        <f>Table1[[#This Row],[Holding cost]]+AA1038</f>
        <v>2607.2322961068121</v>
      </c>
      <c r="AC1038" s="34">
        <v>0.8</v>
      </c>
      <c r="AD1038" s="29">
        <v>0.88</v>
      </c>
      <c r="AE1038" s="29">
        <v>1.95</v>
      </c>
      <c r="AF1038" s="29">
        <v>4</v>
      </c>
    </row>
    <row r="1039" spans="1:32" x14ac:dyDescent="0.15">
      <c r="A1039" s="32">
        <v>30931.06154957983</v>
      </c>
      <c r="B1039" s="33">
        <v>71.059219999999996</v>
      </c>
      <c r="C1039" s="33">
        <v>6070.2750121839154</v>
      </c>
      <c r="D1039" s="33">
        <f>C1039/Table1[[#This Row],[Std. Price ($)]]</f>
        <v>85.425579005566277</v>
      </c>
      <c r="E1039" s="29">
        <v>324</v>
      </c>
      <c r="F1039" s="29">
        <f t="shared" si="224"/>
        <v>356.4</v>
      </c>
      <c r="G1039" s="29">
        <f t="shared" si="225"/>
        <v>356.4</v>
      </c>
      <c r="H1039" s="29">
        <f t="shared" si="226"/>
        <v>356.4</v>
      </c>
      <c r="I1039" s="58">
        <f t="shared" si="227"/>
        <v>356.4</v>
      </c>
      <c r="J1039" s="58">
        <f t="shared" si="228"/>
        <v>356.4</v>
      </c>
      <c r="K1039" s="58">
        <f t="shared" si="229"/>
        <v>356.4</v>
      </c>
      <c r="L1039" s="58">
        <f t="shared" si="230"/>
        <v>356.4</v>
      </c>
      <c r="M1039" s="58">
        <f t="shared" si="231"/>
        <v>356.4</v>
      </c>
      <c r="N1039" s="58">
        <f t="shared" si="232"/>
        <v>356.4</v>
      </c>
      <c r="O1039" s="58">
        <f t="shared" si="233"/>
        <v>356.4</v>
      </c>
      <c r="P1039" s="58">
        <f t="shared" si="234"/>
        <v>356.4</v>
      </c>
      <c r="Q1039" s="58">
        <f t="shared" si="235"/>
        <v>356.4</v>
      </c>
      <c r="R1039" s="58">
        <f>SUM(Table1[[#This Row],[Oct]:[September]])</f>
        <v>4276.8</v>
      </c>
      <c r="S1039" s="68">
        <f>Table1[[#This Row],[DEMAND for the whole year]]/365</f>
        <v>11.717260273972602</v>
      </c>
      <c r="T1039" s="68">
        <f>Table1[[#This Row],[Lead Time (days)]]*S1039</f>
        <v>128.88986301369863</v>
      </c>
      <c r="U1039" s="68">
        <f>SQRT(2*Table1[[#This Row],[DEMAND for the whole year]]*$H$1/(Table1[[#This Row],[Std. Price ($)]]*$K$1))</f>
        <v>424.92264881465906</v>
      </c>
      <c r="V1039" s="68">
        <f>Table1[[#This Row],[DEMAND for the whole year]]/U1039</f>
        <v>10.064890661701199</v>
      </c>
      <c r="W1039" s="68">
        <f>Table1[[#This Row],[Demand variability (COV)]]*S1039</f>
        <v>7.147528767123287</v>
      </c>
      <c r="X1039" s="68">
        <f t="shared" si="236"/>
        <v>23.705671098819462</v>
      </c>
      <c r="Y1039" s="68">
        <f t="shared" si="237"/>
        <v>48.685496194996738</v>
      </c>
      <c r="Z1039" s="58">
        <f>(Table1[[#This Row],[Eoq]]/2)*(Table1[[#This Row],[Std. Price ($)]]*$K$1)</f>
        <v>3019.4671985103596</v>
      </c>
      <c r="AA1039" s="58">
        <f>Table1[[#This Row],[number of times I order]]*$H$1</f>
        <v>3019.4671985103596</v>
      </c>
      <c r="AB1039" s="58">
        <f>Table1[[#This Row],[Holding cost]]+AA1039</f>
        <v>6038.9343970207192</v>
      </c>
      <c r="AC1039" s="34">
        <v>0.1</v>
      </c>
      <c r="AD1039" s="29">
        <v>0.97</v>
      </c>
      <c r="AE1039" s="29">
        <v>0.61</v>
      </c>
      <c r="AF1039" s="29">
        <v>11</v>
      </c>
    </row>
    <row r="1040" spans="1:32" x14ac:dyDescent="0.15">
      <c r="A1040" s="32">
        <v>88499.430083680389</v>
      </c>
      <c r="B1040" s="33">
        <v>5.4339375199999997</v>
      </c>
      <c r="C1040" s="33">
        <v>259.74375823464914</v>
      </c>
      <c r="D1040" s="33">
        <f>C1040/Table1[[#This Row],[Std. Price ($)]]</f>
        <v>47.800284283476479</v>
      </c>
      <c r="E1040" s="29">
        <v>204</v>
      </c>
      <c r="F1040" s="29">
        <f t="shared" si="224"/>
        <v>510</v>
      </c>
      <c r="G1040" s="29">
        <f t="shared" si="225"/>
        <v>510</v>
      </c>
      <c r="H1040" s="29">
        <f t="shared" si="226"/>
        <v>510</v>
      </c>
      <c r="I1040" s="58">
        <f t="shared" si="227"/>
        <v>510</v>
      </c>
      <c r="J1040" s="58">
        <f t="shared" si="228"/>
        <v>510</v>
      </c>
      <c r="K1040" s="58">
        <f t="shared" si="229"/>
        <v>510</v>
      </c>
      <c r="L1040" s="58">
        <f t="shared" si="230"/>
        <v>510</v>
      </c>
      <c r="M1040" s="58">
        <f t="shared" si="231"/>
        <v>510</v>
      </c>
      <c r="N1040" s="58">
        <f t="shared" si="232"/>
        <v>510</v>
      </c>
      <c r="O1040" s="58">
        <f t="shared" si="233"/>
        <v>510</v>
      </c>
      <c r="P1040" s="58">
        <f t="shared" si="234"/>
        <v>510</v>
      </c>
      <c r="Q1040" s="58">
        <f t="shared" si="235"/>
        <v>510</v>
      </c>
      <c r="R1040" s="58">
        <f>SUM(Table1[[#This Row],[Oct]:[September]])</f>
        <v>6120</v>
      </c>
      <c r="S1040" s="68">
        <f>Table1[[#This Row],[DEMAND for the whole year]]/365</f>
        <v>16.767123287671232</v>
      </c>
      <c r="T1040" s="68">
        <f>Table1[[#This Row],[Lead Time (days)]]*S1040</f>
        <v>184.43835616438355</v>
      </c>
      <c r="U1040" s="68">
        <f>SQRT(2*Table1[[#This Row],[DEMAND for the whole year]]*$H$1/(Table1[[#This Row],[Std. Price ($)]]*$K$1))</f>
        <v>1838.1418295614737</v>
      </c>
      <c r="V1040" s="68">
        <f>Table1[[#This Row],[DEMAND for the whole year]]/U1040</f>
        <v>3.3294492849118456</v>
      </c>
      <c r="W1040" s="68">
        <f>Table1[[#This Row],[Demand variability (COV)]]*S1040</f>
        <v>6.0361643835616432</v>
      </c>
      <c r="X1040" s="68">
        <f t="shared" si="236"/>
        <v>20.019692433180865</v>
      </c>
      <c r="Y1040" s="68">
        <f t="shared" si="237"/>
        <v>41.115421525829333</v>
      </c>
      <c r="Z1040" s="58">
        <f>(Table1[[#This Row],[Eoq]]/2)*(Table1[[#This Row],[Std. Price ($)]]*$K$1)</f>
        <v>998.83478547355367</v>
      </c>
      <c r="AA1040" s="58">
        <f>Table1[[#This Row],[number of times I order]]*$H$1</f>
        <v>998.83478547355367</v>
      </c>
      <c r="AB1040" s="58">
        <f>Table1[[#This Row],[Holding cost]]+AA1040</f>
        <v>1997.6695709471073</v>
      </c>
      <c r="AC1040" s="34">
        <v>1.5</v>
      </c>
      <c r="AD1040" s="29">
        <v>0.96</v>
      </c>
      <c r="AE1040" s="29">
        <v>0.36</v>
      </c>
      <c r="AF1040" s="29">
        <v>11</v>
      </c>
    </row>
    <row r="1041" spans="1:32" x14ac:dyDescent="0.15">
      <c r="A1041" s="32">
        <v>1905.6348556657053</v>
      </c>
      <c r="B1041" s="33">
        <v>24.502530469999996</v>
      </c>
      <c r="C1041" s="33">
        <v>9020.5655533220233</v>
      </c>
      <c r="D1041" s="33">
        <f>C1041/Table1[[#This Row],[Std. Price ($)]]</f>
        <v>368.14832510325715</v>
      </c>
      <c r="E1041" s="29">
        <v>276</v>
      </c>
      <c r="F1041" s="29">
        <f t="shared" si="224"/>
        <v>82.800000000000011</v>
      </c>
      <c r="G1041" s="29">
        <f t="shared" si="225"/>
        <v>82.800000000000011</v>
      </c>
      <c r="H1041" s="29">
        <f t="shared" si="226"/>
        <v>82.800000000000011</v>
      </c>
      <c r="I1041" s="58">
        <f t="shared" si="227"/>
        <v>82.800000000000011</v>
      </c>
      <c r="J1041" s="58">
        <f t="shared" si="228"/>
        <v>82.800000000000011</v>
      </c>
      <c r="K1041" s="58">
        <f t="shared" si="229"/>
        <v>82.800000000000011</v>
      </c>
      <c r="L1041" s="58">
        <f t="shared" si="230"/>
        <v>82.800000000000011</v>
      </c>
      <c r="M1041" s="58">
        <f t="shared" si="231"/>
        <v>82.800000000000011</v>
      </c>
      <c r="N1041" s="58">
        <f t="shared" si="232"/>
        <v>82.800000000000011</v>
      </c>
      <c r="O1041" s="58">
        <f t="shared" si="233"/>
        <v>82.800000000000011</v>
      </c>
      <c r="P1041" s="58">
        <f t="shared" si="234"/>
        <v>82.800000000000011</v>
      </c>
      <c r="Q1041" s="58">
        <f t="shared" si="235"/>
        <v>82.800000000000011</v>
      </c>
      <c r="R1041" s="58">
        <f>SUM(Table1[[#This Row],[Oct]:[September]])</f>
        <v>993.59999999999991</v>
      </c>
      <c r="S1041" s="68">
        <f>Table1[[#This Row],[DEMAND for the whole year]]/365</f>
        <v>2.7221917808219174</v>
      </c>
      <c r="T1041" s="68">
        <f>Table1[[#This Row],[Lead Time (days)]]*S1041</f>
        <v>84.38794520547944</v>
      </c>
      <c r="U1041" s="68">
        <f>SQRT(2*Table1[[#This Row],[DEMAND for the whole year]]*$H$1/(Table1[[#This Row],[Std. Price ($)]]*$K$1))</f>
        <v>348.78753028331374</v>
      </c>
      <c r="V1041" s="68">
        <f>Table1[[#This Row],[DEMAND for the whole year]]/U1041</f>
        <v>2.848725696107647</v>
      </c>
      <c r="W1041" s="68">
        <f>Table1[[#This Row],[Demand variability (COV)]]*S1041</f>
        <v>2.939967123287671</v>
      </c>
      <c r="X1041" s="68">
        <f t="shared" si="236"/>
        <v>16.369044176932992</v>
      </c>
      <c r="Y1041" s="68">
        <f t="shared" si="237"/>
        <v>33.617906646460305</v>
      </c>
      <c r="Z1041" s="58">
        <f>(Table1[[#This Row],[Eoq]]/2)*(Table1[[#This Row],[Std. Price ($)]]*$K$1)</f>
        <v>854.61770883229428</v>
      </c>
      <c r="AA1041" s="58">
        <f>Table1[[#This Row],[number of times I order]]*$H$1</f>
        <v>854.61770883229406</v>
      </c>
      <c r="AB1041" s="58">
        <f>Table1[[#This Row],[Holding cost]]+AA1041</f>
        <v>1709.2354176645883</v>
      </c>
      <c r="AC1041" s="34">
        <v>-0.7</v>
      </c>
      <c r="AD1041" s="29">
        <v>1</v>
      </c>
      <c r="AE1041" s="29">
        <v>1.08</v>
      </c>
      <c r="AF1041" s="29">
        <v>31</v>
      </c>
    </row>
    <row r="1042" spans="1:32" x14ac:dyDescent="0.15">
      <c r="A1042" s="32">
        <v>91035.61917339146</v>
      </c>
      <c r="B1042" s="33">
        <v>23.44798428</v>
      </c>
      <c r="C1042" s="33">
        <v>1243.3651882738752</v>
      </c>
      <c r="D1042" s="33">
        <f>C1042/Table1[[#This Row],[Std. Price ($)]]</f>
        <v>53.026527714555222</v>
      </c>
      <c r="E1042" s="29">
        <v>196</v>
      </c>
      <c r="F1042" s="29">
        <f t="shared" si="224"/>
        <v>58.800000000000011</v>
      </c>
      <c r="G1042" s="29">
        <f t="shared" si="225"/>
        <v>58.800000000000011</v>
      </c>
      <c r="H1042" s="29">
        <f t="shared" si="226"/>
        <v>58.800000000000011</v>
      </c>
      <c r="I1042" s="58">
        <f t="shared" si="227"/>
        <v>58.800000000000011</v>
      </c>
      <c r="J1042" s="58">
        <f t="shared" si="228"/>
        <v>58.800000000000011</v>
      </c>
      <c r="K1042" s="58">
        <f t="shared" si="229"/>
        <v>58.800000000000011</v>
      </c>
      <c r="L1042" s="58">
        <f t="shared" si="230"/>
        <v>58.800000000000011</v>
      </c>
      <c r="M1042" s="58">
        <f t="shared" si="231"/>
        <v>58.800000000000011</v>
      </c>
      <c r="N1042" s="58">
        <f t="shared" si="232"/>
        <v>58.800000000000011</v>
      </c>
      <c r="O1042" s="58">
        <f t="shared" si="233"/>
        <v>58.800000000000011</v>
      </c>
      <c r="P1042" s="58">
        <f t="shared" si="234"/>
        <v>58.800000000000011</v>
      </c>
      <c r="Q1042" s="58">
        <f t="shared" si="235"/>
        <v>58.800000000000011</v>
      </c>
      <c r="R1042" s="58">
        <f>SUM(Table1[[#This Row],[Oct]:[September]])</f>
        <v>705.59999999999991</v>
      </c>
      <c r="S1042" s="68">
        <f>Table1[[#This Row],[DEMAND for the whole year]]/365</f>
        <v>1.9331506849315065</v>
      </c>
      <c r="T1042" s="68">
        <f>Table1[[#This Row],[Lead Time (days)]]*S1042</f>
        <v>9.6657534246575327</v>
      </c>
      <c r="U1042" s="68">
        <f>SQRT(2*Table1[[#This Row],[DEMAND for the whole year]]*$H$1/(Table1[[#This Row],[Std. Price ($)]]*$K$1))</f>
        <v>300.46034133560732</v>
      </c>
      <c r="V1042" s="68">
        <f>Table1[[#This Row],[DEMAND for the whole year]]/U1042</f>
        <v>2.3483964534669179</v>
      </c>
      <c r="W1042" s="68">
        <f>Table1[[#This Row],[Demand variability (COV)]]*S1042</f>
        <v>2.2231232876712324</v>
      </c>
      <c r="X1042" s="68">
        <f t="shared" si="236"/>
        <v>4.9710547935956964</v>
      </c>
      <c r="Y1042" s="68">
        <f t="shared" si="237"/>
        <v>10.209298367038258</v>
      </c>
      <c r="Z1042" s="58">
        <f>(Table1[[#This Row],[Eoq]]/2)*(Table1[[#This Row],[Std. Price ($)]]*$K$1)</f>
        <v>704.51893604007557</v>
      </c>
      <c r="AA1042" s="58">
        <f>Table1[[#This Row],[number of times I order]]*$H$1</f>
        <v>704.51893604007535</v>
      </c>
      <c r="AB1042" s="58">
        <f>Table1[[#This Row],[Holding cost]]+AA1042</f>
        <v>1409.0378720801509</v>
      </c>
      <c r="AC1042" s="34">
        <v>-0.7</v>
      </c>
      <c r="AD1042" s="29">
        <v>1</v>
      </c>
      <c r="AE1042" s="29">
        <v>1.1499999999999999</v>
      </c>
      <c r="AF1042" s="29">
        <v>5</v>
      </c>
    </row>
    <row r="1043" spans="1:32" x14ac:dyDescent="0.15">
      <c r="A1043" s="32">
        <v>49927.084820335913</v>
      </c>
      <c r="B1043" s="33">
        <v>17.161300000000001</v>
      </c>
      <c r="C1043" s="33">
        <v>1074.8839427568</v>
      </c>
      <c r="D1043" s="33">
        <f>C1043/Table1[[#This Row],[Std. Price ($)]]</f>
        <v>62.63417938948681</v>
      </c>
      <c r="E1043" s="29">
        <v>186</v>
      </c>
      <c r="F1043" s="29">
        <f t="shared" si="224"/>
        <v>148.80000000000001</v>
      </c>
      <c r="G1043" s="29">
        <f t="shared" si="225"/>
        <v>148.80000000000001</v>
      </c>
      <c r="H1043" s="29">
        <f t="shared" si="226"/>
        <v>148.80000000000001</v>
      </c>
      <c r="I1043" s="58">
        <f t="shared" si="227"/>
        <v>148.80000000000001</v>
      </c>
      <c r="J1043" s="58">
        <f t="shared" si="228"/>
        <v>148.80000000000001</v>
      </c>
      <c r="K1043" s="58">
        <f t="shared" si="229"/>
        <v>148.80000000000001</v>
      </c>
      <c r="L1043" s="58">
        <f t="shared" si="230"/>
        <v>148.80000000000001</v>
      </c>
      <c r="M1043" s="58">
        <f t="shared" si="231"/>
        <v>148.80000000000001</v>
      </c>
      <c r="N1043" s="58">
        <f t="shared" si="232"/>
        <v>148.80000000000001</v>
      </c>
      <c r="O1043" s="58">
        <f t="shared" si="233"/>
        <v>148.80000000000001</v>
      </c>
      <c r="P1043" s="58">
        <f t="shared" si="234"/>
        <v>148.80000000000001</v>
      </c>
      <c r="Q1043" s="58">
        <f t="shared" si="235"/>
        <v>148.80000000000001</v>
      </c>
      <c r="R1043" s="58">
        <f>SUM(Table1[[#This Row],[Oct]:[September]])</f>
        <v>1785.5999999999997</v>
      </c>
      <c r="S1043" s="68">
        <f>Table1[[#This Row],[DEMAND for the whole year]]/365</f>
        <v>4.892054794520547</v>
      </c>
      <c r="T1043" s="68">
        <f>Table1[[#This Row],[Lead Time (days)]]*S1043</f>
        <v>78.272876712328753</v>
      </c>
      <c r="U1043" s="68">
        <f>SQRT(2*Table1[[#This Row],[DEMAND for the whole year]]*$H$1/(Table1[[#This Row],[Std. Price ($)]]*$K$1))</f>
        <v>558.69865301528932</v>
      </c>
      <c r="V1043" s="68">
        <f>Table1[[#This Row],[DEMAND for the whole year]]/U1043</f>
        <v>3.1959983979970952</v>
      </c>
      <c r="W1043" s="68">
        <f>Table1[[#This Row],[Demand variability (COV)]]*S1043</f>
        <v>2.9841534246575336</v>
      </c>
      <c r="X1043" s="68">
        <f t="shared" si="236"/>
        <v>11.936613698630135</v>
      </c>
      <c r="Y1043" s="68">
        <f t="shared" si="237"/>
        <v>24.514807380194522</v>
      </c>
      <c r="Z1043" s="58">
        <f>(Table1[[#This Row],[Eoq]]/2)*(Table1[[#This Row],[Std. Price ($)]]*$K$1)</f>
        <v>958.7995193991286</v>
      </c>
      <c r="AA1043" s="58">
        <f>Table1[[#This Row],[number of times I order]]*$H$1</f>
        <v>958.7995193991286</v>
      </c>
      <c r="AB1043" s="58">
        <f>Table1[[#This Row],[Holding cost]]+AA1043</f>
        <v>1917.5990387982572</v>
      </c>
      <c r="AC1043" s="34">
        <v>-0.2</v>
      </c>
      <c r="AD1043" s="29">
        <v>1</v>
      </c>
      <c r="AE1043" s="29">
        <v>0.61</v>
      </c>
      <c r="AF1043" s="29">
        <v>16</v>
      </c>
    </row>
    <row r="1044" spans="1:32" x14ac:dyDescent="0.15">
      <c r="A1044" s="32">
        <v>21236.770970840869</v>
      </c>
      <c r="B1044" s="33">
        <v>8.0608561099999996</v>
      </c>
      <c r="C1044" s="33">
        <v>5673.7178443955345</v>
      </c>
      <c r="D1044" s="33">
        <f>C1044/Table1[[#This Row],[Std. Price ($)]]</f>
        <v>703.86045439477948</v>
      </c>
      <c r="E1044" s="29">
        <v>316</v>
      </c>
      <c r="F1044" s="29">
        <f t="shared" si="224"/>
        <v>284.39999999999998</v>
      </c>
      <c r="G1044" s="29">
        <f t="shared" si="225"/>
        <v>284.39999999999998</v>
      </c>
      <c r="H1044" s="29">
        <f t="shared" si="226"/>
        <v>284.39999999999998</v>
      </c>
      <c r="I1044" s="58">
        <f t="shared" si="227"/>
        <v>284.39999999999998</v>
      </c>
      <c r="J1044" s="58">
        <f t="shared" si="228"/>
        <v>284.39999999999998</v>
      </c>
      <c r="K1044" s="58">
        <f t="shared" si="229"/>
        <v>284.39999999999998</v>
      </c>
      <c r="L1044" s="58">
        <f t="shared" si="230"/>
        <v>284.39999999999998</v>
      </c>
      <c r="M1044" s="58">
        <f t="shared" si="231"/>
        <v>284.39999999999998</v>
      </c>
      <c r="N1044" s="58">
        <f t="shared" si="232"/>
        <v>284.39999999999998</v>
      </c>
      <c r="O1044" s="58">
        <f t="shared" si="233"/>
        <v>284.39999999999998</v>
      </c>
      <c r="P1044" s="58">
        <f t="shared" si="234"/>
        <v>284.39999999999998</v>
      </c>
      <c r="Q1044" s="58">
        <f t="shared" si="235"/>
        <v>284.39999999999998</v>
      </c>
      <c r="R1044" s="58">
        <f>SUM(Table1[[#This Row],[Oct]:[September]])</f>
        <v>3412.8000000000006</v>
      </c>
      <c r="S1044" s="68">
        <f>Table1[[#This Row],[DEMAND for the whole year]]/365</f>
        <v>9.3501369863013721</v>
      </c>
      <c r="T1044" s="68">
        <f>Table1[[#This Row],[Lead Time (days)]]*S1044</f>
        <v>822.81205479452069</v>
      </c>
      <c r="U1044" s="68">
        <f>SQRT(2*Table1[[#This Row],[DEMAND for the whole year]]*$H$1/(Table1[[#This Row],[Std. Price ($)]]*$K$1))</f>
        <v>1127.0040117260942</v>
      </c>
      <c r="V1044" s="68">
        <f>Table1[[#This Row],[DEMAND for the whole year]]/U1044</f>
        <v>3.0282057246389322</v>
      </c>
      <c r="W1044" s="68">
        <f>Table1[[#This Row],[Demand variability (COV)]]*S1044</f>
        <v>4.9555726027397276</v>
      </c>
      <c r="X1044" s="68">
        <f t="shared" si="236"/>
        <v>46.487391669679262</v>
      </c>
      <c r="Y1044" s="68">
        <f t="shared" si="237"/>
        <v>95.473429999718618</v>
      </c>
      <c r="Z1044" s="58">
        <f>(Table1[[#This Row],[Eoq]]/2)*(Table1[[#This Row],[Std. Price ($)]]*$K$1)</f>
        <v>908.46171739167971</v>
      </c>
      <c r="AA1044" s="58">
        <f>Table1[[#This Row],[number of times I order]]*$H$1</f>
        <v>908.46171739167971</v>
      </c>
      <c r="AB1044" s="58">
        <f>Table1[[#This Row],[Holding cost]]+AA1044</f>
        <v>1816.9234347833594</v>
      </c>
      <c r="AC1044" s="34">
        <v>-0.1</v>
      </c>
      <c r="AD1044" s="29">
        <v>1</v>
      </c>
      <c r="AE1044" s="29">
        <v>0.53</v>
      </c>
      <c r="AF1044" s="29">
        <v>88</v>
      </c>
    </row>
    <row r="1045" spans="1:32" x14ac:dyDescent="0.15">
      <c r="A1045" s="32">
        <v>79282.395642600372</v>
      </c>
      <c r="B1045" s="33">
        <v>14.551199999999998</v>
      </c>
      <c r="C1045" s="33">
        <v>1742.9405072639997</v>
      </c>
      <c r="D1045" s="33">
        <f>C1045/Table1[[#This Row],[Std. Price ($)]]</f>
        <v>119.77984683490021</v>
      </c>
      <c r="E1045" s="29">
        <v>340</v>
      </c>
      <c r="F1045" s="29">
        <f t="shared" si="224"/>
        <v>136</v>
      </c>
      <c r="G1045" s="29">
        <f t="shared" si="225"/>
        <v>136</v>
      </c>
      <c r="H1045" s="29">
        <f t="shared" si="226"/>
        <v>136</v>
      </c>
      <c r="I1045" s="58">
        <f t="shared" si="227"/>
        <v>136</v>
      </c>
      <c r="J1045" s="58">
        <f t="shared" si="228"/>
        <v>136</v>
      </c>
      <c r="K1045" s="58">
        <f t="shared" si="229"/>
        <v>136</v>
      </c>
      <c r="L1045" s="58">
        <f t="shared" si="230"/>
        <v>136</v>
      </c>
      <c r="M1045" s="58">
        <f t="shared" si="231"/>
        <v>136</v>
      </c>
      <c r="N1045" s="58">
        <f t="shared" si="232"/>
        <v>136</v>
      </c>
      <c r="O1045" s="58">
        <f t="shared" si="233"/>
        <v>136</v>
      </c>
      <c r="P1045" s="58">
        <f t="shared" si="234"/>
        <v>136</v>
      </c>
      <c r="Q1045" s="58">
        <f t="shared" si="235"/>
        <v>136</v>
      </c>
      <c r="R1045" s="58">
        <f>SUM(Table1[[#This Row],[Oct]:[September]])</f>
        <v>1632</v>
      </c>
      <c r="S1045" s="68">
        <f>Table1[[#This Row],[DEMAND for the whole year]]/365</f>
        <v>4.4712328767123291</v>
      </c>
      <c r="T1045" s="68">
        <f>Table1[[#This Row],[Lead Time (days)]]*S1045</f>
        <v>71.539726027397265</v>
      </c>
      <c r="U1045" s="68">
        <f>SQRT(2*Table1[[#This Row],[DEMAND for the whole year]]*$H$1/(Table1[[#This Row],[Std. Price ($)]]*$K$1))</f>
        <v>580.05783806210093</v>
      </c>
      <c r="V1045" s="68">
        <f>Table1[[#This Row],[DEMAND for the whole year]]/U1045</f>
        <v>2.8135125377364147</v>
      </c>
      <c r="W1045" s="68">
        <f>Table1[[#This Row],[Demand variability (COV)]]*S1045</f>
        <v>2.8168767123287672</v>
      </c>
      <c r="X1045" s="68">
        <f t="shared" si="236"/>
        <v>11.267506849315069</v>
      </c>
      <c r="Y1045" s="68">
        <f t="shared" si="237"/>
        <v>23.140629917317415</v>
      </c>
      <c r="Z1045" s="58">
        <f>(Table1[[#This Row],[Eoq]]/2)*(Table1[[#This Row],[Std. Price ($)]]*$K$1)</f>
        <v>844.05376132092431</v>
      </c>
      <c r="AA1045" s="58">
        <f>Table1[[#This Row],[number of times I order]]*$H$1</f>
        <v>844.05376132092442</v>
      </c>
      <c r="AB1045" s="58">
        <f>Table1[[#This Row],[Holding cost]]+AA1045</f>
        <v>1688.1075226418488</v>
      </c>
      <c r="AC1045" s="34">
        <v>-0.6</v>
      </c>
      <c r="AD1045" s="29">
        <v>1</v>
      </c>
      <c r="AE1045" s="29">
        <v>0.63</v>
      </c>
      <c r="AF1045" s="29">
        <v>16</v>
      </c>
    </row>
    <row r="1046" spans="1:32" x14ac:dyDescent="0.15">
      <c r="A1046" s="32">
        <v>33850.331139467191</v>
      </c>
      <c r="B1046" s="33">
        <v>10.491999999999999</v>
      </c>
      <c r="C1046" s="33">
        <v>1221.8560992</v>
      </c>
      <c r="D1046" s="33">
        <f>C1046/Table1[[#This Row],[Std. Price ($)]]</f>
        <v>116.45597590545178</v>
      </c>
      <c r="E1046" s="29">
        <v>422</v>
      </c>
      <c r="F1046" s="29">
        <f t="shared" si="224"/>
        <v>928.4</v>
      </c>
      <c r="G1046" s="29">
        <f t="shared" si="225"/>
        <v>928.4</v>
      </c>
      <c r="H1046" s="29">
        <f t="shared" si="226"/>
        <v>928.4</v>
      </c>
      <c r="I1046" s="58">
        <f t="shared" si="227"/>
        <v>928.4</v>
      </c>
      <c r="J1046" s="58">
        <f t="shared" si="228"/>
        <v>928.4</v>
      </c>
      <c r="K1046" s="58">
        <f t="shared" si="229"/>
        <v>928.4</v>
      </c>
      <c r="L1046" s="58">
        <f t="shared" si="230"/>
        <v>928.4</v>
      </c>
      <c r="M1046" s="58">
        <f t="shared" si="231"/>
        <v>928.4</v>
      </c>
      <c r="N1046" s="58">
        <f t="shared" si="232"/>
        <v>928.4</v>
      </c>
      <c r="O1046" s="58">
        <f t="shared" si="233"/>
        <v>928.4</v>
      </c>
      <c r="P1046" s="58">
        <f t="shared" si="234"/>
        <v>928.4</v>
      </c>
      <c r="Q1046" s="58">
        <f t="shared" si="235"/>
        <v>928.4</v>
      </c>
      <c r="R1046" s="58">
        <f>SUM(Table1[[#This Row],[Oct]:[September]])</f>
        <v>11140.799999999997</v>
      </c>
      <c r="S1046" s="68">
        <f>Table1[[#This Row],[DEMAND for the whole year]]/365</f>
        <v>30.522739726027389</v>
      </c>
      <c r="T1046" s="68">
        <f>Table1[[#This Row],[Lead Time (days)]]*S1046</f>
        <v>244.18191780821911</v>
      </c>
      <c r="U1046" s="68">
        <f>SQRT(2*Table1[[#This Row],[DEMAND for the whole year]]*$H$1/(Table1[[#This Row],[Std. Price ($)]]*$K$1))</f>
        <v>1784.8004851062574</v>
      </c>
      <c r="V1046" s="68">
        <f>Table1[[#This Row],[DEMAND for the whole year]]/U1046</f>
        <v>6.2420422299116165</v>
      </c>
      <c r="W1046" s="68">
        <f>Table1[[#This Row],[Demand variability (COV)]]*S1046</f>
        <v>30.522739726027389</v>
      </c>
      <c r="X1046" s="68">
        <f t="shared" si="236"/>
        <v>86.331344962663962</v>
      </c>
      <c r="Y1046" s="68">
        <f t="shared" si="237"/>
        <v>177.30290567045114</v>
      </c>
      <c r="Z1046" s="58">
        <f>(Table1[[#This Row],[Eoq]]/2)*(Table1[[#This Row],[Std. Price ($)]]*$K$1)</f>
        <v>1872.6126689734851</v>
      </c>
      <c r="AA1046" s="58">
        <f>Table1[[#This Row],[number of times I order]]*$H$1</f>
        <v>1872.6126689734849</v>
      </c>
      <c r="AB1046" s="58">
        <f>Table1[[#This Row],[Holding cost]]+AA1046</f>
        <v>3745.2253379469703</v>
      </c>
      <c r="AC1046" s="34">
        <v>1.2</v>
      </c>
      <c r="AD1046" s="29">
        <v>1</v>
      </c>
      <c r="AE1046" s="29">
        <v>1</v>
      </c>
      <c r="AF1046" s="29">
        <v>8</v>
      </c>
    </row>
    <row r="1047" spans="1:32" x14ac:dyDescent="0.15">
      <c r="A1047" s="32">
        <v>18455.613808526483</v>
      </c>
      <c r="B1047" s="33">
        <v>16.434265029999999</v>
      </c>
      <c r="C1047" s="33">
        <v>4507.3239387584981</v>
      </c>
      <c r="D1047" s="33">
        <f>C1047/Table1[[#This Row],[Std. Price ($)]]</f>
        <v>274.26379765268388</v>
      </c>
      <c r="E1047" s="29">
        <v>106</v>
      </c>
      <c r="F1047" s="29">
        <f t="shared" si="224"/>
        <v>127.2</v>
      </c>
      <c r="G1047" s="29">
        <f t="shared" si="225"/>
        <v>127.2</v>
      </c>
      <c r="H1047" s="29">
        <f t="shared" si="226"/>
        <v>127.2</v>
      </c>
      <c r="I1047" s="58">
        <f t="shared" si="227"/>
        <v>127.2</v>
      </c>
      <c r="J1047" s="58">
        <f t="shared" si="228"/>
        <v>127.2</v>
      </c>
      <c r="K1047" s="58">
        <f t="shared" si="229"/>
        <v>127.2</v>
      </c>
      <c r="L1047" s="58">
        <f t="shared" si="230"/>
        <v>127.2</v>
      </c>
      <c r="M1047" s="58">
        <f t="shared" si="231"/>
        <v>127.2</v>
      </c>
      <c r="N1047" s="58">
        <f t="shared" si="232"/>
        <v>127.2</v>
      </c>
      <c r="O1047" s="58">
        <f t="shared" si="233"/>
        <v>127.2</v>
      </c>
      <c r="P1047" s="58">
        <f t="shared" si="234"/>
        <v>127.2</v>
      </c>
      <c r="Q1047" s="58">
        <f t="shared" si="235"/>
        <v>127.2</v>
      </c>
      <c r="R1047" s="58">
        <f>SUM(Table1[[#This Row],[Oct]:[September]])</f>
        <v>1526.4000000000003</v>
      </c>
      <c r="S1047" s="68">
        <f>Table1[[#This Row],[DEMAND for the whole year]]/365</f>
        <v>4.181917808219179</v>
      </c>
      <c r="T1047" s="68">
        <f>Table1[[#This Row],[Lead Time (days)]]*S1047</f>
        <v>213.27780821917813</v>
      </c>
      <c r="U1047" s="68">
        <f>SQRT(2*Table1[[#This Row],[DEMAND for the whole year]]*$H$1/(Table1[[#This Row],[Std. Price ($)]]*$K$1))</f>
        <v>527.86110533178282</v>
      </c>
      <c r="V1047" s="68">
        <f>Table1[[#This Row],[DEMAND for the whole year]]/U1047</f>
        <v>2.8916697680170884</v>
      </c>
      <c r="W1047" s="68">
        <f>Table1[[#This Row],[Demand variability (COV)]]*S1047</f>
        <v>5.2692164383561657</v>
      </c>
      <c r="X1047" s="68">
        <f t="shared" si="236"/>
        <v>37.629732069022026</v>
      </c>
      <c r="Y1047" s="68">
        <f t="shared" si="237"/>
        <v>77.282021244121324</v>
      </c>
      <c r="Z1047" s="58">
        <f>(Table1[[#This Row],[Eoq]]/2)*(Table1[[#This Row],[Std. Price ($)]]*$K$1)</f>
        <v>867.5009304051265</v>
      </c>
      <c r="AA1047" s="58">
        <f>Table1[[#This Row],[number of times I order]]*$H$1</f>
        <v>867.5009304051265</v>
      </c>
      <c r="AB1047" s="58">
        <f>Table1[[#This Row],[Holding cost]]+AA1047</f>
        <v>1735.001860810253</v>
      </c>
      <c r="AC1047" s="34">
        <v>0.2</v>
      </c>
      <c r="AD1047" s="29">
        <v>1</v>
      </c>
      <c r="AE1047" s="29">
        <v>1.26</v>
      </c>
      <c r="AF1047" s="29">
        <v>51</v>
      </c>
    </row>
    <row r="1048" spans="1:32" x14ac:dyDescent="0.15">
      <c r="A1048" s="32">
        <v>29642.640796549036</v>
      </c>
      <c r="B1048" s="33">
        <v>21.774554999999999</v>
      </c>
      <c r="C1048" s="33">
        <v>1215.2380384021533</v>
      </c>
      <c r="D1048" s="33">
        <f>C1048/Table1[[#This Row],[Std. Price ($)]]</f>
        <v>55.810005687930399</v>
      </c>
      <c r="E1048" s="29">
        <v>414</v>
      </c>
      <c r="F1048" s="29">
        <f t="shared" si="224"/>
        <v>372.6</v>
      </c>
      <c r="G1048" s="29">
        <f t="shared" si="225"/>
        <v>372.6</v>
      </c>
      <c r="H1048" s="29">
        <f t="shared" si="226"/>
        <v>372.6</v>
      </c>
      <c r="I1048" s="58">
        <f t="shared" si="227"/>
        <v>372.6</v>
      </c>
      <c r="J1048" s="58">
        <f t="shared" si="228"/>
        <v>372.6</v>
      </c>
      <c r="K1048" s="58">
        <f t="shared" si="229"/>
        <v>372.6</v>
      </c>
      <c r="L1048" s="58">
        <f t="shared" si="230"/>
        <v>372.6</v>
      </c>
      <c r="M1048" s="58">
        <f t="shared" si="231"/>
        <v>372.6</v>
      </c>
      <c r="N1048" s="58">
        <f t="shared" si="232"/>
        <v>372.6</v>
      </c>
      <c r="O1048" s="58">
        <f t="shared" si="233"/>
        <v>372.6</v>
      </c>
      <c r="P1048" s="58">
        <f t="shared" si="234"/>
        <v>372.6</v>
      </c>
      <c r="Q1048" s="58">
        <f t="shared" si="235"/>
        <v>372.6</v>
      </c>
      <c r="R1048" s="58">
        <f>SUM(Table1[[#This Row],[Oct]:[September]])</f>
        <v>4471.2</v>
      </c>
      <c r="S1048" s="68">
        <f>Table1[[#This Row],[DEMAND for the whole year]]/365</f>
        <v>12.249863013698629</v>
      </c>
      <c r="T1048" s="68">
        <f>Table1[[#This Row],[Lead Time (days)]]*S1048</f>
        <v>24.499726027397259</v>
      </c>
      <c r="U1048" s="68">
        <f>SQRT(2*Table1[[#This Row],[DEMAND for the whole year]]*$H$1/(Table1[[#This Row],[Std. Price ($)]]*$K$1))</f>
        <v>784.87054603835838</v>
      </c>
      <c r="V1048" s="68">
        <f>Table1[[#This Row],[DEMAND for the whole year]]/U1048</f>
        <v>5.696735624197423</v>
      </c>
      <c r="W1048" s="68">
        <f>Table1[[#This Row],[Demand variability (COV)]]*S1048</f>
        <v>17.639802739726026</v>
      </c>
      <c r="X1048" s="68">
        <f t="shared" si="236"/>
        <v>24.946448272106625</v>
      </c>
      <c r="Y1048" s="68">
        <f t="shared" si="237"/>
        <v>51.233740962972085</v>
      </c>
      <c r="Z1048" s="58">
        <f>(Table1[[#This Row],[Eoq]]/2)*(Table1[[#This Row],[Std. Price ($)]]*$K$1)</f>
        <v>1709.0206872592269</v>
      </c>
      <c r="AA1048" s="58">
        <f>Table1[[#This Row],[number of times I order]]*$H$1</f>
        <v>1709.0206872592269</v>
      </c>
      <c r="AB1048" s="58">
        <f>Table1[[#This Row],[Holding cost]]+AA1048</f>
        <v>3418.0413745184537</v>
      </c>
      <c r="AC1048" s="34">
        <v>-0.1</v>
      </c>
      <c r="AD1048" s="29">
        <v>0.98</v>
      </c>
      <c r="AE1048" s="29">
        <v>1.44</v>
      </c>
      <c r="AF1048" s="29">
        <v>2</v>
      </c>
    </row>
    <row r="1049" spans="1:32" x14ac:dyDescent="0.15">
      <c r="A1049" s="32">
        <v>7595.5523574007148</v>
      </c>
      <c r="B1049" s="33">
        <v>37.766737890000002</v>
      </c>
      <c r="C1049" s="33">
        <v>306.50462920047875</v>
      </c>
      <c r="D1049" s="33">
        <f>C1049/Table1[[#This Row],[Std. Price ($)]]</f>
        <v>8.1157295102693006</v>
      </c>
      <c r="E1049" s="29">
        <v>186</v>
      </c>
      <c r="F1049" s="29">
        <f t="shared" si="224"/>
        <v>223.2</v>
      </c>
      <c r="G1049" s="29">
        <f t="shared" si="225"/>
        <v>223.2</v>
      </c>
      <c r="H1049" s="29">
        <f t="shared" si="226"/>
        <v>223.2</v>
      </c>
      <c r="I1049" s="58">
        <f t="shared" si="227"/>
        <v>223.2</v>
      </c>
      <c r="J1049" s="58">
        <f t="shared" si="228"/>
        <v>223.2</v>
      </c>
      <c r="K1049" s="58">
        <f t="shared" si="229"/>
        <v>223.2</v>
      </c>
      <c r="L1049" s="58">
        <f t="shared" si="230"/>
        <v>223.2</v>
      </c>
      <c r="M1049" s="58">
        <f t="shared" si="231"/>
        <v>223.2</v>
      </c>
      <c r="N1049" s="58">
        <f t="shared" si="232"/>
        <v>223.2</v>
      </c>
      <c r="O1049" s="58">
        <f t="shared" si="233"/>
        <v>223.2</v>
      </c>
      <c r="P1049" s="58">
        <f t="shared" si="234"/>
        <v>223.2</v>
      </c>
      <c r="Q1049" s="58">
        <f t="shared" si="235"/>
        <v>223.2</v>
      </c>
      <c r="R1049" s="58">
        <f>SUM(Table1[[#This Row],[Oct]:[September]])</f>
        <v>2678.3999999999996</v>
      </c>
      <c r="S1049" s="68">
        <f>Table1[[#This Row],[DEMAND for the whole year]]/365</f>
        <v>7.3380821917808206</v>
      </c>
      <c r="T1049" s="68">
        <f>Table1[[#This Row],[Lead Time (days)]]*S1049</f>
        <v>22.014246575342462</v>
      </c>
      <c r="U1049" s="68">
        <f>SQRT(2*Table1[[#This Row],[DEMAND for the whole year]]*$H$1/(Table1[[#This Row],[Std. Price ($)]]*$K$1))</f>
        <v>461.25767802994113</v>
      </c>
      <c r="V1049" s="68">
        <f>Table1[[#This Row],[DEMAND for the whole year]]/U1049</f>
        <v>5.8067326086355999</v>
      </c>
      <c r="W1049" s="68">
        <f>Table1[[#This Row],[Demand variability (COV)]]*S1049</f>
        <v>2.494947945205479</v>
      </c>
      <c r="X1049" s="68">
        <f t="shared" si="236"/>
        <v>4.3213766033354606</v>
      </c>
      <c r="Y1049" s="68">
        <f t="shared" si="237"/>
        <v>8.8750224915300464</v>
      </c>
      <c r="Z1049" s="58">
        <f>(Table1[[#This Row],[Eoq]]/2)*(Table1[[#This Row],[Std. Price ($)]]*$K$1)</f>
        <v>1742.0197825906798</v>
      </c>
      <c r="AA1049" s="58">
        <f>Table1[[#This Row],[number of times I order]]*$H$1</f>
        <v>1742.0197825906801</v>
      </c>
      <c r="AB1049" s="58">
        <f>Table1[[#This Row],[Holding cost]]+AA1049</f>
        <v>3484.0395651813596</v>
      </c>
      <c r="AC1049" s="34">
        <v>0.2</v>
      </c>
      <c r="AD1049" s="29">
        <v>0.91</v>
      </c>
      <c r="AE1049" s="29">
        <v>0.34</v>
      </c>
      <c r="AF1049" s="29">
        <v>3</v>
      </c>
    </row>
    <row r="1050" spans="1:32" x14ac:dyDescent="0.15">
      <c r="A1050" s="32">
        <v>139.85232169538841</v>
      </c>
      <c r="B1050" s="33">
        <v>111.26793692</v>
      </c>
      <c r="C1050" s="33">
        <v>4523.6632653880879</v>
      </c>
      <c r="D1050" s="33">
        <f>C1050/Table1[[#This Row],[Std. Price ($)]]</f>
        <v>40.655586780947822</v>
      </c>
      <c r="E1050" s="29">
        <v>26</v>
      </c>
      <c r="F1050" s="29">
        <f t="shared" si="224"/>
        <v>31.2</v>
      </c>
      <c r="G1050" s="29">
        <f t="shared" si="225"/>
        <v>31.2</v>
      </c>
      <c r="H1050" s="29">
        <f t="shared" si="226"/>
        <v>31.2</v>
      </c>
      <c r="I1050" s="58">
        <f t="shared" si="227"/>
        <v>31.2</v>
      </c>
      <c r="J1050" s="58">
        <f t="shared" si="228"/>
        <v>31.2</v>
      </c>
      <c r="K1050" s="58">
        <f t="shared" si="229"/>
        <v>31.2</v>
      </c>
      <c r="L1050" s="58">
        <f t="shared" si="230"/>
        <v>31.2</v>
      </c>
      <c r="M1050" s="58">
        <f t="shared" si="231"/>
        <v>31.2</v>
      </c>
      <c r="N1050" s="58">
        <f t="shared" si="232"/>
        <v>31.2</v>
      </c>
      <c r="O1050" s="58">
        <f t="shared" si="233"/>
        <v>31.2</v>
      </c>
      <c r="P1050" s="58">
        <f t="shared" si="234"/>
        <v>31.2</v>
      </c>
      <c r="Q1050" s="58">
        <f t="shared" si="235"/>
        <v>31.2</v>
      </c>
      <c r="R1050" s="58">
        <f>SUM(Table1[[#This Row],[Oct]:[September]])</f>
        <v>374.39999999999992</v>
      </c>
      <c r="S1050" s="68">
        <f>Table1[[#This Row],[DEMAND for the whole year]]/365</f>
        <v>1.0257534246575339</v>
      </c>
      <c r="T1050" s="68">
        <f>Table1[[#This Row],[Lead Time (days)]]*S1050</f>
        <v>26.669589041095882</v>
      </c>
      <c r="U1050" s="68">
        <f>SQRT(2*Table1[[#This Row],[DEMAND for the whole year]]*$H$1/(Table1[[#This Row],[Std. Price ($)]]*$K$1))</f>
        <v>100.47164885250024</v>
      </c>
      <c r="V1050" s="68">
        <f>Table1[[#This Row],[DEMAND for the whole year]]/U1050</f>
        <v>3.7264243622561288</v>
      </c>
      <c r="W1050" s="68">
        <f>Table1[[#This Row],[Demand variability (COV)]]*S1050</f>
        <v>1.600175342465753</v>
      </c>
      <c r="X1050" s="68">
        <f t="shared" si="236"/>
        <v>8.1593252964028906</v>
      </c>
      <c r="Y1050" s="68">
        <f t="shared" si="237"/>
        <v>16.757205438978104</v>
      </c>
      <c r="Z1050" s="58">
        <f>(Table1[[#This Row],[Eoq]]/2)*(Table1[[#This Row],[Std. Price ($)]]*$K$1)</f>
        <v>1117.9273086768387</v>
      </c>
      <c r="AA1050" s="58">
        <f>Table1[[#This Row],[number of times I order]]*$H$1</f>
        <v>1117.9273086768387</v>
      </c>
      <c r="AB1050" s="58">
        <f>Table1[[#This Row],[Holding cost]]+AA1050</f>
        <v>2235.8546173536774</v>
      </c>
      <c r="AC1050" s="34">
        <v>0.2</v>
      </c>
      <c r="AD1050" s="29">
        <v>0.98</v>
      </c>
      <c r="AE1050" s="29">
        <v>1.56</v>
      </c>
      <c r="AF1050" s="29">
        <v>26</v>
      </c>
    </row>
    <row r="1051" spans="1:32" x14ac:dyDescent="0.15">
      <c r="A1051" s="32">
        <v>33720.916694209416</v>
      </c>
      <c r="B1051" s="33">
        <v>46.651611599999995</v>
      </c>
      <c r="C1051" s="33">
        <v>12074.954031772097</v>
      </c>
      <c r="D1051" s="33">
        <f>C1051/Table1[[#This Row],[Std. Price ($)]]</f>
        <v>258.83251655495002</v>
      </c>
      <c r="E1051" s="29">
        <v>332</v>
      </c>
      <c r="F1051" s="29">
        <f t="shared" si="224"/>
        <v>199.2</v>
      </c>
      <c r="G1051" s="29">
        <f t="shared" si="225"/>
        <v>199.2</v>
      </c>
      <c r="H1051" s="29">
        <f t="shared" si="226"/>
        <v>199.2</v>
      </c>
      <c r="I1051" s="58">
        <f t="shared" si="227"/>
        <v>199.2</v>
      </c>
      <c r="J1051" s="58">
        <f t="shared" si="228"/>
        <v>199.2</v>
      </c>
      <c r="K1051" s="58">
        <f t="shared" si="229"/>
        <v>199.2</v>
      </c>
      <c r="L1051" s="58">
        <f t="shared" si="230"/>
        <v>199.2</v>
      </c>
      <c r="M1051" s="58">
        <f t="shared" si="231"/>
        <v>199.2</v>
      </c>
      <c r="N1051" s="58">
        <f t="shared" si="232"/>
        <v>199.2</v>
      </c>
      <c r="O1051" s="58">
        <f t="shared" si="233"/>
        <v>199.2</v>
      </c>
      <c r="P1051" s="58">
        <f t="shared" si="234"/>
        <v>199.2</v>
      </c>
      <c r="Q1051" s="58">
        <f t="shared" si="235"/>
        <v>199.2</v>
      </c>
      <c r="R1051" s="58">
        <f>SUM(Table1[[#This Row],[Oct]:[September]])</f>
        <v>2390.4</v>
      </c>
      <c r="S1051" s="68">
        <f>Table1[[#This Row],[DEMAND for the whole year]]/365</f>
        <v>6.5490410958904111</v>
      </c>
      <c r="T1051" s="68">
        <f>Table1[[#This Row],[Lead Time (days)]]*S1051</f>
        <v>170.27506849315068</v>
      </c>
      <c r="U1051" s="68">
        <f>SQRT(2*Table1[[#This Row],[DEMAND for the whole year]]*$H$1/(Table1[[#This Row],[Std. Price ($)]]*$K$1))</f>
        <v>392.06907838452344</v>
      </c>
      <c r="V1051" s="68">
        <f>Table1[[#This Row],[DEMAND for the whole year]]/U1051</f>
        <v>6.0968847883882464</v>
      </c>
      <c r="W1051" s="68">
        <f>Table1[[#This Row],[Demand variability (COV)]]*S1051</f>
        <v>4.9772712328767126</v>
      </c>
      <c r="X1051" s="68">
        <f t="shared" si="236"/>
        <v>25.379203140882375</v>
      </c>
      <c r="Y1051" s="68">
        <f t="shared" si="237"/>
        <v>52.122510803290893</v>
      </c>
      <c r="Z1051" s="58">
        <f>(Table1[[#This Row],[Eoq]]/2)*(Table1[[#This Row],[Std. Price ($)]]*$K$1)</f>
        <v>1829.0654365164739</v>
      </c>
      <c r="AA1051" s="58">
        <f>Table1[[#This Row],[number of times I order]]*$H$1</f>
        <v>1829.0654365164739</v>
      </c>
      <c r="AB1051" s="58">
        <f>Table1[[#This Row],[Holding cost]]+AA1051</f>
        <v>3658.1308730329479</v>
      </c>
      <c r="AC1051" s="34">
        <v>-0.4</v>
      </c>
      <c r="AD1051" s="29">
        <v>1</v>
      </c>
      <c r="AE1051" s="29">
        <v>0.76</v>
      </c>
      <c r="AF1051" s="29">
        <v>26</v>
      </c>
    </row>
    <row r="1052" spans="1:32" x14ac:dyDescent="0.15">
      <c r="A1052" s="32">
        <v>12707.548548324299</v>
      </c>
      <c r="B1052" s="33">
        <v>8.8322000000000003</v>
      </c>
      <c r="C1052" s="33">
        <v>1229.8481303679998</v>
      </c>
      <c r="D1052" s="33">
        <f>C1052/Table1[[#This Row],[Std. Price ($)]]</f>
        <v>139.24595574919044</v>
      </c>
      <c r="E1052" s="29">
        <v>260</v>
      </c>
      <c r="F1052" s="29">
        <f t="shared" si="224"/>
        <v>208</v>
      </c>
      <c r="G1052" s="29">
        <f t="shared" si="225"/>
        <v>208</v>
      </c>
      <c r="H1052" s="29">
        <f t="shared" si="226"/>
        <v>208</v>
      </c>
      <c r="I1052" s="58">
        <f t="shared" si="227"/>
        <v>208</v>
      </c>
      <c r="J1052" s="58">
        <f t="shared" si="228"/>
        <v>208</v>
      </c>
      <c r="K1052" s="58">
        <f t="shared" si="229"/>
        <v>208</v>
      </c>
      <c r="L1052" s="58">
        <f t="shared" si="230"/>
        <v>208</v>
      </c>
      <c r="M1052" s="58">
        <f t="shared" si="231"/>
        <v>208</v>
      </c>
      <c r="N1052" s="58">
        <f t="shared" si="232"/>
        <v>208</v>
      </c>
      <c r="O1052" s="58">
        <f t="shared" si="233"/>
        <v>208</v>
      </c>
      <c r="P1052" s="58">
        <f t="shared" si="234"/>
        <v>208</v>
      </c>
      <c r="Q1052" s="58">
        <f t="shared" si="235"/>
        <v>208</v>
      </c>
      <c r="R1052" s="58">
        <f>SUM(Table1[[#This Row],[Oct]:[September]])</f>
        <v>2496</v>
      </c>
      <c r="S1052" s="68">
        <f>Table1[[#This Row],[DEMAND for the whole year]]/365</f>
        <v>6.838356164383562</v>
      </c>
      <c r="T1052" s="68">
        <f>Table1[[#This Row],[Lead Time (days)]]*S1052</f>
        <v>109.41369863013699</v>
      </c>
      <c r="U1052" s="68">
        <f>SQRT(2*Table1[[#This Row],[DEMAND for the whole year]]*$H$1/(Table1[[#This Row],[Std. Price ($)]]*$K$1))</f>
        <v>920.76429580591821</v>
      </c>
      <c r="V1052" s="68">
        <f>Table1[[#This Row],[DEMAND for the whole year]]/U1052</f>
        <v>2.7107914711390104</v>
      </c>
      <c r="W1052" s="68">
        <f>Table1[[#This Row],[Demand variability (COV)]]*S1052</f>
        <v>4.2397808219178081</v>
      </c>
      <c r="X1052" s="68">
        <f t="shared" si="236"/>
        <v>16.959123287671233</v>
      </c>
      <c r="Y1052" s="68">
        <f t="shared" si="237"/>
        <v>34.829780977325562</v>
      </c>
      <c r="Z1052" s="58">
        <f>(Table1[[#This Row],[Eoq]]/2)*(Table1[[#This Row],[Std. Price ($)]]*$K$1)</f>
        <v>813.23744134170317</v>
      </c>
      <c r="AA1052" s="58">
        <f>Table1[[#This Row],[number of times I order]]*$H$1</f>
        <v>813.23744134170317</v>
      </c>
      <c r="AB1052" s="58">
        <f>Table1[[#This Row],[Holding cost]]+AA1052</f>
        <v>1626.4748826834063</v>
      </c>
      <c r="AC1052" s="34">
        <v>-0.2</v>
      </c>
      <c r="AD1052" s="29">
        <v>1</v>
      </c>
      <c r="AE1052" s="29">
        <v>0.62</v>
      </c>
      <c r="AF1052" s="29">
        <v>16</v>
      </c>
    </row>
    <row r="1053" spans="1:32" x14ac:dyDescent="0.15">
      <c r="A1053" s="32">
        <v>8357.205585642736</v>
      </c>
      <c r="B1053" s="33">
        <v>5.1341999999999999</v>
      </c>
      <c r="C1053" s="33">
        <v>861.32324586880009</v>
      </c>
      <c r="D1053" s="33">
        <f>C1053/Table1[[#This Row],[Std. Price ($)]]</f>
        <v>167.76191926080014</v>
      </c>
      <c r="E1053" s="29">
        <v>204</v>
      </c>
      <c r="F1053" s="29">
        <f t="shared" si="224"/>
        <v>448.79999999999995</v>
      </c>
      <c r="G1053" s="29">
        <f t="shared" si="225"/>
        <v>448.79999999999995</v>
      </c>
      <c r="H1053" s="29">
        <f t="shared" si="226"/>
        <v>448.79999999999995</v>
      </c>
      <c r="I1053" s="58">
        <f t="shared" si="227"/>
        <v>448.79999999999995</v>
      </c>
      <c r="J1053" s="58">
        <f t="shared" si="228"/>
        <v>448.79999999999995</v>
      </c>
      <c r="K1053" s="58">
        <f t="shared" si="229"/>
        <v>448.79999999999995</v>
      </c>
      <c r="L1053" s="58">
        <f t="shared" si="230"/>
        <v>448.79999999999995</v>
      </c>
      <c r="M1053" s="58">
        <f t="shared" si="231"/>
        <v>448.79999999999995</v>
      </c>
      <c r="N1053" s="58">
        <f t="shared" si="232"/>
        <v>448.79999999999995</v>
      </c>
      <c r="O1053" s="58">
        <f t="shared" si="233"/>
        <v>448.79999999999995</v>
      </c>
      <c r="P1053" s="58">
        <f t="shared" si="234"/>
        <v>448.79999999999995</v>
      </c>
      <c r="Q1053" s="58">
        <f t="shared" si="235"/>
        <v>448.79999999999995</v>
      </c>
      <c r="R1053" s="58">
        <f>SUM(Table1[[#This Row],[Oct]:[September]])</f>
        <v>5385.6000000000013</v>
      </c>
      <c r="S1053" s="68">
        <f>Table1[[#This Row],[DEMAND for the whole year]]/365</f>
        <v>14.755068493150688</v>
      </c>
      <c r="T1053" s="68">
        <f>Table1[[#This Row],[Lead Time (days)]]*S1053</f>
        <v>236.08109589041101</v>
      </c>
      <c r="U1053" s="68">
        <f>SQRT(2*Table1[[#This Row],[DEMAND for the whole year]]*$H$1/(Table1[[#This Row],[Std. Price ($)]]*$K$1))</f>
        <v>1773.9496264220952</v>
      </c>
      <c r="V1053" s="68">
        <f>Table1[[#This Row],[DEMAND for the whole year]]/U1053</f>
        <v>3.0359373906587734</v>
      </c>
      <c r="W1053" s="68">
        <f>Table1[[#This Row],[Demand variability (COV)]]*S1053</f>
        <v>13.72221369863014</v>
      </c>
      <c r="X1053" s="68">
        <f t="shared" si="236"/>
        <v>54.888854794520562</v>
      </c>
      <c r="Y1053" s="68">
        <f t="shared" si="237"/>
        <v>112.72792574007487</v>
      </c>
      <c r="Z1053" s="58">
        <f>(Table1[[#This Row],[Eoq]]/2)*(Table1[[#This Row],[Std. Price ($)]]*$K$1)</f>
        <v>910.78121719763215</v>
      </c>
      <c r="AA1053" s="58">
        <f>Table1[[#This Row],[number of times I order]]*$H$1</f>
        <v>910.78121719763203</v>
      </c>
      <c r="AB1053" s="58">
        <f>Table1[[#This Row],[Holding cost]]+AA1053</f>
        <v>1821.5624343952641</v>
      </c>
      <c r="AC1053" s="34">
        <v>1.2</v>
      </c>
      <c r="AD1053" s="29">
        <v>1</v>
      </c>
      <c r="AE1053" s="29">
        <v>0.93</v>
      </c>
      <c r="AF1053" s="29">
        <v>16</v>
      </c>
    </row>
    <row r="1054" spans="1:32" x14ac:dyDescent="0.15">
      <c r="A1054" s="32">
        <v>80434.792097500496</v>
      </c>
      <c r="B1054" s="33">
        <v>5.4303943199999996</v>
      </c>
      <c r="C1054" s="33">
        <v>562.02626183727784</v>
      </c>
      <c r="D1054" s="33">
        <f>C1054/Table1[[#This Row],[Std. Price ($)]]</f>
        <v>103.49639984104836</v>
      </c>
      <c r="E1054" s="29">
        <v>398</v>
      </c>
      <c r="F1054" s="29">
        <f t="shared" si="224"/>
        <v>238.79999999999998</v>
      </c>
      <c r="G1054" s="29">
        <f t="shared" si="225"/>
        <v>238.79999999999998</v>
      </c>
      <c r="H1054" s="29">
        <f t="shared" si="226"/>
        <v>238.79999999999998</v>
      </c>
      <c r="I1054" s="58">
        <f t="shared" si="227"/>
        <v>238.79999999999998</v>
      </c>
      <c r="J1054" s="58">
        <f t="shared" si="228"/>
        <v>238.79999999999998</v>
      </c>
      <c r="K1054" s="58">
        <f t="shared" si="229"/>
        <v>238.79999999999998</v>
      </c>
      <c r="L1054" s="58">
        <f t="shared" si="230"/>
        <v>238.79999999999998</v>
      </c>
      <c r="M1054" s="58">
        <f t="shared" si="231"/>
        <v>238.79999999999998</v>
      </c>
      <c r="N1054" s="58">
        <f t="shared" si="232"/>
        <v>238.79999999999998</v>
      </c>
      <c r="O1054" s="58">
        <f t="shared" si="233"/>
        <v>238.79999999999998</v>
      </c>
      <c r="P1054" s="58">
        <f t="shared" si="234"/>
        <v>238.79999999999998</v>
      </c>
      <c r="Q1054" s="58">
        <f t="shared" si="235"/>
        <v>238.79999999999998</v>
      </c>
      <c r="R1054" s="58">
        <f>SUM(Table1[[#This Row],[Oct]:[September]])</f>
        <v>2865.6000000000004</v>
      </c>
      <c r="S1054" s="68">
        <f>Table1[[#This Row],[DEMAND for the whole year]]/365</f>
        <v>7.8509589041095902</v>
      </c>
      <c r="T1054" s="68">
        <f>Table1[[#This Row],[Lead Time (days)]]*S1054</f>
        <v>39.254794520547954</v>
      </c>
      <c r="U1054" s="68">
        <f>SQRT(2*Table1[[#This Row],[DEMAND for the whole year]]*$H$1/(Table1[[#This Row],[Std. Price ($)]]*$K$1))</f>
        <v>1258.2088291922255</v>
      </c>
      <c r="V1054" s="68">
        <f>Table1[[#This Row],[DEMAND for the whole year]]/U1054</f>
        <v>2.2775233598064366</v>
      </c>
      <c r="W1054" s="68">
        <f>Table1[[#This Row],[Demand variability (COV)]]*S1054</f>
        <v>9.1071123287671245</v>
      </c>
      <c r="X1054" s="68">
        <f t="shared" si="236"/>
        <v>20.364122245849703</v>
      </c>
      <c r="Y1054" s="68">
        <f t="shared" si="237"/>
        <v>41.822793878387081</v>
      </c>
      <c r="Z1054" s="58">
        <f>(Table1[[#This Row],[Eoq]]/2)*(Table1[[#This Row],[Std. Price ($)]]*$K$1)</f>
        <v>683.25700794193108</v>
      </c>
      <c r="AA1054" s="58">
        <f>Table1[[#This Row],[number of times I order]]*$H$1</f>
        <v>683.25700794193096</v>
      </c>
      <c r="AB1054" s="58">
        <f>Table1[[#This Row],[Holding cost]]+AA1054</f>
        <v>1366.5140158838622</v>
      </c>
      <c r="AC1054" s="34">
        <v>-0.4</v>
      </c>
      <c r="AD1054" s="29">
        <v>0.91</v>
      </c>
      <c r="AE1054" s="29">
        <v>1.1599999999999999</v>
      </c>
      <c r="AF1054" s="29">
        <v>5</v>
      </c>
    </row>
    <row r="1055" spans="1:32" x14ac:dyDescent="0.15">
      <c r="A1055" s="32">
        <v>19941.467420390247</v>
      </c>
      <c r="B1055" s="33">
        <v>8.5485457700000005</v>
      </c>
      <c r="C1055" s="33">
        <v>552.90182109389798</v>
      </c>
      <c r="D1055" s="33">
        <f>C1055/Table1[[#This Row],[Std. Price ($)]]</f>
        <v>64.677880421981754</v>
      </c>
      <c r="E1055" s="29">
        <v>414</v>
      </c>
      <c r="F1055" s="29">
        <f t="shared" si="224"/>
        <v>496.8</v>
      </c>
      <c r="G1055" s="29">
        <f t="shared" si="225"/>
        <v>496.8</v>
      </c>
      <c r="H1055" s="29">
        <f t="shared" si="226"/>
        <v>496.8</v>
      </c>
      <c r="I1055" s="58">
        <f t="shared" si="227"/>
        <v>496.8</v>
      </c>
      <c r="J1055" s="58">
        <f t="shared" si="228"/>
        <v>496.8</v>
      </c>
      <c r="K1055" s="58">
        <f t="shared" si="229"/>
        <v>496.8</v>
      </c>
      <c r="L1055" s="58">
        <f t="shared" si="230"/>
        <v>496.8</v>
      </c>
      <c r="M1055" s="58">
        <f t="shared" si="231"/>
        <v>496.8</v>
      </c>
      <c r="N1055" s="58">
        <f t="shared" si="232"/>
        <v>496.8</v>
      </c>
      <c r="O1055" s="58">
        <f t="shared" si="233"/>
        <v>496.8</v>
      </c>
      <c r="P1055" s="58">
        <f t="shared" si="234"/>
        <v>496.8</v>
      </c>
      <c r="Q1055" s="58">
        <f t="shared" si="235"/>
        <v>496.8</v>
      </c>
      <c r="R1055" s="58">
        <f>SUM(Table1[[#This Row],[Oct]:[September]])</f>
        <v>5961.6000000000013</v>
      </c>
      <c r="S1055" s="68">
        <f>Table1[[#This Row],[DEMAND for the whole year]]/365</f>
        <v>16.33315068493151</v>
      </c>
      <c r="T1055" s="68">
        <f>Table1[[#This Row],[Lead Time (days)]]*S1055</f>
        <v>81.665753424657552</v>
      </c>
      <c r="U1055" s="68">
        <f>SQRT(2*Table1[[#This Row],[DEMAND for the whole year]]*$H$1/(Table1[[#This Row],[Std. Price ($)]]*$K$1))</f>
        <v>1446.4250125795377</v>
      </c>
      <c r="V1055" s="68">
        <f>Table1[[#This Row],[DEMAND for the whole year]]/U1055</f>
        <v>4.1216101409696675</v>
      </c>
      <c r="W1055" s="68">
        <f>Table1[[#This Row],[Demand variability (COV)]]*S1055</f>
        <v>11.106542465753428</v>
      </c>
      <c r="X1055" s="68">
        <f t="shared" si="236"/>
        <v>24.834983948412795</v>
      </c>
      <c r="Y1055" s="68">
        <f t="shared" si="237"/>
        <v>51.004821229611565</v>
      </c>
      <c r="Z1055" s="58">
        <f>(Table1[[#This Row],[Eoq]]/2)*(Table1[[#This Row],[Std. Price ($)]]*$K$1)</f>
        <v>1236.4830422909006</v>
      </c>
      <c r="AA1055" s="58">
        <f>Table1[[#This Row],[number of times I order]]*$H$1</f>
        <v>1236.4830422909004</v>
      </c>
      <c r="AB1055" s="58">
        <f>Table1[[#This Row],[Holding cost]]+AA1055</f>
        <v>2472.9660845818007</v>
      </c>
      <c r="AC1055" s="34">
        <v>0.2</v>
      </c>
      <c r="AD1055" s="29">
        <v>0.87</v>
      </c>
      <c r="AE1055" s="29">
        <v>0.68</v>
      </c>
      <c r="AF1055" s="29">
        <v>5</v>
      </c>
    </row>
    <row r="1056" spans="1:32" x14ac:dyDescent="0.15">
      <c r="A1056" s="32">
        <v>63307.535434066078</v>
      </c>
      <c r="B1056" s="33">
        <v>15.822946929999999</v>
      </c>
      <c r="C1056" s="33">
        <v>1135.8280254645022</v>
      </c>
      <c r="D1056" s="33">
        <f>C1056/Table1[[#This Row],[Std. Price ($)]]</f>
        <v>71.783595716357638</v>
      </c>
      <c r="E1056" s="29">
        <v>292</v>
      </c>
      <c r="F1056" s="29">
        <f t="shared" si="224"/>
        <v>408.8</v>
      </c>
      <c r="G1056" s="29">
        <f t="shared" si="225"/>
        <v>408.8</v>
      </c>
      <c r="H1056" s="29">
        <f t="shared" si="226"/>
        <v>408.8</v>
      </c>
      <c r="I1056" s="58">
        <f t="shared" si="227"/>
        <v>408.8</v>
      </c>
      <c r="J1056" s="58">
        <f t="shared" si="228"/>
        <v>408.8</v>
      </c>
      <c r="K1056" s="58">
        <f t="shared" si="229"/>
        <v>408.8</v>
      </c>
      <c r="L1056" s="58">
        <f t="shared" si="230"/>
        <v>408.8</v>
      </c>
      <c r="M1056" s="58">
        <f t="shared" si="231"/>
        <v>408.8</v>
      </c>
      <c r="N1056" s="58">
        <f t="shared" si="232"/>
        <v>408.8</v>
      </c>
      <c r="O1056" s="58">
        <f t="shared" si="233"/>
        <v>408.8</v>
      </c>
      <c r="P1056" s="58">
        <f t="shared" si="234"/>
        <v>408.8</v>
      </c>
      <c r="Q1056" s="58">
        <f t="shared" si="235"/>
        <v>408.8</v>
      </c>
      <c r="R1056" s="58">
        <f>SUM(Table1[[#This Row],[Oct]:[September]])</f>
        <v>4905.6000000000013</v>
      </c>
      <c r="S1056" s="68">
        <f>Table1[[#This Row],[DEMAND for the whole year]]/365</f>
        <v>13.440000000000003</v>
      </c>
      <c r="T1056" s="68">
        <f>Table1[[#This Row],[Lead Time (days)]]*S1056</f>
        <v>161.28000000000003</v>
      </c>
      <c r="U1056" s="68">
        <f>SQRT(2*Table1[[#This Row],[DEMAND for the whole year]]*$H$1/(Table1[[#This Row],[Std. Price ($)]]*$K$1))</f>
        <v>964.41289409533033</v>
      </c>
      <c r="V1056" s="68">
        <f>Table1[[#This Row],[DEMAND for the whole year]]/U1056</f>
        <v>5.0866180139593737</v>
      </c>
      <c r="W1056" s="68">
        <f>Table1[[#This Row],[Demand variability (COV)]]*S1056</f>
        <v>7.7952000000000012</v>
      </c>
      <c r="X1056" s="68">
        <f t="shared" si="236"/>
        <v>27.003364910321828</v>
      </c>
      <c r="Y1056" s="68">
        <f t="shared" si="237"/>
        <v>55.458131267967026</v>
      </c>
      <c r="Z1056" s="58">
        <f>(Table1[[#This Row],[Eoq]]/2)*(Table1[[#This Row],[Std. Price ($)]]*$K$1)</f>
        <v>1525.985404187812</v>
      </c>
      <c r="AA1056" s="58">
        <f>Table1[[#This Row],[number of times I order]]*$H$1</f>
        <v>1525.985404187812</v>
      </c>
      <c r="AB1056" s="58">
        <f>Table1[[#This Row],[Holding cost]]+AA1056</f>
        <v>3051.9708083756241</v>
      </c>
      <c r="AC1056" s="34">
        <v>0.4</v>
      </c>
      <c r="AD1056" s="29">
        <v>0.91</v>
      </c>
      <c r="AE1056" s="29">
        <v>0.57999999999999996</v>
      </c>
      <c r="AF1056" s="29">
        <v>12</v>
      </c>
    </row>
    <row r="1057" spans="1:32" x14ac:dyDescent="0.15">
      <c r="A1057" s="32">
        <v>61734.751937022884</v>
      </c>
      <c r="B1057" s="33">
        <v>9.7609999999999992</v>
      </c>
      <c r="C1057" s="33">
        <v>237.93775533707537</v>
      </c>
      <c r="D1057" s="33">
        <f>C1057/Table1[[#This Row],[Std. Price ($)]]</f>
        <v>24.376370795725375</v>
      </c>
      <c r="E1057" s="29">
        <v>26</v>
      </c>
      <c r="F1057" s="29">
        <f t="shared" si="224"/>
        <v>23.4</v>
      </c>
      <c r="G1057" s="29">
        <f t="shared" si="225"/>
        <v>23.4</v>
      </c>
      <c r="H1057" s="29">
        <f t="shared" si="226"/>
        <v>23.4</v>
      </c>
      <c r="I1057" s="58">
        <f t="shared" si="227"/>
        <v>23.4</v>
      </c>
      <c r="J1057" s="58">
        <f t="shared" si="228"/>
        <v>23.4</v>
      </c>
      <c r="K1057" s="58">
        <f t="shared" si="229"/>
        <v>23.4</v>
      </c>
      <c r="L1057" s="58">
        <f t="shared" si="230"/>
        <v>23.4</v>
      </c>
      <c r="M1057" s="58">
        <f t="shared" si="231"/>
        <v>23.4</v>
      </c>
      <c r="N1057" s="58">
        <f t="shared" si="232"/>
        <v>23.4</v>
      </c>
      <c r="O1057" s="58">
        <f t="shared" si="233"/>
        <v>23.4</v>
      </c>
      <c r="P1057" s="58">
        <f t="shared" si="234"/>
        <v>23.4</v>
      </c>
      <c r="Q1057" s="58">
        <f t="shared" si="235"/>
        <v>23.4</v>
      </c>
      <c r="R1057" s="58">
        <f>SUM(Table1[[#This Row],[Oct]:[September]])</f>
        <v>280.8</v>
      </c>
      <c r="S1057" s="68">
        <f>Table1[[#This Row],[DEMAND for the whole year]]/365</f>
        <v>0.76931506849315068</v>
      </c>
      <c r="T1057" s="68">
        <f>Table1[[#This Row],[Lead Time (days)]]*S1057</f>
        <v>12.309041095890411</v>
      </c>
      <c r="U1057" s="68">
        <f>SQRT(2*Table1[[#This Row],[DEMAND for the whole year]]*$H$1/(Table1[[#This Row],[Std. Price ($)]]*$K$1))</f>
        <v>293.77309769098019</v>
      </c>
      <c r="V1057" s="68">
        <f>Table1[[#This Row],[DEMAND for the whole year]]/U1057</f>
        <v>0.95583973552055279</v>
      </c>
      <c r="W1057" s="68">
        <f>Table1[[#This Row],[Demand variability (COV)]]*S1057</f>
        <v>1.0847342465753425</v>
      </c>
      <c r="X1057" s="68">
        <f t="shared" si="236"/>
        <v>4.3389369863013698</v>
      </c>
      <c r="Y1057" s="68">
        <f t="shared" si="237"/>
        <v>8.9110871089165595</v>
      </c>
      <c r="Z1057" s="58">
        <f>(Table1[[#This Row],[Eoq]]/2)*(Table1[[#This Row],[Std. Price ($)]]*$K$1)</f>
        <v>286.75192065616574</v>
      </c>
      <c r="AA1057" s="58">
        <f>Table1[[#This Row],[number of times I order]]*$H$1</f>
        <v>286.75192065616585</v>
      </c>
      <c r="AB1057" s="58">
        <f>Table1[[#This Row],[Holding cost]]+AA1057</f>
        <v>573.50384131233159</v>
      </c>
      <c r="AC1057" s="34">
        <v>-0.1</v>
      </c>
      <c r="AD1057" s="29">
        <v>0.82</v>
      </c>
      <c r="AE1057" s="29">
        <v>1.41</v>
      </c>
      <c r="AF1057" s="29">
        <v>16</v>
      </c>
    </row>
    <row r="1058" spans="1:32" x14ac:dyDescent="0.15">
      <c r="A1058" s="32">
        <v>14220.412620358169</v>
      </c>
      <c r="B1058" s="33">
        <v>9.7131633599999994</v>
      </c>
      <c r="C1058" s="33">
        <v>541.4615366826489</v>
      </c>
      <c r="D1058" s="33">
        <f>C1058/Table1[[#This Row],[Std. Price ($)]]</f>
        <v>55.745128195048594</v>
      </c>
      <c r="E1058" s="29">
        <v>332</v>
      </c>
      <c r="F1058" s="29">
        <f t="shared" si="224"/>
        <v>730.4</v>
      </c>
      <c r="G1058" s="29">
        <f t="shared" si="225"/>
        <v>730.4</v>
      </c>
      <c r="H1058" s="29">
        <f t="shared" si="226"/>
        <v>730.4</v>
      </c>
      <c r="I1058" s="58">
        <f t="shared" si="227"/>
        <v>730.4</v>
      </c>
      <c r="J1058" s="58">
        <f t="shared" si="228"/>
        <v>730.4</v>
      </c>
      <c r="K1058" s="58">
        <f t="shared" si="229"/>
        <v>730.4</v>
      </c>
      <c r="L1058" s="58">
        <f t="shared" si="230"/>
        <v>730.4</v>
      </c>
      <c r="M1058" s="58">
        <f t="shared" si="231"/>
        <v>730.4</v>
      </c>
      <c r="N1058" s="58">
        <f t="shared" si="232"/>
        <v>730.4</v>
      </c>
      <c r="O1058" s="58">
        <f t="shared" si="233"/>
        <v>730.4</v>
      </c>
      <c r="P1058" s="58">
        <f t="shared" si="234"/>
        <v>730.4</v>
      </c>
      <c r="Q1058" s="58">
        <f t="shared" si="235"/>
        <v>730.4</v>
      </c>
      <c r="R1058" s="58">
        <f>SUM(Table1[[#This Row],[Oct]:[September]])</f>
        <v>8764.7999999999975</v>
      </c>
      <c r="S1058" s="68">
        <f>Table1[[#This Row],[DEMAND for the whole year]]/365</f>
        <v>24.0131506849315</v>
      </c>
      <c r="T1058" s="68">
        <f>Table1[[#This Row],[Lead Time (days)]]*S1058</f>
        <v>264.14465753424651</v>
      </c>
      <c r="U1058" s="68">
        <f>SQRT(2*Table1[[#This Row],[DEMAND for the whole year]]*$H$1/(Table1[[#This Row],[Std. Price ($)]]*$K$1))</f>
        <v>1645.3234448352016</v>
      </c>
      <c r="V1058" s="68">
        <f>Table1[[#This Row],[DEMAND for the whole year]]/U1058</f>
        <v>5.3270984665740873</v>
      </c>
      <c r="W1058" s="68">
        <f>Table1[[#This Row],[Demand variability (COV)]]*S1058</f>
        <v>6.9638136986301342</v>
      </c>
      <c r="X1058" s="68">
        <f t="shared" si="236"/>
        <v>23.096357148293229</v>
      </c>
      <c r="Y1058" s="68">
        <f t="shared" si="237"/>
        <v>47.434118332870717</v>
      </c>
      <c r="Z1058" s="58">
        <f>(Table1[[#This Row],[Eoq]]/2)*(Table1[[#This Row],[Std. Price ($)]]*$K$1)</f>
        <v>1598.1295399722262</v>
      </c>
      <c r="AA1058" s="58">
        <f>Table1[[#This Row],[number of times I order]]*$H$1</f>
        <v>1598.1295399722262</v>
      </c>
      <c r="AB1058" s="58">
        <f>Table1[[#This Row],[Holding cost]]+AA1058</f>
        <v>3196.2590799444524</v>
      </c>
      <c r="AC1058" s="34">
        <v>1.2</v>
      </c>
      <c r="AD1058" s="29">
        <v>1</v>
      </c>
      <c r="AE1058" s="29">
        <v>0.28999999999999998</v>
      </c>
      <c r="AF1058" s="29">
        <v>11</v>
      </c>
    </row>
    <row r="1059" spans="1:32" x14ac:dyDescent="0.15">
      <c r="A1059" s="32">
        <v>72325.83695089136</v>
      </c>
      <c r="B1059" s="33">
        <v>20.377266129999999</v>
      </c>
      <c r="C1059" s="33">
        <v>4701.3003132862705</v>
      </c>
      <c r="D1059" s="33">
        <f>C1059/Table1[[#This Row],[Std. Price ($)]]</f>
        <v>230.71300552751188</v>
      </c>
      <c r="E1059" s="29">
        <v>170</v>
      </c>
      <c r="F1059" s="29">
        <f t="shared" si="224"/>
        <v>102</v>
      </c>
      <c r="G1059" s="29">
        <f t="shared" si="225"/>
        <v>102</v>
      </c>
      <c r="H1059" s="29">
        <f t="shared" si="226"/>
        <v>102</v>
      </c>
      <c r="I1059" s="58">
        <f t="shared" si="227"/>
        <v>102</v>
      </c>
      <c r="J1059" s="58">
        <f t="shared" si="228"/>
        <v>102</v>
      </c>
      <c r="K1059" s="58">
        <f t="shared" si="229"/>
        <v>102</v>
      </c>
      <c r="L1059" s="58">
        <f t="shared" si="230"/>
        <v>102</v>
      </c>
      <c r="M1059" s="58">
        <f t="shared" si="231"/>
        <v>102</v>
      </c>
      <c r="N1059" s="58">
        <f t="shared" si="232"/>
        <v>102</v>
      </c>
      <c r="O1059" s="58">
        <f t="shared" si="233"/>
        <v>102</v>
      </c>
      <c r="P1059" s="58">
        <f t="shared" si="234"/>
        <v>102</v>
      </c>
      <c r="Q1059" s="58">
        <f t="shared" si="235"/>
        <v>102</v>
      </c>
      <c r="R1059" s="58">
        <f>SUM(Table1[[#This Row],[Oct]:[September]])</f>
        <v>1224</v>
      </c>
      <c r="S1059" s="68">
        <f>Table1[[#This Row],[DEMAND for the whole year]]/365</f>
        <v>3.3534246575342466</v>
      </c>
      <c r="T1059" s="68">
        <f>Table1[[#This Row],[Lead Time (days)]]*S1059</f>
        <v>137.49041095890411</v>
      </c>
      <c r="U1059" s="68">
        <f>SQRT(2*Table1[[#This Row],[DEMAND for the whole year]]*$H$1/(Table1[[#This Row],[Std. Price ($)]]*$K$1))</f>
        <v>424.50066756351578</v>
      </c>
      <c r="V1059" s="68">
        <f>Table1[[#This Row],[DEMAND for the whole year]]/U1059</f>
        <v>2.8833876917681391</v>
      </c>
      <c r="W1059" s="68">
        <f>Table1[[#This Row],[Demand variability (COV)]]*S1059</f>
        <v>2.7162739726027398</v>
      </c>
      <c r="X1059" s="68">
        <f t="shared" si="236"/>
        <v>17.392639709480612</v>
      </c>
      <c r="Y1059" s="68">
        <f t="shared" si="237"/>
        <v>35.720114856357576</v>
      </c>
      <c r="Z1059" s="58">
        <f>(Table1[[#This Row],[Eoq]]/2)*(Table1[[#This Row],[Std. Price ($)]]*$K$1)</f>
        <v>865.01630753044185</v>
      </c>
      <c r="AA1059" s="58">
        <f>Table1[[#This Row],[number of times I order]]*$H$1</f>
        <v>865.01630753044174</v>
      </c>
      <c r="AB1059" s="58">
        <f>Table1[[#This Row],[Holding cost]]+AA1059</f>
        <v>1730.0326150608835</v>
      </c>
      <c r="AC1059" s="34">
        <v>-0.4</v>
      </c>
      <c r="AD1059" s="29">
        <v>0.94</v>
      </c>
      <c r="AE1059" s="29">
        <v>0.81</v>
      </c>
      <c r="AF1059" s="29">
        <v>41</v>
      </c>
    </row>
    <row r="1060" spans="1:32" x14ac:dyDescent="0.15">
      <c r="A1060" s="32">
        <v>67214.501716335566</v>
      </c>
      <c r="B1060" s="33">
        <v>14.014559999999999</v>
      </c>
      <c r="C1060" s="33">
        <v>1362.4599101115098</v>
      </c>
      <c r="D1060" s="33">
        <f>C1060/Table1[[#This Row],[Std. Price ($)]]</f>
        <v>97.217458850760195</v>
      </c>
      <c r="E1060" s="29">
        <v>154</v>
      </c>
      <c r="F1060" s="29">
        <f t="shared" si="224"/>
        <v>338.79999999999995</v>
      </c>
      <c r="G1060" s="29">
        <f t="shared" si="225"/>
        <v>338.79999999999995</v>
      </c>
      <c r="H1060" s="29">
        <f t="shared" si="226"/>
        <v>338.79999999999995</v>
      </c>
      <c r="I1060" s="58">
        <f t="shared" si="227"/>
        <v>338.79999999999995</v>
      </c>
      <c r="J1060" s="58">
        <f t="shared" si="228"/>
        <v>338.79999999999995</v>
      </c>
      <c r="K1060" s="58">
        <f t="shared" si="229"/>
        <v>338.79999999999995</v>
      </c>
      <c r="L1060" s="58">
        <f t="shared" si="230"/>
        <v>338.79999999999995</v>
      </c>
      <c r="M1060" s="58">
        <f t="shared" si="231"/>
        <v>338.79999999999995</v>
      </c>
      <c r="N1060" s="58">
        <f t="shared" si="232"/>
        <v>338.79999999999995</v>
      </c>
      <c r="O1060" s="58">
        <f t="shared" si="233"/>
        <v>338.79999999999995</v>
      </c>
      <c r="P1060" s="58">
        <f t="shared" si="234"/>
        <v>338.79999999999995</v>
      </c>
      <c r="Q1060" s="58">
        <f t="shared" si="235"/>
        <v>338.79999999999995</v>
      </c>
      <c r="R1060" s="58">
        <f>SUM(Table1[[#This Row],[Oct]:[September]])</f>
        <v>4065.6000000000004</v>
      </c>
      <c r="S1060" s="68">
        <f>Table1[[#This Row],[DEMAND for the whole year]]/365</f>
        <v>11.138630136986302</v>
      </c>
      <c r="T1060" s="68">
        <f>Table1[[#This Row],[Lead Time (days)]]*S1060</f>
        <v>178.21808219178084</v>
      </c>
      <c r="U1060" s="68">
        <f>SQRT(2*Table1[[#This Row],[DEMAND for the whole year]]*$H$1/(Table1[[#This Row],[Std. Price ($)]]*$K$1))</f>
        <v>932.89597132314623</v>
      </c>
      <c r="V1060" s="68">
        <f>Table1[[#This Row],[DEMAND for the whole year]]/U1060</f>
        <v>4.3580421879555056</v>
      </c>
      <c r="W1060" s="68">
        <f>Table1[[#This Row],[Demand variability (COV)]]*S1060</f>
        <v>13.143583561643837</v>
      </c>
      <c r="X1060" s="68">
        <f t="shared" si="236"/>
        <v>52.574334246575347</v>
      </c>
      <c r="Y1060" s="68">
        <f t="shared" si="237"/>
        <v>107.97448168609742</v>
      </c>
      <c r="Z1060" s="58">
        <f>(Table1[[#This Row],[Eoq]]/2)*(Table1[[#This Row],[Std. Price ($)]]*$K$1)</f>
        <v>1307.4126563866512</v>
      </c>
      <c r="AA1060" s="58">
        <f>Table1[[#This Row],[number of times I order]]*$H$1</f>
        <v>1307.4126563866516</v>
      </c>
      <c r="AB1060" s="58">
        <f>Table1[[#This Row],[Holding cost]]+AA1060</f>
        <v>2614.8253127733028</v>
      </c>
      <c r="AC1060" s="34">
        <v>1.2</v>
      </c>
      <c r="AD1060" s="29">
        <v>0.91</v>
      </c>
      <c r="AE1060" s="29">
        <v>1.18</v>
      </c>
      <c r="AF1060" s="29">
        <v>16</v>
      </c>
    </row>
    <row r="1061" spans="1:32" x14ac:dyDescent="0.15">
      <c r="A1061" s="32">
        <v>27441.052938984623</v>
      </c>
      <c r="B1061" s="33">
        <v>17.367699999999999</v>
      </c>
      <c r="C1061" s="33">
        <v>1202.9594468488806</v>
      </c>
      <c r="D1061" s="33">
        <f>C1061/Table1[[#This Row],[Std. Price ($)]]</f>
        <v>69.264176998041222</v>
      </c>
      <c r="E1061" s="29">
        <v>170</v>
      </c>
      <c r="F1061" s="29">
        <f t="shared" si="224"/>
        <v>255</v>
      </c>
      <c r="G1061" s="29">
        <f t="shared" si="225"/>
        <v>255</v>
      </c>
      <c r="H1061" s="29">
        <f t="shared" si="226"/>
        <v>255</v>
      </c>
      <c r="I1061" s="58">
        <f t="shared" si="227"/>
        <v>255</v>
      </c>
      <c r="J1061" s="58">
        <f t="shared" si="228"/>
        <v>255</v>
      </c>
      <c r="K1061" s="58">
        <f t="shared" si="229"/>
        <v>255</v>
      </c>
      <c r="L1061" s="58">
        <f t="shared" si="230"/>
        <v>255</v>
      </c>
      <c r="M1061" s="58">
        <f t="shared" si="231"/>
        <v>255</v>
      </c>
      <c r="N1061" s="58">
        <f t="shared" si="232"/>
        <v>255</v>
      </c>
      <c r="O1061" s="58">
        <f t="shared" si="233"/>
        <v>255</v>
      </c>
      <c r="P1061" s="58">
        <f t="shared" si="234"/>
        <v>255</v>
      </c>
      <c r="Q1061" s="58">
        <f t="shared" si="235"/>
        <v>255</v>
      </c>
      <c r="R1061" s="58">
        <f>SUM(Table1[[#This Row],[Oct]:[September]])</f>
        <v>3060</v>
      </c>
      <c r="S1061" s="68">
        <f>Table1[[#This Row],[DEMAND for the whole year]]/365</f>
        <v>8.3835616438356162</v>
      </c>
      <c r="T1061" s="68">
        <f>Table1[[#This Row],[Lead Time (days)]]*S1061</f>
        <v>134.13698630136986</v>
      </c>
      <c r="U1061" s="68">
        <f>SQRT(2*Table1[[#This Row],[DEMAND for the whole year]]*$H$1/(Table1[[#This Row],[Std. Price ($)]]*$K$1))</f>
        <v>727.02640811807703</v>
      </c>
      <c r="V1061" s="68">
        <f>Table1[[#This Row],[DEMAND for the whole year]]/U1061</f>
        <v>4.2089255160907753</v>
      </c>
      <c r="W1061" s="68">
        <f>Table1[[#This Row],[Demand variability (COV)]]*S1061</f>
        <v>6.2876712328767121</v>
      </c>
      <c r="X1061" s="68">
        <f t="shared" si="236"/>
        <v>25.150684931506849</v>
      </c>
      <c r="Y1061" s="68">
        <f t="shared" si="237"/>
        <v>51.65319177972637</v>
      </c>
      <c r="Z1061" s="58">
        <f>(Table1[[#This Row],[Eoq]]/2)*(Table1[[#This Row],[Std. Price ($)]]*$K$1)</f>
        <v>1262.6776548272326</v>
      </c>
      <c r="AA1061" s="58">
        <f>Table1[[#This Row],[number of times I order]]*$H$1</f>
        <v>1262.6776548272326</v>
      </c>
      <c r="AB1061" s="58">
        <f>Table1[[#This Row],[Holding cost]]+AA1061</f>
        <v>2525.3553096544651</v>
      </c>
      <c r="AC1061" s="34">
        <v>0.5</v>
      </c>
      <c r="AD1061" s="29">
        <v>0.95</v>
      </c>
      <c r="AE1061" s="29">
        <v>0.75</v>
      </c>
      <c r="AF1061" s="29">
        <v>16</v>
      </c>
    </row>
    <row r="1062" spans="1:32" x14ac:dyDescent="0.15">
      <c r="A1062" s="32">
        <v>55243.208909944486</v>
      </c>
      <c r="B1062" s="33">
        <v>157.20136423999998</v>
      </c>
      <c r="C1062" s="33">
        <v>110940.24427211177</v>
      </c>
      <c r="D1062" s="33">
        <f>C1062/Table1[[#This Row],[Std. Price ($)]]</f>
        <v>705.72062022781711</v>
      </c>
      <c r="E1062" s="29">
        <v>348</v>
      </c>
      <c r="F1062" s="29">
        <f t="shared" si="224"/>
        <v>870</v>
      </c>
      <c r="G1062" s="29">
        <f t="shared" si="225"/>
        <v>870</v>
      </c>
      <c r="H1062" s="29">
        <f t="shared" si="226"/>
        <v>870</v>
      </c>
      <c r="I1062" s="58">
        <f t="shared" si="227"/>
        <v>870</v>
      </c>
      <c r="J1062" s="58">
        <f t="shared" si="228"/>
        <v>870</v>
      </c>
      <c r="K1062" s="58">
        <f t="shared" si="229"/>
        <v>870</v>
      </c>
      <c r="L1062" s="58">
        <f t="shared" si="230"/>
        <v>870</v>
      </c>
      <c r="M1062" s="58">
        <f t="shared" si="231"/>
        <v>870</v>
      </c>
      <c r="N1062" s="58">
        <f t="shared" si="232"/>
        <v>870</v>
      </c>
      <c r="O1062" s="58">
        <f t="shared" si="233"/>
        <v>870</v>
      </c>
      <c r="P1062" s="58">
        <f t="shared" si="234"/>
        <v>870</v>
      </c>
      <c r="Q1062" s="58">
        <f t="shared" si="235"/>
        <v>870</v>
      </c>
      <c r="R1062" s="58">
        <f>SUM(Table1[[#This Row],[Oct]:[September]])</f>
        <v>10440</v>
      </c>
      <c r="S1062" s="68">
        <f>Table1[[#This Row],[DEMAND for the whole year]]/365</f>
        <v>28.602739726027398</v>
      </c>
      <c r="T1062" s="68">
        <f>Table1[[#This Row],[Lead Time (days)]]*S1062</f>
        <v>1944.986301369863</v>
      </c>
      <c r="U1062" s="68">
        <f>SQRT(2*Table1[[#This Row],[DEMAND for the whole year]]*$H$1/(Table1[[#This Row],[Std. Price ($)]]*$K$1))</f>
        <v>446.35738168735384</v>
      </c>
      <c r="V1062" s="68">
        <f>Table1[[#This Row],[DEMAND for the whole year]]/U1062</f>
        <v>23.389329779948802</v>
      </c>
      <c r="W1062" s="68">
        <f>Table1[[#This Row],[Demand variability (COV)]]*S1062</f>
        <v>22.024109589041096</v>
      </c>
      <c r="X1062" s="68">
        <f t="shared" si="236"/>
        <v>181.61546029159041</v>
      </c>
      <c r="Y1062" s="68">
        <f t="shared" si="237"/>
        <v>372.99255372775076</v>
      </c>
      <c r="Z1062" s="58">
        <f>(Table1[[#This Row],[Eoq]]/2)*(Table1[[#This Row],[Std. Price ($)]]*$K$1)</f>
        <v>7016.7989339846408</v>
      </c>
      <c r="AA1062" s="58">
        <f>Table1[[#This Row],[number of times I order]]*$H$1</f>
        <v>7016.7989339846408</v>
      </c>
      <c r="AB1062" s="58">
        <f>Table1[[#This Row],[Holding cost]]+AA1062</f>
        <v>14033.597867969282</v>
      </c>
      <c r="AC1062" s="34">
        <v>1.5</v>
      </c>
      <c r="AD1062" s="29">
        <v>0.95</v>
      </c>
      <c r="AE1062" s="29">
        <v>0.77</v>
      </c>
      <c r="AF1062" s="29">
        <v>68</v>
      </c>
    </row>
    <row r="1063" spans="1:32" x14ac:dyDescent="0.15">
      <c r="A1063" s="32">
        <v>87814.61072016909</v>
      </c>
      <c r="B1063" s="33">
        <v>10.045415759999999</v>
      </c>
      <c r="C1063" s="33">
        <v>1499.7992912843258</v>
      </c>
      <c r="D1063" s="33">
        <f>C1063/Table1[[#This Row],[Std. Price ($)]]</f>
        <v>149.30186336900067</v>
      </c>
      <c r="E1063" s="29">
        <v>292</v>
      </c>
      <c r="F1063" s="29">
        <f t="shared" si="224"/>
        <v>233.6</v>
      </c>
      <c r="G1063" s="29">
        <f t="shared" si="225"/>
        <v>233.6</v>
      </c>
      <c r="H1063" s="29">
        <f t="shared" si="226"/>
        <v>233.6</v>
      </c>
      <c r="I1063" s="58">
        <f t="shared" si="227"/>
        <v>233.6</v>
      </c>
      <c r="J1063" s="58">
        <f t="shared" si="228"/>
        <v>233.6</v>
      </c>
      <c r="K1063" s="58">
        <f t="shared" si="229"/>
        <v>233.6</v>
      </c>
      <c r="L1063" s="58">
        <f t="shared" si="230"/>
        <v>233.6</v>
      </c>
      <c r="M1063" s="58">
        <f t="shared" si="231"/>
        <v>233.6</v>
      </c>
      <c r="N1063" s="58">
        <f t="shared" si="232"/>
        <v>233.6</v>
      </c>
      <c r="O1063" s="58">
        <f t="shared" si="233"/>
        <v>233.6</v>
      </c>
      <c r="P1063" s="58">
        <f t="shared" si="234"/>
        <v>233.6</v>
      </c>
      <c r="Q1063" s="58">
        <f t="shared" si="235"/>
        <v>233.6</v>
      </c>
      <c r="R1063" s="58">
        <f>SUM(Table1[[#This Row],[Oct]:[September]])</f>
        <v>2803.1999999999994</v>
      </c>
      <c r="S1063" s="68">
        <f>Table1[[#This Row],[DEMAND for the whole year]]/365</f>
        <v>7.6799999999999979</v>
      </c>
      <c r="T1063" s="68">
        <f>Table1[[#This Row],[Lead Time (days)]]*S1063</f>
        <v>161.27999999999994</v>
      </c>
      <c r="U1063" s="68">
        <f>SQRT(2*Table1[[#This Row],[DEMAND for the whole year]]*$H$1/(Table1[[#This Row],[Std. Price ($)]]*$K$1))</f>
        <v>914.96337817117433</v>
      </c>
      <c r="V1063" s="68">
        <f>Table1[[#This Row],[DEMAND for the whole year]]/U1063</f>
        <v>3.0637291796345183</v>
      </c>
      <c r="W1063" s="68">
        <f>Table1[[#This Row],[Demand variability (COV)]]*S1063</f>
        <v>5.1455999999999991</v>
      </c>
      <c r="X1063" s="68">
        <f t="shared" si="236"/>
        <v>23.580101495964765</v>
      </c>
      <c r="Y1063" s="68">
        <f t="shared" si="237"/>
        <v>48.427607759925436</v>
      </c>
      <c r="Z1063" s="58">
        <f>(Table1[[#This Row],[Eoq]]/2)*(Table1[[#This Row],[Std. Price ($)]]*$K$1)</f>
        <v>919.11875389035549</v>
      </c>
      <c r="AA1063" s="58">
        <f>Table1[[#This Row],[number of times I order]]*$H$1</f>
        <v>919.11875389035549</v>
      </c>
      <c r="AB1063" s="58">
        <f>Table1[[#This Row],[Holding cost]]+AA1063</f>
        <v>1838.237507780711</v>
      </c>
      <c r="AC1063" s="34">
        <v>-0.2</v>
      </c>
      <c r="AD1063" s="29">
        <v>0.95</v>
      </c>
      <c r="AE1063" s="29">
        <v>0.67</v>
      </c>
      <c r="AF1063" s="29">
        <v>21</v>
      </c>
    </row>
    <row r="1064" spans="1:32" x14ac:dyDescent="0.15">
      <c r="A1064" s="32">
        <v>33690.348636499853</v>
      </c>
      <c r="B1064" s="33">
        <v>17.772523929999998</v>
      </c>
      <c r="C1064" s="33">
        <v>3236.4785899854205</v>
      </c>
      <c r="D1064" s="33">
        <f>C1064/Table1[[#This Row],[Std. Price ($)]]</f>
        <v>182.10573820200341</v>
      </c>
      <c r="E1064" s="29">
        <v>340</v>
      </c>
      <c r="F1064" s="29">
        <f t="shared" si="224"/>
        <v>408</v>
      </c>
      <c r="G1064" s="29">
        <f t="shared" si="225"/>
        <v>408</v>
      </c>
      <c r="H1064" s="29">
        <f t="shared" si="226"/>
        <v>408</v>
      </c>
      <c r="I1064" s="58">
        <f t="shared" si="227"/>
        <v>408</v>
      </c>
      <c r="J1064" s="58">
        <f t="shared" si="228"/>
        <v>408</v>
      </c>
      <c r="K1064" s="58">
        <f t="shared" si="229"/>
        <v>408</v>
      </c>
      <c r="L1064" s="58">
        <f t="shared" si="230"/>
        <v>408</v>
      </c>
      <c r="M1064" s="58">
        <f t="shared" si="231"/>
        <v>408</v>
      </c>
      <c r="N1064" s="58">
        <f t="shared" si="232"/>
        <v>408</v>
      </c>
      <c r="O1064" s="58">
        <f t="shared" si="233"/>
        <v>408</v>
      </c>
      <c r="P1064" s="58">
        <f t="shared" si="234"/>
        <v>408</v>
      </c>
      <c r="Q1064" s="58">
        <f t="shared" si="235"/>
        <v>408</v>
      </c>
      <c r="R1064" s="58">
        <f>SUM(Table1[[#This Row],[Oct]:[September]])</f>
        <v>4896</v>
      </c>
      <c r="S1064" s="68">
        <f>Table1[[#This Row],[DEMAND for the whole year]]/365</f>
        <v>13.413698630136986</v>
      </c>
      <c r="T1064" s="68">
        <f>Table1[[#This Row],[Lead Time (days)]]*S1064</f>
        <v>375.58356164383559</v>
      </c>
      <c r="U1064" s="68">
        <f>SQRT(2*Table1[[#This Row],[DEMAND for the whole year]]*$H$1/(Table1[[#This Row],[Std. Price ($)]]*$K$1))</f>
        <v>909.08978554794828</v>
      </c>
      <c r="V1064" s="68">
        <f>Table1[[#This Row],[DEMAND for the whole year]]/U1064</f>
        <v>5.3856066560564928</v>
      </c>
      <c r="W1064" s="68">
        <f>Table1[[#This Row],[Demand variability (COV)]]*S1064</f>
        <v>5.9020273972602739</v>
      </c>
      <c r="X1064" s="68">
        <f t="shared" si="236"/>
        <v>31.230593448481006</v>
      </c>
      <c r="Y1064" s="68">
        <f t="shared" si="237"/>
        <v>64.139797273203186</v>
      </c>
      <c r="Z1064" s="58">
        <f>(Table1[[#This Row],[Eoq]]/2)*(Table1[[#This Row],[Std. Price ($)]]*$K$1)</f>
        <v>1615.6819968169477</v>
      </c>
      <c r="AA1064" s="58">
        <f>Table1[[#This Row],[number of times I order]]*$H$1</f>
        <v>1615.6819968169477</v>
      </c>
      <c r="AB1064" s="58">
        <f>Table1[[#This Row],[Holding cost]]+AA1064</f>
        <v>3231.3639936338955</v>
      </c>
      <c r="AC1064" s="34">
        <v>0.2</v>
      </c>
      <c r="AD1064" s="29">
        <v>1</v>
      </c>
      <c r="AE1064" s="29">
        <v>0.44</v>
      </c>
      <c r="AF1064" s="29">
        <v>28</v>
      </c>
    </row>
    <row r="1065" spans="1:32" x14ac:dyDescent="0.15">
      <c r="A1065" s="32">
        <v>20175.184739688113</v>
      </c>
      <c r="B1065" s="33">
        <v>5.8301623099999995</v>
      </c>
      <c r="C1065" s="33">
        <v>4944.6876092072562</v>
      </c>
      <c r="D1065" s="33">
        <f>C1065/Table1[[#This Row],[Std. Price ($)]]</f>
        <v>848.1217753965509</v>
      </c>
      <c r="E1065" s="29">
        <v>380</v>
      </c>
      <c r="F1065" s="29">
        <f t="shared" si="224"/>
        <v>456</v>
      </c>
      <c r="G1065" s="29">
        <f t="shared" si="225"/>
        <v>456</v>
      </c>
      <c r="H1065" s="29">
        <f t="shared" si="226"/>
        <v>456</v>
      </c>
      <c r="I1065" s="58">
        <f t="shared" si="227"/>
        <v>456</v>
      </c>
      <c r="J1065" s="58">
        <f t="shared" si="228"/>
        <v>456</v>
      </c>
      <c r="K1065" s="58">
        <f t="shared" si="229"/>
        <v>456</v>
      </c>
      <c r="L1065" s="58">
        <f t="shared" si="230"/>
        <v>456</v>
      </c>
      <c r="M1065" s="58">
        <f t="shared" si="231"/>
        <v>456</v>
      </c>
      <c r="N1065" s="58">
        <f t="shared" si="232"/>
        <v>456</v>
      </c>
      <c r="O1065" s="58">
        <f t="shared" si="233"/>
        <v>456</v>
      </c>
      <c r="P1065" s="58">
        <f t="shared" si="234"/>
        <v>456</v>
      </c>
      <c r="Q1065" s="58">
        <f t="shared" si="235"/>
        <v>456</v>
      </c>
      <c r="R1065" s="58">
        <f>SUM(Table1[[#This Row],[Oct]:[September]])</f>
        <v>5472</v>
      </c>
      <c r="S1065" s="68">
        <f>Table1[[#This Row],[DEMAND for the whole year]]/365</f>
        <v>14.991780821917809</v>
      </c>
      <c r="T1065" s="68">
        <f>Table1[[#This Row],[Lead Time (days)]]*S1065</f>
        <v>239.86849315068494</v>
      </c>
      <c r="U1065" s="68">
        <f>SQRT(2*Table1[[#This Row],[DEMAND for the whole year]]*$H$1/(Table1[[#This Row],[Std. Price ($)]]*$K$1))</f>
        <v>1678.0053800484643</v>
      </c>
      <c r="V1065" s="68">
        <f>Table1[[#This Row],[DEMAND for the whole year]]/U1065</f>
        <v>3.261014574245261</v>
      </c>
      <c r="W1065" s="68">
        <f>Table1[[#This Row],[Demand variability (COV)]]*S1065</f>
        <v>51.871561643835619</v>
      </c>
      <c r="X1065" s="68">
        <f t="shared" si="236"/>
        <v>207.48624657534248</v>
      </c>
      <c r="Y1065" s="68">
        <f t="shared" si="237"/>
        <v>426.12465287519524</v>
      </c>
      <c r="Z1065" s="58">
        <f>(Table1[[#This Row],[Eoq]]/2)*(Table1[[#This Row],[Std. Price ($)]]*$K$1)</f>
        <v>978.30437227357822</v>
      </c>
      <c r="AA1065" s="58">
        <f>Table1[[#This Row],[number of times I order]]*$H$1</f>
        <v>978.30437227357834</v>
      </c>
      <c r="AB1065" s="58">
        <f>Table1[[#This Row],[Holding cost]]+AA1065</f>
        <v>1956.6087445471567</v>
      </c>
      <c r="AC1065" s="34">
        <v>0.2</v>
      </c>
      <c r="AD1065" s="29">
        <v>1</v>
      </c>
      <c r="AE1065" s="29">
        <v>3.46</v>
      </c>
      <c r="AF1065" s="29">
        <v>16</v>
      </c>
    </row>
    <row r="1066" spans="1:32" x14ac:dyDescent="0.15">
      <c r="A1066" s="32">
        <v>58204.415918225539</v>
      </c>
      <c r="B1066" s="33">
        <v>6.6649999999999991</v>
      </c>
      <c r="C1066" s="33">
        <v>1142.1766089066666</v>
      </c>
      <c r="D1066" s="33">
        <f>C1066/Table1[[#This Row],[Std. Price ($)]]</f>
        <v>171.36933366941736</v>
      </c>
      <c r="E1066" s="29">
        <v>308</v>
      </c>
      <c r="F1066" s="29">
        <f t="shared" si="224"/>
        <v>369.6</v>
      </c>
      <c r="G1066" s="29">
        <f t="shared" si="225"/>
        <v>369.6</v>
      </c>
      <c r="H1066" s="29">
        <f t="shared" si="226"/>
        <v>369.6</v>
      </c>
      <c r="I1066" s="58">
        <f t="shared" si="227"/>
        <v>369.6</v>
      </c>
      <c r="J1066" s="58">
        <f t="shared" si="228"/>
        <v>369.6</v>
      </c>
      <c r="K1066" s="58">
        <f t="shared" si="229"/>
        <v>369.6</v>
      </c>
      <c r="L1066" s="58">
        <f t="shared" si="230"/>
        <v>369.6</v>
      </c>
      <c r="M1066" s="58">
        <f t="shared" si="231"/>
        <v>369.6</v>
      </c>
      <c r="N1066" s="58">
        <f t="shared" si="232"/>
        <v>369.6</v>
      </c>
      <c r="O1066" s="58">
        <f t="shared" si="233"/>
        <v>369.6</v>
      </c>
      <c r="P1066" s="58">
        <f t="shared" si="234"/>
        <v>369.6</v>
      </c>
      <c r="Q1066" s="58">
        <f t="shared" si="235"/>
        <v>369.6</v>
      </c>
      <c r="R1066" s="58">
        <f>SUM(Table1[[#This Row],[Oct]:[September]])</f>
        <v>4435.2</v>
      </c>
      <c r="S1066" s="68">
        <f>Table1[[#This Row],[DEMAND for the whole year]]/365</f>
        <v>12.151232876712328</v>
      </c>
      <c r="T1066" s="68">
        <f>Table1[[#This Row],[Lead Time (days)]]*S1066</f>
        <v>194.41972602739725</v>
      </c>
      <c r="U1066" s="68">
        <f>SQRT(2*Table1[[#This Row],[DEMAND for the whole year]]*$H$1/(Table1[[#This Row],[Std. Price ($)]]*$K$1))</f>
        <v>1412.9186405349717</v>
      </c>
      <c r="V1066" s="68">
        <f>Table1[[#This Row],[DEMAND for the whole year]]/U1066</f>
        <v>3.1390342463885292</v>
      </c>
      <c r="W1066" s="68">
        <f>Table1[[#This Row],[Demand variability (COV)]]*S1066</f>
        <v>7.4122520547945197</v>
      </c>
      <c r="X1066" s="68">
        <f t="shared" si="236"/>
        <v>29.649008219178079</v>
      </c>
      <c r="Y1066" s="68">
        <f t="shared" si="237"/>
        <v>60.891618331450921</v>
      </c>
      <c r="Z1066" s="58">
        <f>(Table1[[#This Row],[Eoq]]/2)*(Table1[[#This Row],[Std. Price ($)]]*$K$1)</f>
        <v>941.71027391655866</v>
      </c>
      <c r="AA1066" s="58">
        <f>Table1[[#This Row],[number of times I order]]*$H$1</f>
        <v>941.71027391655878</v>
      </c>
      <c r="AB1066" s="58">
        <f>Table1[[#This Row],[Holding cost]]+AA1066</f>
        <v>1883.4205478331173</v>
      </c>
      <c r="AC1066" s="34">
        <v>0.2</v>
      </c>
      <c r="AD1066" s="29">
        <v>1</v>
      </c>
      <c r="AE1066" s="29">
        <v>0.61</v>
      </c>
      <c r="AF1066" s="29">
        <v>16</v>
      </c>
    </row>
    <row r="1067" spans="1:32" x14ac:dyDescent="0.15">
      <c r="A1067" s="32">
        <v>57256.541020920784</v>
      </c>
      <c r="B1067" s="33">
        <v>17.960669999999997</v>
      </c>
      <c r="C1067" s="33">
        <v>910.63560629946653</v>
      </c>
      <c r="D1067" s="33">
        <f>C1067/Table1[[#This Row],[Std. Price ($)]]</f>
        <v>50.701650122153943</v>
      </c>
      <c r="E1067" s="29">
        <v>146</v>
      </c>
      <c r="F1067" s="29">
        <f t="shared" si="224"/>
        <v>116.8</v>
      </c>
      <c r="G1067" s="29">
        <f t="shared" si="225"/>
        <v>116.8</v>
      </c>
      <c r="H1067" s="29">
        <f t="shared" si="226"/>
        <v>116.8</v>
      </c>
      <c r="I1067" s="58">
        <f t="shared" si="227"/>
        <v>116.8</v>
      </c>
      <c r="J1067" s="58">
        <f t="shared" si="228"/>
        <v>116.8</v>
      </c>
      <c r="K1067" s="58">
        <f t="shared" si="229"/>
        <v>116.8</v>
      </c>
      <c r="L1067" s="58">
        <f t="shared" si="230"/>
        <v>116.8</v>
      </c>
      <c r="M1067" s="58">
        <f t="shared" si="231"/>
        <v>116.8</v>
      </c>
      <c r="N1067" s="58">
        <f t="shared" si="232"/>
        <v>116.8</v>
      </c>
      <c r="O1067" s="58">
        <f t="shared" si="233"/>
        <v>116.8</v>
      </c>
      <c r="P1067" s="58">
        <f t="shared" si="234"/>
        <v>116.8</v>
      </c>
      <c r="Q1067" s="58">
        <f t="shared" si="235"/>
        <v>116.8</v>
      </c>
      <c r="R1067" s="58">
        <f>SUM(Table1[[#This Row],[Oct]:[September]])</f>
        <v>1401.5999999999997</v>
      </c>
      <c r="S1067" s="68">
        <f>Table1[[#This Row],[DEMAND for the whole year]]/365</f>
        <v>3.839999999999999</v>
      </c>
      <c r="T1067" s="68">
        <f>Table1[[#This Row],[Lead Time (days)]]*S1067</f>
        <v>30.719999999999992</v>
      </c>
      <c r="U1067" s="68">
        <f>SQRT(2*Table1[[#This Row],[DEMAND for the whole year]]*$H$1/(Table1[[#This Row],[Std. Price ($)]]*$K$1))</f>
        <v>483.85073493913075</v>
      </c>
      <c r="V1067" s="68">
        <f>Table1[[#This Row],[DEMAND for the whole year]]/U1067</f>
        <v>2.8967611264997322</v>
      </c>
      <c r="W1067" s="68">
        <f>Table1[[#This Row],[Demand variability (COV)]]*S1067</f>
        <v>3.4559999999999991</v>
      </c>
      <c r="X1067" s="68">
        <f t="shared" si="236"/>
        <v>9.7750441431228303</v>
      </c>
      <c r="Y1067" s="68">
        <f t="shared" si="237"/>
        <v>20.075486260316485</v>
      </c>
      <c r="Z1067" s="58">
        <f>(Table1[[#This Row],[Eoq]]/2)*(Table1[[#This Row],[Std. Price ($)]]*$K$1)</f>
        <v>869.02833794991966</v>
      </c>
      <c r="AA1067" s="58">
        <f>Table1[[#This Row],[number of times I order]]*$H$1</f>
        <v>869.02833794991966</v>
      </c>
      <c r="AB1067" s="58">
        <f>Table1[[#This Row],[Holding cost]]+AA1067</f>
        <v>1738.0566758998393</v>
      </c>
      <c r="AC1067" s="34">
        <v>-0.2</v>
      </c>
      <c r="AD1067" s="29">
        <v>1</v>
      </c>
      <c r="AE1067" s="29">
        <v>0.9</v>
      </c>
      <c r="AF1067" s="29">
        <v>8</v>
      </c>
    </row>
    <row r="1068" spans="1:32" x14ac:dyDescent="0.15">
      <c r="A1068" s="32">
        <v>98215.010818266615</v>
      </c>
      <c r="B1068" s="33">
        <v>33.978208699999996</v>
      </c>
      <c r="C1068" s="33">
        <v>1110.2605649810359</v>
      </c>
      <c r="D1068" s="33">
        <f>C1068/Table1[[#This Row],[Std. Price ($)]]</f>
        <v>32.675665005878784</v>
      </c>
      <c r="E1068" s="29">
        <v>260</v>
      </c>
      <c r="F1068" s="29">
        <f t="shared" si="224"/>
        <v>416</v>
      </c>
      <c r="G1068" s="29">
        <f t="shared" si="225"/>
        <v>416</v>
      </c>
      <c r="H1068" s="29">
        <f t="shared" si="226"/>
        <v>416</v>
      </c>
      <c r="I1068" s="58">
        <f t="shared" si="227"/>
        <v>416</v>
      </c>
      <c r="J1068" s="58">
        <f t="shared" si="228"/>
        <v>416</v>
      </c>
      <c r="K1068" s="58">
        <f t="shared" si="229"/>
        <v>416</v>
      </c>
      <c r="L1068" s="58">
        <f t="shared" si="230"/>
        <v>416</v>
      </c>
      <c r="M1068" s="58">
        <f t="shared" si="231"/>
        <v>416</v>
      </c>
      <c r="N1068" s="58">
        <f t="shared" si="232"/>
        <v>416</v>
      </c>
      <c r="O1068" s="58">
        <f t="shared" si="233"/>
        <v>416</v>
      </c>
      <c r="P1068" s="58">
        <f t="shared" si="234"/>
        <v>416</v>
      </c>
      <c r="Q1068" s="58">
        <f t="shared" si="235"/>
        <v>416</v>
      </c>
      <c r="R1068" s="58">
        <f>SUM(Table1[[#This Row],[Oct]:[September]])</f>
        <v>4992</v>
      </c>
      <c r="S1068" s="68">
        <f>Table1[[#This Row],[DEMAND for the whole year]]/365</f>
        <v>13.676712328767124</v>
      </c>
      <c r="T1068" s="68">
        <f>Table1[[#This Row],[Lead Time (days)]]*S1068</f>
        <v>68.38356164383562</v>
      </c>
      <c r="U1068" s="68">
        <f>SQRT(2*Table1[[#This Row],[DEMAND for the whole year]]*$H$1/(Table1[[#This Row],[Std. Price ($)]]*$K$1))</f>
        <v>663.89236774947369</v>
      </c>
      <c r="V1068" s="68">
        <f>Table1[[#This Row],[DEMAND for the whole year]]/U1068</f>
        <v>7.519291141909588</v>
      </c>
      <c r="W1068" s="68">
        <f>Table1[[#This Row],[Demand variability (COV)]]*S1068</f>
        <v>9.710465753424657</v>
      </c>
      <c r="X1068" s="68">
        <f t="shared" si="236"/>
        <v>21.713261517841246</v>
      </c>
      <c r="Y1068" s="68">
        <f t="shared" si="237"/>
        <v>44.593587188530321</v>
      </c>
      <c r="Z1068" s="58">
        <f>(Table1[[#This Row],[Eoq]]/2)*(Table1[[#This Row],[Std. Price ($)]]*$K$1)</f>
        <v>2255.7873425728767</v>
      </c>
      <c r="AA1068" s="58">
        <f>Table1[[#This Row],[number of times I order]]*$H$1</f>
        <v>2255.7873425728762</v>
      </c>
      <c r="AB1068" s="58">
        <f>Table1[[#This Row],[Holding cost]]+AA1068</f>
        <v>4511.5746851457534</v>
      </c>
      <c r="AC1068" s="34">
        <v>0.6</v>
      </c>
      <c r="AD1068" s="29">
        <v>0.7</v>
      </c>
      <c r="AE1068" s="29">
        <v>0.71</v>
      </c>
      <c r="AF1068" s="29">
        <v>5</v>
      </c>
    </row>
    <row r="1069" spans="1:32" x14ac:dyDescent="0.15">
      <c r="A1069" s="32">
        <v>25223.157191800681</v>
      </c>
      <c r="B1069" s="33">
        <v>8.9009999999999998</v>
      </c>
      <c r="C1069" s="33">
        <v>876.36698041381783</v>
      </c>
      <c r="D1069" s="33">
        <f>C1069/Table1[[#This Row],[Std. Price ($)]]</f>
        <v>98.457137446783264</v>
      </c>
      <c r="E1069" s="29">
        <v>332</v>
      </c>
      <c r="F1069" s="29">
        <f t="shared" si="224"/>
        <v>298.8</v>
      </c>
      <c r="G1069" s="29">
        <f t="shared" si="225"/>
        <v>298.8</v>
      </c>
      <c r="H1069" s="29">
        <f t="shared" si="226"/>
        <v>298.8</v>
      </c>
      <c r="I1069" s="58">
        <f t="shared" si="227"/>
        <v>298.8</v>
      </c>
      <c r="J1069" s="58">
        <f t="shared" si="228"/>
        <v>298.8</v>
      </c>
      <c r="K1069" s="58">
        <f t="shared" si="229"/>
        <v>298.8</v>
      </c>
      <c r="L1069" s="58">
        <f t="shared" si="230"/>
        <v>298.8</v>
      </c>
      <c r="M1069" s="58">
        <f t="shared" si="231"/>
        <v>298.8</v>
      </c>
      <c r="N1069" s="58">
        <f t="shared" si="232"/>
        <v>298.8</v>
      </c>
      <c r="O1069" s="58">
        <f t="shared" si="233"/>
        <v>298.8</v>
      </c>
      <c r="P1069" s="58">
        <f t="shared" si="234"/>
        <v>298.8</v>
      </c>
      <c r="Q1069" s="58">
        <f t="shared" si="235"/>
        <v>298.8</v>
      </c>
      <c r="R1069" s="58">
        <f>SUM(Table1[[#This Row],[Oct]:[September]])</f>
        <v>3585.6000000000008</v>
      </c>
      <c r="S1069" s="68">
        <f>Table1[[#This Row],[DEMAND for the whole year]]/365</f>
        <v>9.8235616438356193</v>
      </c>
      <c r="T1069" s="68">
        <f>Table1[[#This Row],[Lead Time (days)]]*S1069</f>
        <v>78.588493150684954</v>
      </c>
      <c r="U1069" s="68">
        <f>SQRT(2*Table1[[#This Row],[DEMAND for the whole year]]*$H$1/(Table1[[#This Row],[Std. Price ($)]]*$K$1))</f>
        <v>1099.3149811154001</v>
      </c>
      <c r="V1069" s="68">
        <f>Table1[[#This Row],[DEMAND for the whole year]]/U1069</f>
        <v>3.2616675489693923</v>
      </c>
      <c r="W1069" s="68">
        <f>Table1[[#This Row],[Demand variability (COV)]]*S1069</f>
        <v>6.7782575342465767</v>
      </c>
      <c r="X1069" s="68">
        <f t="shared" si="236"/>
        <v>19.171807468378248</v>
      </c>
      <c r="Y1069" s="68">
        <f t="shared" si="237"/>
        <v>39.374078703024857</v>
      </c>
      <c r="Z1069" s="58">
        <f>(Table1[[#This Row],[Eoq]]/2)*(Table1[[#This Row],[Std. Price ($)]]*$K$1)</f>
        <v>978.50026469081763</v>
      </c>
      <c r="AA1069" s="58">
        <f>Table1[[#This Row],[number of times I order]]*$H$1</f>
        <v>978.50026469081763</v>
      </c>
      <c r="AB1069" s="58">
        <f>Table1[[#This Row],[Holding cost]]+AA1069</f>
        <v>1957.0005293816353</v>
      </c>
      <c r="AC1069" s="34">
        <v>-0.1</v>
      </c>
      <c r="AD1069" s="29">
        <v>0.88</v>
      </c>
      <c r="AE1069" s="29">
        <v>0.69</v>
      </c>
      <c r="AF1069" s="29">
        <v>8</v>
      </c>
    </row>
    <row r="1070" spans="1:32" x14ac:dyDescent="0.15">
      <c r="A1070" s="32">
        <v>56345.057541043352</v>
      </c>
      <c r="B1070" s="33">
        <v>27.623629999999995</v>
      </c>
      <c r="C1070" s="33">
        <v>4969.3057478240007</v>
      </c>
      <c r="D1070" s="33">
        <f>C1070/Table1[[#This Row],[Std. Price ($)]]</f>
        <v>179.89329236686132</v>
      </c>
      <c r="E1070" s="29">
        <v>300</v>
      </c>
      <c r="F1070" s="29">
        <f t="shared" si="224"/>
        <v>420</v>
      </c>
      <c r="G1070" s="29">
        <f t="shared" si="225"/>
        <v>420</v>
      </c>
      <c r="H1070" s="29">
        <f t="shared" si="226"/>
        <v>420</v>
      </c>
      <c r="I1070" s="58">
        <f t="shared" si="227"/>
        <v>420</v>
      </c>
      <c r="J1070" s="58">
        <f t="shared" si="228"/>
        <v>420</v>
      </c>
      <c r="K1070" s="58">
        <f t="shared" si="229"/>
        <v>420</v>
      </c>
      <c r="L1070" s="58">
        <f t="shared" si="230"/>
        <v>420</v>
      </c>
      <c r="M1070" s="58">
        <f t="shared" si="231"/>
        <v>420</v>
      </c>
      <c r="N1070" s="58">
        <f t="shared" si="232"/>
        <v>420</v>
      </c>
      <c r="O1070" s="58">
        <f t="shared" si="233"/>
        <v>420</v>
      </c>
      <c r="P1070" s="58">
        <f t="shared" si="234"/>
        <v>420</v>
      </c>
      <c r="Q1070" s="58">
        <f t="shared" si="235"/>
        <v>420</v>
      </c>
      <c r="R1070" s="58">
        <f>SUM(Table1[[#This Row],[Oct]:[September]])</f>
        <v>5040</v>
      </c>
      <c r="S1070" s="68">
        <f>Table1[[#This Row],[DEMAND for the whole year]]/365</f>
        <v>13.808219178082192</v>
      </c>
      <c r="T1070" s="68">
        <f>Table1[[#This Row],[Lead Time (days)]]*S1070</f>
        <v>220.93150684931507</v>
      </c>
      <c r="U1070" s="68">
        <f>SQRT(2*Table1[[#This Row],[DEMAND for the whole year]]*$H$1/(Table1[[#This Row],[Std. Price ($)]]*$K$1))</f>
        <v>739.83610462683782</v>
      </c>
      <c r="V1070" s="68">
        <f>Table1[[#This Row],[DEMAND for the whole year]]/U1070</f>
        <v>6.8123196049510186</v>
      </c>
      <c r="W1070" s="68">
        <f>Table1[[#This Row],[Demand variability (COV)]]*S1070</f>
        <v>12.979726027397259</v>
      </c>
      <c r="X1070" s="68">
        <f t="shared" si="236"/>
        <v>51.918904109589036</v>
      </c>
      <c r="Y1070" s="68">
        <f t="shared" si="237"/>
        <v>106.62839275626651</v>
      </c>
      <c r="Z1070" s="58">
        <f>(Table1[[#This Row],[Eoq]]/2)*(Table1[[#This Row],[Std. Price ($)]]*$K$1)</f>
        <v>2043.6958814853053</v>
      </c>
      <c r="AA1070" s="58">
        <f>Table1[[#This Row],[number of times I order]]*$H$1</f>
        <v>2043.6958814853056</v>
      </c>
      <c r="AB1070" s="58">
        <f>Table1[[#This Row],[Holding cost]]+AA1070</f>
        <v>4087.3917629706111</v>
      </c>
      <c r="AC1070" s="34">
        <v>0.4</v>
      </c>
      <c r="AD1070" s="29">
        <v>1</v>
      </c>
      <c r="AE1070" s="29">
        <v>0.94</v>
      </c>
      <c r="AF1070" s="29">
        <v>16</v>
      </c>
    </row>
    <row r="1071" spans="1:32" x14ac:dyDescent="0.15">
      <c r="A1071" s="32">
        <v>5409.5305843811502</v>
      </c>
      <c r="B1071" s="33">
        <v>18.075982239999998</v>
      </c>
      <c r="C1071" s="33">
        <v>2440.099255515694</v>
      </c>
      <c r="D1071" s="33">
        <f>C1071/Table1[[#This Row],[Std. Price ($)]]</f>
        <v>134.99123992919425</v>
      </c>
      <c r="E1071" s="29">
        <v>372</v>
      </c>
      <c r="F1071" s="29">
        <f t="shared" si="224"/>
        <v>669.6</v>
      </c>
      <c r="G1071" s="29">
        <f t="shared" si="225"/>
        <v>669.6</v>
      </c>
      <c r="H1071" s="29">
        <f t="shared" si="226"/>
        <v>669.6</v>
      </c>
      <c r="I1071" s="58">
        <f t="shared" si="227"/>
        <v>669.6</v>
      </c>
      <c r="J1071" s="58">
        <f t="shared" si="228"/>
        <v>669.6</v>
      </c>
      <c r="K1071" s="58">
        <f t="shared" si="229"/>
        <v>669.6</v>
      </c>
      <c r="L1071" s="58">
        <f t="shared" si="230"/>
        <v>669.6</v>
      </c>
      <c r="M1071" s="58">
        <f t="shared" si="231"/>
        <v>669.6</v>
      </c>
      <c r="N1071" s="58">
        <f t="shared" si="232"/>
        <v>669.6</v>
      </c>
      <c r="O1071" s="58">
        <f t="shared" si="233"/>
        <v>669.6</v>
      </c>
      <c r="P1071" s="58">
        <f t="shared" si="234"/>
        <v>669.6</v>
      </c>
      <c r="Q1071" s="58">
        <f t="shared" si="235"/>
        <v>669.6</v>
      </c>
      <c r="R1071" s="58">
        <f>SUM(Table1[[#This Row],[Oct]:[September]])</f>
        <v>8035.2000000000016</v>
      </c>
      <c r="S1071" s="68">
        <f>Table1[[#This Row],[DEMAND for the whole year]]/365</f>
        <v>22.014246575342469</v>
      </c>
      <c r="T1071" s="68">
        <f>Table1[[#This Row],[Lead Time (days)]]*S1071</f>
        <v>616.39890410958913</v>
      </c>
      <c r="U1071" s="68">
        <f>SQRT(2*Table1[[#This Row],[DEMAND for the whole year]]*$H$1/(Table1[[#This Row],[Std. Price ($)]]*$K$1))</f>
        <v>1154.8033096648101</v>
      </c>
      <c r="V1071" s="68">
        <f>Table1[[#This Row],[DEMAND for the whole year]]/U1071</f>
        <v>6.9580680387314411</v>
      </c>
      <c r="W1071" s="68">
        <f>Table1[[#This Row],[Demand variability (COV)]]*S1071</f>
        <v>6.163989041095892</v>
      </c>
      <c r="X1071" s="68">
        <f t="shared" si="236"/>
        <v>32.616764173734452</v>
      </c>
      <c r="Y1071" s="68">
        <f t="shared" si="237"/>
        <v>66.986643890142176</v>
      </c>
      <c r="Z1071" s="58">
        <f>(Table1[[#This Row],[Eoq]]/2)*(Table1[[#This Row],[Std. Price ($)]]*$K$1)</f>
        <v>2087.4204116194328</v>
      </c>
      <c r="AA1071" s="58">
        <f>Table1[[#This Row],[number of times I order]]*$H$1</f>
        <v>2087.4204116194323</v>
      </c>
      <c r="AB1071" s="58">
        <f>Table1[[#This Row],[Holding cost]]+AA1071</f>
        <v>4174.8408232388647</v>
      </c>
      <c r="AC1071" s="34">
        <v>0.8</v>
      </c>
      <c r="AD1071" s="29">
        <v>1</v>
      </c>
      <c r="AE1071" s="29">
        <v>0.28000000000000003</v>
      </c>
      <c r="AF1071" s="29">
        <v>28</v>
      </c>
    </row>
    <row r="1072" spans="1:32" x14ac:dyDescent="0.15">
      <c r="A1072" s="32">
        <v>54077.961461996783</v>
      </c>
      <c r="B1072" s="33">
        <v>9.2879999999999985</v>
      </c>
      <c r="C1072" s="33">
        <v>873.97718941866674</v>
      </c>
      <c r="D1072" s="33">
        <f>C1072/Table1[[#This Row],[Std. Price ($)]]</f>
        <v>94.097457947746221</v>
      </c>
      <c r="E1072" s="29">
        <v>154</v>
      </c>
      <c r="F1072" s="29">
        <f t="shared" si="224"/>
        <v>184.8</v>
      </c>
      <c r="G1072" s="29">
        <f t="shared" si="225"/>
        <v>184.8</v>
      </c>
      <c r="H1072" s="29">
        <f t="shared" si="226"/>
        <v>184.8</v>
      </c>
      <c r="I1072" s="58">
        <f t="shared" si="227"/>
        <v>184.8</v>
      </c>
      <c r="J1072" s="58">
        <f t="shared" si="228"/>
        <v>184.8</v>
      </c>
      <c r="K1072" s="58">
        <f t="shared" si="229"/>
        <v>184.8</v>
      </c>
      <c r="L1072" s="58">
        <f t="shared" si="230"/>
        <v>184.8</v>
      </c>
      <c r="M1072" s="58">
        <f t="shared" si="231"/>
        <v>184.8</v>
      </c>
      <c r="N1072" s="58">
        <f t="shared" si="232"/>
        <v>184.8</v>
      </c>
      <c r="O1072" s="58">
        <f t="shared" si="233"/>
        <v>184.8</v>
      </c>
      <c r="P1072" s="58">
        <f t="shared" si="234"/>
        <v>184.8</v>
      </c>
      <c r="Q1072" s="58">
        <f t="shared" si="235"/>
        <v>184.8</v>
      </c>
      <c r="R1072" s="58">
        <f>SUM(Table1[[#This Row],[Oct]:[September]])</f>
        <v>2217.6</v>
      </c>
      <c r="S1072" s="68">
        <f>Table1[[#This Row],[DEMAND for the whole year]]/365</f>
        <v>6.0756164383561639</v>
      </c>
      <c r="T1072" s="68">
        <f>Table1[[#This Row],[Lead Time (days)]]*S1072</f>
        <v>97.209863013698623</v>
      </c>
      <c r="U1072" s="68">
        <f>SQRT(2*Table1[[#This Row],[DEMAND for the whole year]]*$H$1/(Table1[[#This Row],[Std. Price ($)]]*$K$1))</f>
        <v>846.33271812416774</v>
      </c>
      <c r="V1072" s="68">
        <f>Table1[[#This Row],[DEMAND for the whole year]]/U1072</f>
        <v>2.6202460953124227</v>
      </c>
      <c r="W1072" s="68">
        <f>Table1[[#This Row],[Demand variability (COV)]]*S1072</f>
        <v>4.4351999999999991</v>
      </c>
      <c r="X1072" s="68">
        <f t="shared" si="236"/>
        <v>17.740799999999997</v>
      </c>
      <c r="Y1072" s="68">
        <f t="shared" si="237"/>
        <v>36.435148673737025</v>
      </c>
      <c r="Z1072" s="58">
        <f>(Table1[[#This Row],[Eoq]]/2)*(Table1[[#This Row],[Std. Price ($)]]*$K$1)</f>
        <v>786.07382859372683</v>
      </c>
      <c r="AA1072" s="58">
        <f>Table1[[#This Row],[number of times I order]]*$H$1</f>
        <v>786.07382859372683</v>
      </c>
      <c r="AB1072" s="58">
        <f>Table1[[#This Row],[Holding cost]]+AA1072</f>
        <v>1572.1476571874537</v>
      </c>
      <c r="AC1072" s="34">
        <v>0.2</v>
      </c>
      <c r="AD1072" s="29">
        <v>1</v>
      </c>
      <c r="AE1072" s="29">
        <v>0.73</v>
      </c>
      <c r="AF1072" s="29">
        <v>16</v>
      </c>
    </row>
    <row r="1073" spans="1:32" x14ac:dyDescent="0.15">
      <c r="A1073" s="32">
        <v>13835.640990068865</v>
      </c>
      <c r="B1073" s="33">
        <v>5.7619999999999996</v>
      </c>
      <c r="C1073" s="33">
        <v>497.09959550130009</v>
      </c>
      <c r="D1073" s="33">
        <f>C1073/Table1[[#This Row],[Std. Price ($)]]</f>
        <v>86.272057532332539</v>
      </c>
      <c r="E1073" s="29">
        <v>154</v>
      </c>
      <c r="F1073" s="29">
        <f t="shared" si="224"/>
        <v>277.2</v>
      </c>
      <c r="G1073" s="29">
        <f t="shared" si="225"/>
        <v>277.2</v>
      </c>
      <c r="H1073" s="29">
        <f t="shared" si="226"/>
        <v>277.2</v>
      </c>
      <c r="I1073" s="58">
        <f t="shared" si="227"/>
        <v>277.2</v>
      </c>
      <c r="J1073" s="58">
        <f t="shared" si="228"/>
        <v>277.2</v>
      </c>
      <c r="K1073" s="58">
        <f t="shared" si="229"/>
        <v>277.2</v>
      </c>
      <c r="L1073" s="58">
        <f t="shared" si="230"/>
        <v>277.2</v>
      </c>
      <c r="M1073" s="58">
        <f t="shared" si="231"/>
        <v>277.2</v>
      </c>
      <c r="N1073" s="58">
        <f t="shared" si="232"/>
        <v>277.2</v>
      </c>
      <c r="O1073" s="58">
        <f t="shared" si="233"/>
        <v>277.2</v>
      </c>
      <c r="P1073" s="58">
        <f t="shared" si="234"/>
        <v>277.2</v>
      </c>
      <c r="Q1073" s="58">
        <f t="shared" si="235"/>
        <v>277.2</v>
      </c>
      <c r="R1073" s="58">
        <f>SUM(Table1[[#This Row],[Oct]:[September]])</f>
        <v>3326.3999999999992</v>
      </c>
      <c r="S1073" s="68">
        <f>Table1[[#This Row],[DEMAND for the whole year]]/365</f>
        <v>9.1134246575342441</v>
      </c>
      <c r="T1073" s="68">
        <f>Table1[[#This Row],[Lead Time (days)]]*S1073</f>
        <v>145.81479452054791</v>
      </c>
      <c r="U1073" s="68">
        <f>SQRT(2*Table1[[#This Row],[DEMAND for the whole year]]*$H$1/(Table1[[#This Row],[Std. Price ($)]]*$K$1))</f>
        <v>1316.0162029030519</v>
      </c>
      <c r="V1073" s="68">
        <f>Table1[[#This Row],[DEMAND for the whole year]]/U1073</f>
        <v>2.527628453709128</v>
      </c>
      <c r="W1073" s="68">
        <f>Table1[[#This Row],[Demand variability (COV)]]*S1073</f>
        <v>6.6527999999999983</v>
      </c>
      <c r="X1073" s="68">
        <f t="shared" si="236"/>
        <v>26.611199999999993</v>
      </c>
      <c r="Y1073" s="68">
        <f t="shared" si="237"/>
        <v>54.652723010605527</v>
      </c>
      <c r="Z1073" s="58">
        <f>(Table1[[#This Row],[Eoq]]/2)*(Table1[[#This Row],[Std. Price ($)]]*$K$1)</f>
        <v>758.28853611273837</v>
      </c>
      <c r="AA1073" s="58">
        <f>Table1[[#This Row],[number of times I order]]*$H$1</f>
        <v>758.28853611273837</v>
      </c>
      <c r="AB1073" s="58">
        <f>Table1[[#This Row],[Holding cost]]+AA1073</f>
        <v>1516.5770722254767</v>
      </c>
      <c r="AC1073" s="34">
        <v>0.8</v>
      </c>
      <c r="AD1073" s="29">
        <v>0.96</v>
      </c>
      <c r="AE1073" s="29">
        <v>0.73</v>
      </c>
      <c r="AF1073" s="29">
        <v>16</v>
      </c>
    </row>
    <row r="1074" spans="1:32" x14ac:dyDescent="0.15">
      <c r="A1074" s="32">
        <v>35496.075270240188</v>
      </c>
      <c r="B1074" s="33">
        <v>9.3667372999999987</v>
      </c>
      <c r="C1074" s="33">
        <v>11076.784851795324</v>
      </c>
      <c r="D1074" s="33">
        <f>C1074/Table1[[#This Row],[Std. Price ($)]]</f>
        <v>1182.5659775678055</v>
      </c>
      <c r="E1074" s="29">
        <v>584</v>
      </c>
      <c r="F1074" s="29">
        <f t="shared" si="224"/>
        <v>817.6</v>
      </c>
      <c r="G1074" s="29">
        <f t="shared" si="225"/>
        <v>817.6</v>
      </c>
      <c r="H1074" s="29">
        <f t="shared" si="226"/>
        <v>817.6</v>
      </c>
      <c r="I1074" s="58">
        <f t="shared" si="227"/>
        <v>817.6</v>
      </c>
      <c r="J1074" s="58">
        <f t="shared" si="228"/>
        <v>817.6</v>
      </c>
      <c r="K1074" s="58">
        <f t="shared" si="229"/>
        <v>817.6</v>
      </c>
      <c r="L1074" s="58">
        <f t="shared" si="230"/>
        <v>817.6</v>
      </c>
      <c r="M1074" s="58">
        <f t="shared" si="231"/>
        <v>817.6</v>
      </c>
      <c r="N1074" s="58">
        <f t="shared" si="232"/>
        <v>817.6</v>
      </c>
      <c r="O1074" s="58">
        <f t="shared" si="233"/>
        <v>817.6</v>
      </c>
      <c r="P1074" s="58">
        <f t="shared" si="234"/>
        <v>817.6</v>
      </c>
      <c r="Q1074" s="58">
        <f t="shared" si="235"/>
        <v>817.6</v>
      </c>
      <c r="R1074" s="58">
        <f>SUM(Table1[[#This Row],[Oct]:[September]])</f>
        <v>9811.2000000000025</v>
      </c>
      <c r="S1074" s="68">
        <f>Table1[[#This Row],[DEMAND for the whole year]]/365</f>
        <v>26.880000000000006</v>
      </c>
      <c r="T1074" s="68">
        <f>Table1[[#This Row],[Lead Time (days)]]*S1074</f>
        <v>1666.5600000000004</v>
      </c>
      <c r="U1074" s="68">
        <f>SQRT(2*Table1[[#This Row],[DEMAND for the whole year]]*$H$1/(Table1[[#This Row],[Std. Price ($)]]*$K$1))</f>
        <v>1772.6684766041769</v>
      </c>
      <c r="V1074" s="68">
        <f>Table1[[#This Row],[DEMAND for the whole year]]/U1074</f>
        <v>5.5347066467808395</v>
      </c>
      <c r="W1074" s="68">
        <f>Table1[[#This Row],[Demand variability (COV)]]*S1074</f>
        <v>19.891200000000005</v>
      </c>
      <c r="X1074" s="68">
        <f t="shared" si="236"/>
        <v>156.62346542354376</v>
      </c>
      <c r="Y1074" s="68">
        <f t="shared" si="237"/>
        <v>321.66527149298383</v>
      </c>
      <c r="Z1074" s="58">
        <f>(Table1[[#This Row],[Eoq]]/2)*(Table1[[#This Row],[Std. Price ($)]]*$K$1)</f>
        <v>1660.4119940342518</v>
      </c>
      <c r="AA1074" s="58">
        <f>Table1[[#This Row],[number of times I order]]*$H$1</f>
        <v>1660.4119940342518</v>
      </c>
      <c r="AB1074" s="58">
        <f>Table1[[#This Row],[Holding cost]]+AA1074</f>
        <v>3320.8239880685037</v>
      </c>
      <c r="AC1074" s="34">
        <v>0.4</v>
      </c>
      <c r="AD1074" s="29">
        <v>1</v>
      </c>
      <c r="AE1074" s="29">
        <v>0.74</v>
      </c>
      <c r="AF1074" s="29">
        <v>62</v>
      </c>
    </row>
    <row r="1075" spans="1:32" x14ac:dyDescent="0.15">
      <c r="A1075" s="32">
        <v>21391.121572080818</v>
      </c>
      <c r="B1075" s="33">
        <v>12.344869999999998</v>
      </c>
      <c r="C1075" s="33">
        <v>1091.7010128997802</v>
      </c>
      <c r="D1075" s="33">
        <f>C1075/Table1[[#This Row],[Std. Price ($)]]</f>
        <v>88.433577097189385</v>
      </c>
      <c r="E1075" s="29">
        <v>316</v>
      </c>
      <c r="F1075" s="29">
        <f t="shared" si="224"/>
        <v>695.2</v>
      </c>
      <c r="G1075" s="29">
        <f t="shared" si="225"/>
        <v>695.2</v>
      </c>
      <c r="H1075" s="29">
        <f t="shared" si="226"/>
        <v>695.2</v>
      </c>
      <c r="I1075" s="58">
        <f t="shared" si="227"/>
        <v>695.2</v>
      </c>
      <c r="J1075" s="58">
        <f t="shared" si="228"/>
        <v>695.2</v>
      </c>
      <c r="K1075" s="58">
        <f t="shared" si="229"/>
        <v>695.2</v>
      </c>
      <c r="L1075" s="58">
        <f t="shared" si="230"/>
        <v>695.2</v>
      </c>
      <c r="M1075" s="58">
        <f t="shared" si="231"/>
        <v>695.2</v>
      </c>
      <c r="N1075" s="58">
        <f t="shared" si="232"/>
        <v>695.2</v>
      </c>
      <c r="O1075" s="58">
        <f t="shared" si="233"/>
        <v>695.2</v>
      </c>
      <c r="P1075" s="58">
        <f t="shared" si="234"/>
        <v>695.2</v>
      </c>
      <c r="Q1075" s="58">
        <f t="shared" si="235"/>
        <v>695.2</v>
      </c>
      <c r="R1075" s="58">
        <f>SUM(Table1[[#This Row],[Oct]:[September]])</f>
        <v>8342.4</v>
      </c>
      <c r="S1075" s="68">
        <f>Table1[[#This Row],[DEMAND for the whole year]]/365</f>
        <v>22.855890410958903</v>
      </c>
      <c r="T1075" s="68">
        <f>Table1[[#This Row],[Lead Time (days)]]*S1075</f>
        <v>365.69424657534245</v>
      </c>
      <c r="U1075" s="68">
        <f>SQRT(2*Table1[[#This Row],[DEMAND for the whole year]]*$H$1/(Table1[[#This Row],[Std. Price ($)]]*$K$1))</f>
        <v>1423.8455152619065</v>
      </c>
      <c r="V1075" s="68">
        <f>Table1[[#This Row],[DEMAND for the whole year]]/U1075</f>
        <v>5.8590625953304158</v>
      </c>
      <c r="W1075" s="68">
        <f>Table1[[#This Row],[Demand variability (COV)]]*S1075</f>
        <v>10.742268493150684</v>
      </c>
      <c r="X1075" s="68">
        <f t="shared" si="236"/>
        <v>42.969073972602736</v>
      </c>
      <c r="Y1075" s="68">
        <f t="shared" si="237"/>
        <v>88.247688862091053</v>
      </c>
      <c r="Z1075" s="58">
        <f>(Table1[[#This Row],[Eoq]]/2)*(Table1[[#This Row],[Std. Price ($)]]*$K$1)</f>
        <v>1757.718778599125</v>
      </c>
      <c r="AA1075" s="58">
        <f>Table1[[#This Row],[number of times I order]]*$H$1</f>
        <v>1757.7187785991248</v>
      </c>
      <c r="AB1075" s="58">
        <f>Table1[[#This Row],[Holding cost]]+AA1075</f>
        <v>3515.43755719825</v>
      </c>
      <c r="AC1075" s="34">
        <v>1.2</v>
      </c>
      <c r="AD1075" s="29">
        <v>0.95</v>
      </c>
      <c r="AE1075" s="29">
        <v>0.47</v>
      </c>
      <c r="AF1075" s="29">
        <v>16</v>
      </c>
    </row>
    <row r="1076" spans="1:32" x14ac:dyDescent="0.15">
      <c r="A1076" s="32">
        <v>11726.298503768829</v>
      </c>
      <c r="B1076" s="33">
        <v>5.6544342099999998</v>
      </c>
      <c r="C1076" s="33">
        <v>226.49960252291166</v>
      </c>
      <c r="D1076" s="33">
        <f>C1076/Table1[[#This Row],[Std. Price ($)]]</f>
        <v>40.056987863143192</v>
      </c>
      <c r="E1076" s="29">
        <v>10</v>
      </c>
      <c r="F1076" s="29">
        <f t="shared" si="224"/>
        <v>8</v>
      </c>
      <c r="G1076" s="29">
        <f t="shared" si="225"/>
        <v>8</v>
      </c>
      <c r="H1076" s="29">
        <f t="shared" si="226"/>
        <v>8</v>
      </c>
      <c r="I1076" s="58">
        <f t="shared" si="227"/>
        <v>8</v>
      </c>
      <c r="J1076" s="58">
        <f t="shared" si="228"/>
        <v>8</v>
      </c>
      <c r="K1076" s="58">
        <f t="shared" si="229"/>
        <v>8</v>
      </c>
      <c r="L1076" s="58">
        <f t="shared" si="230"/>
        <v>8</v>
      </c>
      <c r="M1076" s="58">
        <f t="shared" si="231"/>
        <v>8</v>
      </c>
      <c r="N1076" s="58">
        <f t="shared" si="232"/>
        <v>8</v>
      </c>
      <c r="O1076" s="58">
        <f t="shared" si="233"/>
        <v>8</v>
      </c>
      <c r="P1076" s="58">
        <f t="shared" si="234"/>
        <v>8</v>
      </c>
      <c r="Q1076" s="58">
        <f t="shared" si="235"/>
        <v>8</v>
      </c>
      <c r="R1076" s="58">
        <f>SUM(Table1[[#This Row],[Oct]:[September]])</f>
        <v>96</v>
      </c>
      <c r="S1076" s="68">
        <f>Table1[[#This Row],[DEMAND for the whole year]]/365</f>
        <v>0.26301369863013696</v>
      </c>
      <c r="T1076" s="68">
        <f>Table1[[#This Row],[Lead Time (days)]]*S1076</f>
        <v>16.30684931506849</v>
      </c>
      <c r="U1076" s="68">
        <f>SQRT(2*Table1[[#This Row],[DEMAND for the whole year]]*$H$1/(Table1[[#This Row],[Std. Price ($)]]*$K$1))</f>
        <v>225.68446539943818</v>
      </c>
      <c r="V1076" s="68">
        <f>Table1[[#This Row],[DEMAND for the whole year]]/U1076</f>
        <v>0.4253726539400482</v>
      </c>
      <c r="W1076" s="68">
        <f>Table1[[#This Row],[Demand variability (COV)]]*S1076</f>
        <v>0.39452054794520541</v>
      </c>
      <c r="X1076" s="68">
        <f t="shared" si="236"/>
        <v>3.1064579009800015</v>
      </c>
      <c r="Y1076" s="68">
        <f t="shared" si="237"/>
        <v>6.379884530061295</v>
      </c>
      <c r="Z1076" s="58">
        <f>(Table1[[#This Row],[Eoq]]/2)*(Table1[[#This Row],[Std. Price ($)]]*$K$1)</f>
        <v>127.61179618201446</v>
      </c>
      <c r="AA1076" s="58">
        <f>Table1[[#This Row],[number of times I order]]*$H$1</f>
        <v>127.61179618201446</v>
      </c>
      <c r="AB1076" s="58">
        <f>Table1[[#This Row],[Holding cost]]+AA1076</f>
        <v>255.22359236402892</v>
      </c>
      <c r="AC1076" s="34">
        <v>-0.2</v>
      </c>
      <c r="AD1076" s="29">
        <v>1</v>
      </c>
      <c r="AE1076" s="29">
        <v>1.5</v>
      </c>
      <c r="AF1076" s="29">
        <v>62</v>
      </c>
    </row>
    <row r="1077" spans="1:32" x14ac:dyDescent="0.15">
      <c r="A1077" s="32">
        <v>13776.590028247949</v>
      </c>
      <c r="B1077" s="33">
        <v>21.169715279999998</v>
      </c>
      <c r="C1077" s="33">
        <v>8179.1095461086543</v>
      </c>
      <c r="D1077" s="33">
        <f>C1077/Table1[[#This Row],[Std. Price ($)]]</f>
        <v>386.35897733758537</v>
      </c>
      <c r="E1077" s="29">
        <v>332</v>
      </c>
      <c r="F1077" s="29">
        <f t="shared" si="224"/>
        <v>199.2</v>
      </c>
      <c r="G1077" s="29">
        <f t="shared" si="225"/>
        <v>199.2</v>
      </c>
      <c r="H1077" s="29">
        <f t="shared" si="226"/>
        <v>199.2</v>
      </c>
      <c r="I1077" s="58">
        <f t="shared" si="227"/>
        <v>199.2</v>
      </c>
      <c r="J1077" s="58">
        <f t="shared" si="228"/>
        <v>199.2</v>
      </c>
      <c r="K1077" s="58">
        <f t="shared" si="229"/>
        <v>199.2</v>
      </c>
      <c r="L1077" s="58">
        <f t="shared" si="230"/>
        <v>199.2</v>
      </c>
      <c r="M1077" s="58">
        <f t="shared" si="231"/>
        <v>199.2</v>
      </c>
      <c r="N1077" s="58">
        <f t="shared" si="232"/>
        <v>199.2</v>
      </c>
      <c r="O1077" s="58">
        <f t="shared" si="233"/>
        <v>199.2</v>
      </c>
      <c r="P1077" s="58">
        <f t="shared" si="234"/>
        <v>199.2</v>
      </c>
      <c r="Q1077" s="58">
        <f t="shared" si="235"/>
        <v>199.2</v>
      </c>
      <c r="R1077" s="58">
        <f>SUM(Table1[[#This Row],[Oct]:[September]])</f>
        <v>2390.4</v>
      </c>
      <c r="S1077" s="68">
        <f>Table1[[#This Row],[DEMAND for the whole year]]/365</f>
        <v>6.5490410958904111</v>
      </c>
      <c r="T1077" s="68">
        <f>Table1[[#This Row],[Lead Time (days)]]*S1077</f>
        <v>203.02027397260275</v>
      </c>
      <c r="U1077" s="68">
        <f>SQRT(2*Table1[[#This Row],[DEMAND for the whole year]]*$H$1/(Table1[[#This Row],[Std. Price ($)]]*$K$1))</f>
        <v>582.02067047248886</v>
      </c>
      <c r="V1077" s="68">
        <f>Table1[[#This Row],[DEMAND for the whole year]]/U1077</f>
        <v>4.1070706269924315</v>
      </c>
      <c r="W1077" s="68">
        <f>Table1[[#This Row],[Demand variability (COV)]]*S1077</f>
        <v>6.0906082191780824</v>
      </c>
      <c r="X1077" s="68">
        <f t="shared" si="236"/>
        <v>33.911071390699348</v>
      </c>
      <c r="Y1077" s="68">
        <f t="shared" si="237"/>
        <v>69.644825927006735</v>
      </c>
      <c r="Z1077" s="58">
        <f>(Table1[[#This Row],[Eoq]]/2)*(Table1[[#This Row],[Std. Price ($)]]*$K$1)</f>
        <v>1232.1211880977294</v>
      </c>
      <c r="AA1077" s="58">
        <f>Table1[[#This Row],[number of times I order]]*$H$1</f>
        <v>1232.1211880977294</v>
      </c>
      <c r="AB1077" s="58">
        <f>Table1[[#This Row],[Holding cost]]+AA1077</f>
        <v>2464.2423761954587</v>
      </c>
      <c r="AC1077" s="34">
        <v>-0.4</v>
      </c>
      <c r="AD1077" s="29">
        <v>1</v>
      </c>
      <c r="AE1077" s="29">
        <v>0.93</v>
      </c>
      <c r="AF1077" s="29">
        <v>31</v>
      </c>
    </row>
    <row r="1078" spans="1:32" x14ac:dyDescent="0.15">
      <c r="A1078" s="32">
        <v>16202.396590840317</v>
      </c>
      <c r="B1078" s="33">
        <v>24.452719269999999</v>
      </c>
      <c r="C1078" s="33">
        <v>9383.1521589842469</v>
      </c>
      <c r="D1078" s="33">
        <f>C1078/Table1[[#This Row],[Std. Price ($)]]</f>
        <v>383.72632734127188</v>
      </c>
      <c r="E1078" s="29">
        <v>332</v>
      </c>
      <c r="F1078" s="29">
        <f t="shared" si="224"/>
        <v>597.6</v>
      </c>
      <c r="G1078" s="29">
        <f t="shared" si="225"/>
        <v>597.6</v>
      </c>
      <c r="H1078" s="29">
        <f t="shared" si="226"/>
        <v>597.6</v>
      </c>
      <c r="I1078" s="58">
        <f t="shared" si="227"/>
        <v>597.6</v>
      </c>
      <c r="J1078" s="58">
        <f t="shared" si="228"/>
        <v>597.6</v>
      </c>
      <c r="K1078" s="58">
        <f t="shared" si="229"/>
        <v>597.6</v>
      </c>
      <c r="L1078" s="58">
        <f t="shared" si="230"/>
        <v>597.6</v>
      </c>
      <c r="M1078" s="58">
        <f t="shared" si="231"/>
        <v>597.6</v>
      </c>
      <c r="N1078" s="58">
        <f t="shared" si="232"/>
        <v>597.6</v>
      </c>
      <c r="O1078" s="58">
        <f t="shared" si="233"/>
        <v>597.6</v>
      </c>
      <c r="P1078" s="58">
        <f t="shared" si="234"/>
        <v>597.6</v>
      </c>
      <c r="Q1078" s="58">
        <f t="shared" si="235"/>
        <v>597.6</v>
      </c>
      <c r="R1078" s="58">
        <f>SUM(Table1[[#This Row],[Oct]:[September]])</f>
        <v>7171.2000000000016</v>
      </c>
      <c r="S1078" s="68">
        <f>Table1[[#This Row],[DEMAND for the whole year]]/365</f>
        <v>19.647123287671239</v>
      </c>
      <c r="T1078" s="68">
        <f>Table1[[#This Row],[Lead Time (days)]]*S1078</f>
        <v>609.06082191780843</v>
      </c>
      <c r="U1078" s="68">
        <f>SQRT(2*Table1[[#This Row],[DEMAND for the whole year]]*$H$1/(Table1[[#This Row],[Std. Price ($)]]*$K$1))</f>
        <v>937.97867289932753</v>
      </c>
      <c r="V1078" s="68">
        <f>Table1[[#This Row],[DEMAND for the whole year]]/U1078</f>
        <v>7.6453763898848059</v>
      </c>
      <c r="W1078" s="68">
        <f>Table1[[#This Row],[Demand variability (COV)]]*S1078</f>
        <v>18.271824657534253</v>
      </c>
      <c r="X1078" s="68">
        <f t="shared" si="236"/>
        <v>101.73321417209807</v>
      </c>
      <c r="Y1078" s="68">
        <f t="shared" si="237"/>
        <v>208.93447778102026</v>
      </c>
      <c r="Z1078" s="58">
        <f>(Table1[[#This Row],[Eoq]]/2)*(Table1[[#This Row],[Std. Price ($)]]*$K$1)</f>
        <v>2293.6129169654414</v>
      </c>
      <c r="AA1078" s="58">
        <f>Table1[[#This Row],[number of times I order]]*$H$1</f>
        <v>2293.6129169654419</v>
      </c>
      <c r="AB1078" s="58">
        <f>Table1[[#This Row],[Holding cost]]+AA1078</f>
        <v>4587.2258339308828</v>
      </c>
      <c r="AC1078" s="34">
        <v>0.8</v>
      </c>
      <c r="AD1078" s="29">
        <v>1</v>
      </c>
      <c r="AE1078" s="29">
        <v>0.93</v>
      </c>
      <c r="AF1078" s="29">
        <v>31</v>
      </c>
    </row>
    <row r="1079" spans="1:32" x14ac:dyDescent="0.15">
      <c r="A1079" s="32">
        <v>37034.598589425346</v>
      </c>
      <c r="B1079" s="33">
        <v>13.444569199999998</v>
      </c>
      <c r="C1079" s="33">
        <v>262.46157416646111</v>
      </c>
      <c r="D1079" s="33">
        <f>C1079/Table1[[#This Row],[Std. Price ($)]]</f>
        <v>19.52175411960847</v>
      </c>
      <c r="E1079" s="29">
        <v>494</v>
      </c>
      <c r="F1079" s="29">
        <f t="shared" si="224"/>
        <v>296.39999999999998</v>
      </c>
      <c r="G1079" s="29">
        <f t="shared" si="225"/>
        <v>296.39999999999998</v>
      </c>
      <c r="H1079" s="29">
        <f t="shared" si="226"/>
        <v>296.39999999999998</v>
      </c>
      <c r="I1079" s="58">
        <f t="shared" si="227"/>
        <v>296.39999999999998</v>
      </c>
      <c r="J1079" s="58">
        <f t="shared" si="228"/>
        <v>296.39999999999998</v>
      </c>
      <c r="K1079" s="58">
        <f t="shared" si="229"/>
        <v>296.39999999999998</v>
      </c>
      <c r="L1079" s="58">
        <f t="shared" si="230"/>
        <v>296.39999999999998</v>
      </c>
      <c r="M1079" s="58">
        <f t="shared" si="231"/>
        <v>296.39999999999998</v>
      </c>
      <c r="N1079" s="58">
        <f t="shared" si="232"/>
        <v>296.39999999999998</v>
      </c>
      <c r="O1079" s="58">
        <f t="shared" si="233"/>
        <v>296.39999999999998</v>
      </c>
      <c r="P1079" s="58">
        <f t="shared" si="234"/>
        <v>296.39999999999998</v>
      </c>
      <c r="Q1079" s="58">
        <f t="shared" si="235"/>
        <v>296.39999999999998</v>
      </c>
      <c r="R1079" s="58">
        <f>SUM(Table1[[#This Row],[Oct]:[September]])</f>
        <v>3556.8000000000006</v>
      </c>
      <c r="S1079" s="68">
        <f>Table1[[#This Row],[DEMAND for the whole year]]/365</f>
        <v>9.7446575342465778</v>
      </c>
      <c r="T1079" s="68">
        <f>Table1[[#This Row],[Lead Time (days)]]*S1079</f>
        <v>19.489315068493156</v>
      </c>
      <c r="U1079" s="68">
        <f>SQRT(2*Table1[[#This Row],[DEMAND for the whole year]]*$H$1/(Table1[[#This Row],[Std. Price ($)]]*$K$1))</f>
        <v>890.87527245625279</v>
      </c>
      <c r="V1079" s="68">
        <f>Table1[[#This Row],[DEMAND for the whole year]]/U1079</f>
        <v>3.9924780830356479</v>
      </c>
      <c r="W1079" s="68">
        <f>Table1[[#This Row],[Demand variability (COV)]]*S1079</f>
        <v>4.1902027397260282</v>
      </c>
      <c r="X1079" s="68">
        <f t="shared" si="236"/>
        <v>5.9258415436134495</v>
      </c>
      <c r="Y1079" s="68">
        <f t="shared" si="237"/>
        <v>12.170190614772917</v>
      </c>
      <c r="Z1079" s="58">
        <f>(Table1[[#This Row],[Eoq]]/2)*(Table1[[#This Row],[Std. Price ($)]]*$K$1)</f>
        <v>1197.7434249106943</v>
      </c>
      <c r="AA1079" s="58">
        <f>Table1[[#This Row],[number of times I order]]*$H$1</f>
        <v>1197.7434249106943</v>
      </c>
      <c r="AB1079" s="58">
        <f>Table1[[#This Row],[Holding cost]]+AA1079</f>
        <v>2395.4868498213887</v>
      </c>
      <c r="AC1079" s="34">
        <v>-0.4</v>
      </c>
      <c r="AD1079" s="29">
        <v>0.92</v>
      </c>
      <c r="AE1079" s="29">
        <v>0.43</v>
      </c>
      <c r="AF1079" s="29">
        <v>2</v>
      </c>
    </row>
    <row r="1080" spans="1:32" x14ac:dyDescent="0.15">
      <c r="A1080" s="32">
        <v>34162.589151090673</v>
      </c>
      <c r="B1080" s="33">
        <v>11.351999999999999</v>
      </c>
      <c r="C1080" s="33">
        <v>2468.0056839631748</v>
      </c>
      <c r="D1080" s="33">
        <f>C1080/Table1[[#This Row],[Std. Price ($)]]</f>
        <v>217.40712508484629</v>
      </c>
      <c r="E1080" s="29">
        <v>146</v>
      </c>
      <c r="F1080" s="29">
        <f t="shared" si="224"/>
        <v>131.4</v>
      </c>
      <c r="G1080" s="29">
        <f t="shared" si="225"/>
        <v>131.4</v>
      </c>
      <c r="H1080" s="29">
        <f t="shared" si="226"/>
        <v>131.4</v>
      </c>
      <c r="I1080" s="58">
        <f t="shared" si="227"/>
        <v>131.4</v>
      </c>
      <c r="J1080" s="58">
        <f t="shared" si="228"/>
        <v>131.4</v>
      </c>
      <c r="K1080" s="58">
        <f t="shared" si="229"/>
        <v>131.4</v>
      </c>
      <c r="L1080" s="58">
        <f t="shared" si="230"/>
        <v>131.4</v>
      </c>
      <c r="M1080" s="58">
        <f t="shared" si="231"/>
        <v>131.4</v>
      </c>
      <c r="N1080" s="58">
        <f t="shared" si="232"/>
        <v>131.4</v>
      </c>
      <c r="O1080" s="58">
        <f t="shared" si="233"/>
        <v>131.4</v>
      </c>
      <c r="P1080" s="58">
        <f t="shared" si="234"/>
        <v>131.4</v>
      </c>
      <c r="Q1080" s="58">
        <f t="shared" si="235"/>
        <v>131.4</v>
      </c>
      <c r="R1080" s="58">
        <f>SUM(Table1[[#This Row],[Oct]:[September]])</f>
        <v>1576.8000000000004</v>
      </c>
      <c r="S1080" s="68">
        <f>Table1[[#This Row],[DEMAND for the whole year]]/365</f>
        <v>4.3200000000000012</v>
      </c>
      <c r="T1080" s="68">
        <f>Table1[[#This Row],[Lead Time (days)]]*S1080</f>
        <v>69.120000000000019</v>
      </c>
      <c r="U1080" s="68">
        <f>SQRT(2*Table1[[#This Row],[DEMAND for the whole year]]*$H$1/(Table1[[#This Row],[Std. Price ($)]]*$K$1))</f>
        <v>645.52451754245124</v>
      </c>
      <c r="V1080" s="68">
        <f>Table1[[#This Row],[DEMAND for the whole year]]/U1080</f>
        <v>2.4426647743806358</v>
      </c>
      <c r="W1080" s="68">
        <f>Table1[[#This Row],[Demand variability (COV)]]*S1080</f>
        <v>10.065600000000003</v>
      </c>
      <c r="X1080" s="68">
        <f t="shared" si="236"/>
        <v>40.262400000000014</v>
      </c>
      <c r="Y1080" s="68">
        <f t="shared" si="237"/>
        <v>82.688860139422701</v>
      </c>
      <c r="Z1080" s="58">
        <f>(Table1[[#This Row],[Eoq]]/2)*(Table1[[#This Row],[Std. Price ($)]]*$K$1)</f>
        <v>732.79943231419065</v>
      </c>
      <c r="AA1080" s="58">
        <f>Table1[[#This Row],[number of times I order]]*$H$1</f>
        <v>732.79943231419077</v>
      </c>
      <c r="AB1080" s="58">
        <f>Table1[[#This Row],[Holding cost]]+AA1080</f>
        <v>1465.5988646283813</v>
      </c>
      <c r="AC1080" s="34">
        <v>-0.1</v>
      </c>
      <c r="AD1080" s="29">
        <v>0.83</v>
      </c>
      <c r="AE1080" s="29">
        <v>2.33</v>
      </c>
      <c r="AF1080" s="29">
        <v>16</v>
      </c>
    </row>
    <row r="1081" spans="1:32" x14ac:dyDescent="0.15">
      <c r="A1081" s="32">
        <v>90973.58037698445</v>
      </c>
      <c r="B1081" s="33">
        <v>7.6109999999999998</v>
      </c>
      <c r="C1081" s="33">
        <v>1375.9769272960555</v>
      </c>
      <c r="D1081" s="33">
        <f>C1081/Table1[[#This Row],[Std. Price ($)]]</f>
        <v>180.78792895756871</v>
      </c>
      <c r="E1081" s="29">
        <v>146</v>
      </c>
      <c r="F1081" s="29">
        <f t="shared" si="224"/>
        <v>365</v>
      </c>
      <c r="G1081" s="29">
        <f t="shared" si="225"/>
        <v>365</v>
      </c>
      <c r="H1081" s="29">
        <f t="shared" si="226"/>
        <v>365</v>
      </c>
      <c r="I1081" s="58">
        <f t="shared" si="227"/>
        <v>365</v>
      </c>
      <c r="J1081" s="58">
        <f t="shared" si="228"/>
        <v>365</v>
      </c>
      <c r="K1081" s="58">
        <f t="shared" si="229"/>
        <v>365</v>
      </c>
      <c r="L1081" s="58">
        <f t="shared" si="230"/>
        <v>365</v>
      </c>
      <c r="M1081" s="58">
        <f t="shared" si="231"/>
        <v>365</v>
      </c>
      <c r="N1081" s="58">
        <f t="shared" si="232"/>
        <v>365</v>
      </c>
      <c r="O1081" s="58">
        <f t="shared" si="233"/>
        <v>365</v>
      </c>
      <c r="P1081" s="58">
        <f t="shared" si="234"/>
        <v>365</v>
      </c>
      <c r="Q1081" s="58">
        <f t="shared" si="235"/>
        <v>365</v>
      </c>
      <c r="R1081" s="58">
        <f>SUM(Table1[[#This Row],[Oct]:[September]])</f>
        <v>4380</v>
      </c>
      <c r="S1081" s="68">
        <f>Table1[[#This Row],[DEMAND for the whole year]]/365</f>
        <v>12</v>
      </c>
      <c r="T1081" s="68">
        <f>Table1[[#This Row],[Lead Time (days)]]*S1081</f>
        <v>192</v>
      </c>
      <c r="U1081" s="68">
        <f>SQRT(2*Table1[[#This Row],[DEMAND for the whole year]]*$H$1/(Table1[[#This Row],[Std. Price ($)]]*$K$1))</f>
        <v>1313.9438957934487</v>
      </c>
      <c r="V1081" s="68">
        <f>Table1[[#This Row],[DEMAND for the whole year]]/U1081</f>
        <v>3.3334756636279801</v>
      </c>
      <c r="W1081" s="68">
        <f>Table1[[#This Row],[Demand variability (COV)]]*S1081</f>
        <v>27.96</v>
      </c>
      <c r="X1081" s="68">
        <f t="shared" si="236"/>
        <v>111.84</v>
      </c>
      <c r="Y1081" s="68">
        <f t="shared" si="237"/>
        <v>229.69127816506298</v>
      </c>
      <c r="Z1081" s="58">
        <f>(Table1[[#This Row],[Eoq]]/2)*(Table1[[#This Row],[Std. Price ($)]]*$K$1)</f>
        <v>1000.0426990883939</v>
      </c>
      <c r="AA1081" s="58">
        <f>Table1[[#This Row],[number of times I order]]*$H$1</f>
        <v>1000.042699088394</v>
      </c>
      <c r="AB1081" s="58">
        <f>Table1[[#This Row],[Holding cost]]+AA1081</f>
        <v>2000.0853981767877</v>
      </c>
      <c r="AC1081" s="34">
        <v>1.5</v>
      </c>
      <c r="AD1081" s="29">
        <v>0.96</v>
      </c>
      <c r="AE1081" s="29">
        <v>2.33</v>
      </c>
      <c r="AF1081" s="29">
        <v>16</v>
      </c>
    </row>
    <row r="1082" spans="1:32" x14ac:dyDescent="0.15">
      <c r="A1082" s="32">
        <v>57414.410864240963</v>
      </c>
      <c r="B1082" s="33">
        <v>10.177239999999999</v>
      </c>
      <c r="C1082" s="33">
        <v>1115.2586343641599</v>
      </c>
      <c r="D1082" s="33">
        <f>C1082/Table1[[#This Row],[Std. Price ($)]]</f>
        <v>109.58360364540484</v>
      </c>
      <c r="E1082" s="29">
        <v>212</v>
      </c>
      <c r="F1082" s="29">
        <f t="shared" si="224"/>
        <v>254.4</v>
      </c>
      <c r="G1082" s="29">
        <f t="shared" si="225"/>
        <v>254.4</v>
      </c>
      <c r="H1082" s="29">
        <f t="shared" si="226"/>
        <v>254.4</v>
      </c>
      <c r="I1082" s="58">
        <f t="shared" si="227"/>
        <v>254.4</v>
      </c>
      <c r="J1082" s="58">
        <f t="shared" si="228"/>
        <v>254.4</v>
      </c>
      <c r="K1082" s="58">
        <f t="shared" si="229"/>
        <v>254.4</v>
      </c>
      <c r="L1082" s="58">
        <f t="shared" si="230"/>
        <v>254.4</v>
      </c>
      <c r="M1082" s="58">
        <f t="shared" si="231"/>
        <v>254.4</v>
      </c>
      <c r="N1082" s="58">
        <f t="shared" si="232"/>
        <v>254.4</v>
      </c>
      <c r="O1082" s="58">
        <f t="shared" si="233"/>
        <v>254.4</v>
      </c>
      <c r="P1082" s="58">
        <f t="shared" si="234"/>
        <v>254.4</v>
      </c>
      <c r="Q1082" s="58">
        <f t="shared" si="235"/>
        <v>254.4</v>
      </c>
      <c r="R1082" s="58">
        <f>SUM(Table1[[#This Row],[Oct]:[September]])</f>
        <v>3052.8000000000006</v>
      </c>
      <c r="S1082" s="68">
        <f>Table1[[#This Row],[DEMAND for the whole year]]/365</f>
        <v>8.363835616438358</v>
      </c>
      <c r="T1082" s="68">
        <f>Table1[[#This Row],[Lead Time (days)]]*S1082</f>
        <v>133.82136986301373</v>
      </c>
      <c r="U1082" s="68">
        <f>SQRT(2*Table1[[#This Row],[DEMAND for the whole year]]*$H$1/(Table1[[#This Row],[Std. Price ($)]]*$K$1))</f>
        <v>948.62550226678172</v>
      </c>
      <c r="V1082" s="68">
        <f>Table1[[#This Row],[DEMAND for the whole year]]/U1082</f>
        <v>3.218129802229861</v>
      </c>
      <c r="W1082" s="68">
        <f>Table1[[#This Row],[Demand variability (COV)]]*S1082</f>
        <v>5.101939726027398</v>
      </c>
      <c r="X1082" s="68">
        <f t="shared" si="236"/>
        <v>20.407758904109592</v>
      </c>
      <c r="Y1082" s="68">
        <f t="shared" si="237"/>
        <v>41.91241261775194</v>
      </c>
      <c r="Z1082" s="58">
        <f>(Table1[[#This Row],[Eoq]]/2)*(Table1[[#This Row],[Std. Price ($)]]*$K$1)</f>
        <v>965.43894066895825</v>
      </c>
      <c r="AA1082" s="58">
        <f>Table1[[#This Row],[number of times I order]]*$H$1</f>
        <v>965.43894066895825</v>
      </c>
      <c r="AB1082" s="58">
        <f>Table1[[#This Row],[Holding cost]]+AA1082</f>
        <v>1930.8778813379165</v>
      </c>
      <c r="AC1082" s="34">
        <v>0.2</v>
      </c>
      <c r="AD1082" s="29">
        <v>1</v>
      </c>
      <c r="AE1082" s="29">
        <v>0.61</v>
      </c>
      <c r="AF1082" s="29">
        <v>16</v>
      </c>
    </row>
    <row r="1083" spans="1:32" x14ac:dyDescent="0.15">
      <c r="A1083" s="32">
        <v>79775.551180354974</v>
      </c>
      <c r="B1083" s="33">
        <v>6.3420699999999997</v>
      </c>
      <c r="C1083" s="33">
        <v>2762.2309191436666</v>
      </c>
      <c r="D1083" s="33">
        <f>C1083/Table1[[#This Row],[Std. Price ($)]]</f>
        <v>435.54090685591086</v>
      </c>
      <c r="E1083" s="29">
        <v>502</v>
      </c>
      <c r="F1083" s="29">
        <f t="shared" si="224"/>
        <v>602.4</v>
      </c>
      <c r="G1083" s="29">
        <f t="shared" si="225"/>
        <v>602.4</v>
      </c>
      <c r="H1083" s="29">
        <f t="shared" si="226"/>
        <v>602.4</v>
      </c>
      <c r="I1083" s="58">
        <f t="shared" si="227"/>
        <v>602.4</v>
      </c>
      <c r="J1083" s="58">
        <f t="shared" si="228"/>
        <v>602.4</v>
      </c>
      <c r="K1083" s="58">
        <f t="shared" si="229"/>
        <v>602.4</v>
      </c>
      <c r="L1083" s="58">
        <f t="shared" si="230"/>
        <v>602.4</v>
      </c>
      <c r="M1083" s="58">
        <f t="shared" si="231"/>
        <v>602.4</v>
      </c>
      <c r="N1083" s="58">
        <f t="shared" si="232"/>
        <v>602.4</v>
      </c>
      <c r="O1083" s="58">
        <f t="shared" si="233"/>
        <v>602.4</v>
      </c>
      <c r="P1083" s="58">
        <f t="shared" si="234"/>
        <v>602.4</v>
      </c>
      <c r="Q1083" s="58">
        <f t="shared" si="235"/>
        <v>602.4</v>
      </c>
      <c r="R1083" s="58">
        <f>SUM(Table1[[#This Row],[Oct]:[September]])</f>
        <v>7228.7999999999984</v>
      </c>
      <c r="S1083" s="68">
        <f>Table1[[#This Row],[DEMAND for the whole year]]/365</f>
        <v>19.804931506849311</v>
      </c>
      <c r="T1083" s="68">
        <f>Table1[[#This Row],[Lead Time (days)]]*S1083</f>
        <v>673.36767123287655</v>
      </c>
      <c r="U1083" s="68">
        <f>SQRT(2*Table1[[#This Row],[DEMAND for the whole year]]*$H$1/(Table1[[#This Row],[Std. Price ($)]]*$K$1))</f>
        <v>1849.175864503545</v>
      </c>
      <c r="V1083" s="68">
        <f>Table1[[#This Row],[DEMAND for the whole year]]/U1083</f>
        <v>3.9092009249973314</v>
      </c>
      <c r="W1083" s="68">
        <f>Table1[[#This Row],[Demand variability (COV)]]*S1083</f>
        <v>9.9024657534246554</v>
      </c>
      <c r="X1083" s="68">
        <f t="shared" si="236"/>
        <v>57.740801448572192</v>
      </c>
      <c r="Y1083" s="68">
        <f t="shared" si="237"/>
        <v>118.58510807401348</v>
      </c>
      <c r="Z1083" s="58">
        <f>(Table1[[#This Row],[Eoq]]/2)*(Table1[[#This Row],[Std. Price ($)]]*$K$1)</f>
        <v>1172.7602774991997</v>
      </c>
      <c r="AA1083" s="58">
        <f>Table1[[#This Row],[number of times I order]]*$H$1</f>
        <v>1172.7602774991994</v>
      </c>
      <c r="AB1083" s="58">
        <f>Table1[[#This Row],[Holding cost]]+AA1083</f>
        <v>2345.5205549983993</v>
      </c>
      <c r="AC1083" s="34">
        <v>0.2</v>
      </c>
      <c r="AD1083" s="29">
        <v>1</v>
      </c>
      <c r="AE1083" s="29">
        <v>0.5</v>
      </c>
      <c r="AF1083" s="29">
        <v>34</v>
      </c>
    </row>
    <row r="1084" spans="1:32" x14ac:dyDescent="0.15">
      <c r="A1084" s="32">
        <v>52150.241794691821</v>
      </c>
      <c r="B1084" s="33">
        <v>24.924017759999998</v>
      </c>
      <c r="C1084" s="33">
        <v>11092.691893909361</v>
      </c>
      <c r="D1084" s="33">
        <f>C1084/Table1[[#This Row],[Std. Price ($)]]</f>
        <v>445.06034302831284</v>
      </c>
      <c r="E1084" s="29">
        <v>106</v>
      </c>
      <c r="F1084" s="29">
        <f t="shared" si="224"/>
        <v>233.2</v>
      </c>
      <c r="G1084" s="29">
        <f t="shared" si="225"/>
        <v>233.2</v>
      </c>
      <c r="H1084" s="29">
        <f t="shared" si="226"/>
        <v>233.2</v>
      </c>
      <c r="I1084" s="58">
        <f t="shared" si="227"/>
        <v>233.2</v>
      </c>
      <c r="J1084" s="58">
        <f t="shared" si="228"/>
        <v>233.2</v>
      </c>
      <c r="K1084" s="58">
        <f t="shared" si="229"/>
        <v>233.2</v>
      </c>
      <c r="L1084" s="58">
        <f t="shared" si="230"/>
        <v>233.2</v>
      </c>
      <c r="M1084" s="58">
        <f t="shared" si="231"/>
        <v>233.2</v>
      </c>
      <c r="N1084" s="58">
        <f t="shared" si="232"/>
        <v>233.2</v>
      </c>
      <c r="O1084" s="58">
        <f t="shared" si="233"/>
        <v>233.2</v>
      </c>
      <c r="P1084" s="58">
        <f t="shared" si="234"/>
        <v>233.2</v>
      </c>
      <c r="Q1084" s="58">
        <f t="shared" si="235"/>
        <v>233.2</v>
      </c>
      <c r="R1084" s="58">
        <f>SUM(Table1[[#This Row],[Oct]:[September]])</f>
        <v>2798.3999999999996</v>
      </c>
      <c r="S1084" s="68">
        <f>Table1[[#This Row],[DEMAND for the whole year]]/365</f>
        <v>7.6668493150684922</v>
      </c>
      <c r="T1084" s="68">
        <f>Table1[[#This Row],[Lead Time (days)]]*S1084</f>
        <v>421.67671232876705</v>
      </c>
      <c r="U1084" s="68">
        <f>SQRT(2*Table1[[#This Row],[DEMAND for the whole year]]*$H$1/(Table1[[#This Row],[Std. Price ($)]]*$K$1))</f>
        <v>580.37206098452111</v>
      </c>
      <c r="V1084" s="68">
        <f>Table1[[#This Row],[DEMAND for the whole year]]/U1084</f>
        <v>4.8217345184620024</v>
      </c>
      <c r="W1084" s="68">
        <f>Table1[[#This Row],[Demand variability (COV)]]*S1084</f>
        <v>14.95035616438356</v>
      </c>
      <c r="X1084" s="68">
        <f t="shared" si="236"/>
        <v>110.87480876784268</v>
      </c>
      <c r="Y1084" s="68">
        <f t="shared" si="237"/>
        <v>227.70901772346849</v>
      </c>
      <c r="Z1084" s="58">
        <f>(Table1[[#This Row],[Eoq]]/2)*(Table1[[#This Row],[Std. Price ($)]]*$K$1)</f>
        <v>1446.5203555386006</v>
      </c>
      <c r="AA1084" s="58">
        <f>Table1[[#This Row],[number of times I order]]*$H$1</f>
        <v>1446.5203555386008</v>
      </c>
      <c r="AB1084" s="58">
        <f>Table1[[#This Row],[Holding cost]]+AA1084</f>
        <v>2893.0407110772012</v>
      </c>
      <c r="AC1084" s="34">
        <v>1.2</v>
      </c>
      <c r="AD1084" s="29">
        <v>0.98</v>
      </c>
      <c r="AE1084" s="29">
        <v>1.95</v>
      </c>
      <c r="AF1084" s="29">
        <v>55</v>
      </c>
    </row>
    <row r="1085" spans="1:32" x14ac:dyDescent="0.15">
      <c r="A1085" s="32">
        <v>43081.608238688248</v>
      </c>
      <c r="B1085" s="33">
        <v>7.3469800000000003</v>
      </c>
      <c r="C1085" s="33">
        <v>976.07412430528018</v>
      </c>
      <c r="D1085" s="33">
        <f>C1085/Table1[[#This Row],[Std. Price ($)]]</f>
        <v>132.85378812862973</v>
      </c>
      <c r="E1085" s="29">
        <v>406</v>
      </c>
      <c r="F1085" s="29">
        <f t="shared" si="224"/>
        <v>243.6</v>
      </c>
      <c r="G1085" s="29">
        <f t="shared" si="225"/>
        <v>243.6</v>
      </c>
      <c r="H1085" s="29">
        <f t="shared" si="226"/>
        <v>243.6</v>
      </c>
      <c r="I1085" s="58">
        <f t="shared" si="227"/>
        <v>243.6</v>
      </c>
      <c r="J1085" s="58">
        <f t="shared" si="228"/>
        <v>243.6</v>
      </c>
      <c r="K1085" s="58">
        <f t="shared" si="229"/>
        <v>243.6</v>
      </c>
      <c r="L1085" s="58">
        <f t="shared" si="230"/>
        <v>243.6</v>
      </c>
      <c r="M1085" s="58">
        <f t="shared" si="231"/>
        <v>243.6</v>
      </c>
      <c r="N1085" s="58">
        <f t="shared" si="232"/>
        <v>243.6</v>
      </c>
      <c r="O1085" s="58">
        <f t="shared" si="233"/>
        <v>243.6</v>
      </c>
      <c r="P1085" s="58">
        <f t="shared" si="234"/>
        <v>243.6</v>
      </c>
      <c r="Q1085" s="58">
        <f t="shared" si="235"/>
        <v>243.6</v>
      </c>
      <c r="R1085" s="58">
        <f>SUM(Table1[[#This Row],[Oct]:[September]])</f>
        <v>2923.1999999999994</v>
      </c>
      <c r="S1085" s="68">
        <f>Table1[[#This Row],[DEMAND for the whole year]]/365</f>
        <v>8.0087671232876687</v>
      </c>
      <c r="T1085" s="68">
        <f>Table1[[#This Row],[Lead Time (days)]]*S1085</f>
        <v>64.07013698630135</v>
      </c>
      <c r="U1085" s="68">
        <f>SQRT(2*Table1[[#This Row],[DEMAND for the whole year]]*$H$1/(Table1[[#This Row],[Std. Price ($)]]*$K$1))</f>
        <v>1092.5352636830144</v>
      </c>
      <c r="V1085" s="68">
        <f>Table1[[#This Row],[DEMAND for the whole year]]/U1085</f>
        <v>2.6756115771912783</v>
      </c>
      <c r="W1085" s="68">
        <f>Table1[[#This Row],[Demand variability (COV)]]*S1085</f>
        <v>6.0866630136986286</v>
      </c>
      <c r="X1085" s="68">
        <f t="shared" si="236"/>
        <v>17.215682767134595</v>
      </c>
      <c r="Y1085" s="68">
        <f t="shared" si="237"/>
        <v>35.35668972878571</v>
      </c>
      <c r="Z1085" s="58">
        <f>(Table1[[#This Row],[Eoq]]/2)*(Table1[[#This Row],[Std. Price ($)]]*$K$1)</f>
        <v>802.68347315738333</v>
      </c>
      <c r="AA1085" s="58">
        <f>Table1[[#This Row],[number of times I order]]*$H$1</f>
        <v>802.68347315738345</v>
      </c>
      <c r="AB1085" s="58">
        <f>Table1[[#This Row],[Holding cost]]+AA1085</f>
        <v>1605.3669463147667</v>
      </c>
      <c r="AC1085" s="34">
        <v>-0.4</v>
      </c>
      <c r="AD1085" s="29">
        <v>1</v>
      </c>
      <c r="AE1085" s="29">
        <v>0.76</v>
      </c>
      <c r="AF1085" s="29">
        <v>8</v>
      </c>
    </row>
    <row r="1086" spans="1:32" x14ac:dyDescent="0.15">
      <c r="A1086" s="32">
        <v>10047.937301700993</v>
      </c>
      <c r="B1086" s="33">
        <v>7.4523299999999999</v>
      </c>
      <c r="C1086" s="33">
        <v>987.85025293621345</v>
      </c>
      <c r="D1086" s="33">
        <f>C1086/Table1[[#This Row],[Std. Price ($)]]</f>
        <v>132.55589230968212</v>
      </c>
      <c r="E1086" s="29">
        <v>406</v>
      </c>
      <c r="F1086" s="29">
        <f t="shared" si="224"/>
        <v>1015</v>
      </c>
      <c r="G1086" s="29">
        <f t="shared" si="225"/>
        <v>1015</v>
      </c>
      <c r="H1086" s="29">
        <f t="shared" si="226"/>
        <v>1015</v>
      </c>
      <c r="I1086" s="58">
        <f t="shared" si="227"/>
        <v>1015</v>
      </c>
      <c r="J1086" s="58">
        <f t="shared" si="228"/>
        <v>1015</v>
      </c>
      <c r="K1086" s="58">
        <f t="shared" si="229"/>
        <v>1015</v>
      </c>
      <c r="L1086" s="58">
        <f t="shared" si="230"/>
        <v>1015</v>
      </c>
      <c r="M1086" s="58">
        <f t="shared" si="231"/>
        <v>1015</v>
      </c>
      <c r="N1086" s="58">
        <f t="shared" si="232"/>
        <v>1015</v>
      </c>
      <c r="O1086" s="58">
        <f t="shared" si="233"/>
        <v>1015</v>
      </c>
      <c r="P1086" s="58">
        <f t="shared" si="234"/>
        <v>1015</v>
      </c>
      <c r="Q1086" s="58">
        <f t="shared" si="235"/>
        <v>1015</v>
      </c>
      <c r="R1086" s="58">
        <f>SUM(Table1[[#This Row],[Oct]:[September]])</f>
        <v>12180</v>
      </c>
      <c r="S1086" s="68">
        <f>Table1[[#This Row],[DEMAND for the whole year]]/365</f>
        <v>33.369863013698627</v>
      </c>
      <c r="T1086" s="68">
        <f>Table1[[#This Row],[Lead Time (days)]]*S1086</f>
        <v>266.95890410958901</v>
      </c>
      <c r="U1086" s="68">
        <f>SQRT(2*Table1[[#This Row],[DEMAND for the whole year]]*$H$1/(Table1[[#This Row],[Std. Price ($)]]*$K$1))</f>
        <v>2214.3090375213555</v>
      </c>
      <c r="V1086" s="68">
        <f>Table1[[#This Row],[DEMAND for the whole year]]/U1086</f>
        <v>5.500587223197174</v>
      </c>
      <c r="W1086" s="68">
        <f>Table1[[#This Row],[Demand variability (COV)]]*S1086</f>
        <v>25.361095890410958</v>
      </c>
      <c r="X1086" s="68">
        <f t="shared" si="236"/>
        <v>71.732011529727487</v>
      </c>
      <c r="Y1086" s="68">
        <f t="shared" si="237"/>
        <v>147.31954053660712</v>
      </c>
      <c r="Z1086" s="58">
        <f>(Table1[[#This Row],[Eoq]]/2)*(Table1[[#This Row],[Std. Price ($)]]*$K$1)</f>
        <v>1650.1761669591524</v>
      </c>
      <c r="AA1086" s="58">
        <f>Table1[[#This Row],[number of times I order]]*$H$1</f>
        <v>1650.1761669591522</v>
      </c>
      <c r="AB1086" s="58">
        <f>Table1[[#This Row],[Holding cost]]+AA1086</f>
        <v>3300.3523339183048</v>
      </c>
      <c r="AC1086" s="34">
        <v>1.5</v>
      </c>
      <c r="AD1086" s="29">
        <v>1</v>
      </c>
      <c r="AE1086" s="29">
        <v>0.76</v>
      </c>
      <c r="AF1086" s="29">
        <v>8</v>
      </c>
    </row>
    <row r="1087" spans="1:32" x14ac:dyDescent="0.15">
      <c r="A1087" s="32">
        <v>69939.655330893685</v>
      </c>
      <c r="B1087" s="33">
        <v>10.793622639999999</v>
      </c>
      <c r="C1087" s="33">
        <v>562.91231951938425</v>
      </c>
      <c r="D1087" s="33">
        <f>C1087/Table1[[#This Row],[Std. Price ($)]]</f>
        <v>52.152306810624644</v>
      </c>
      <c r="E1087" s="29">
        <v>526</v>
      </c>
      <c r="F1087" s="29">
        <f t="shared" si="224"/>
        <v>157.80000000000001</v>
      </c>
      <c r="G1087" s="29">
        <f t="shared" si="225"/>
        <v>157.80000000000001</v>
      </c>
      <c r="H1087" s="29">
        <f t="shared" si="226"/>
        <v>157.80000000000001</v>
      </c>
      <c r="I1087" s="58">
        <f t="shared" si="227"/>
        <v>157.80000000000001</v>
      </c>
      <c r="J1087" s="58">
        <f t="shared" si="228"/>
        <v>157.80000000000001</v>
      </c>
      <c r="K1087" s="58">
        <f t="shared" si="229"/>
        <v>157.80000000000001</v>
      </c>
      <c r="L1087" s="58">
        <f t="shared" si="230"/>
        <v>157.80000000000001</v>
      </c>
      <c r="M1087" s="58">
        <f t="shared" si="231"/>
        <v>157.80000000000001</v>
      </c>
      <c r="N1087" s="58">
        <f t="shared" si="232"/>
        <v>157.80000000000001</v>
      </c>
      <c r="O1087" s="58">
        <f t="shared" si="233"/>
        <v>157.80000000000001</v>
      </c>
      <c r="P1087" s="58">
        <f t="shared" si="234"/>
        <v>157.80000000000001</v>
      </c>
      <c r="Q1087" s="58">
        <f t="shared" si="235"/>
        <v>157.80000000000001</v>
      </c>
      <c r="R1087" s="58">
        <f>SUM(Table1[[#This Row],[Oct]:[September]])</f>
        <v>1893.5999999999997</v>
      </c>
      <c r="S1087" s="68">
        <f>Table1[[#This Row],[DEMAND for the whole year]]/365</f>
        <v>5.1879452054794513</v>
      </c>
      <c r="T1087" s="68">
        <f>Table1[[#This Row],[Lead Time (days)]]*S1087</f>
        <v>25.939726027397256</v>
      </c>
      <c r="U1087" s="68">
        <f>SQRT(2*Table1[[#This Row],[DEMAND for the whole year]]*$H$1/(Table1[[#This Row],[Std. Price ($)]]*$K$1))</f>
        <v>725.47280070929514</v>
      </c>
      <c r="V1087" s="68">
        <f>Table1[[#This Row],[DEMAND for the whole year]]/U1087</f>
        <v>2.6101598821466854</v>
      </c>
      <c r="W1087" s="68">
        <f>Table1[[#This Row],[Demand variability (COV)]]*S1087</f>
        <v>2.1789369863013692</v>
      </c>
      <c r="X1087" s="68">
        <f t="shared" si="236"/>
        <v>4.8722512200583896</v>
      </c>
      <c r="Y1087" s="68">
        <f t="shared" si="237"/>
        <v>10.006380635519484</v>
      </c>
      <c r="Z1087" s="58">
        <f>(Table1[[#This Row],[Eoq]]/2)*(Table1[[#This Row],[Std. Price ($)]]*$K$1)</f>
        <v>783.04796464400567</v>
      </c>
      <c r="AA1087" s="58">
        <f>Table1[[#This Row],[number of times I order]]*$H$1</f>
        <v>783.04796464400556</v>
      </c>
      <c r="AB1087" s="58">
        <f>Table1[[#This Row],[Holding cost]]+AA1087</f>
        <v>1566.0959292880111</v>
      </c>
      <c r="AC1087" s="34">
        <v>-0.7</v>
      </c>
      <c r="AD1087" s="29">
        <v>1</v>
      </c>
      <c r="AE1087" s="29">
        <v>0.42</v>
      </c>
      <c r="AF1087" s="29">
        <v>5</v>
      </c>
    </row>
    <row r="1088" spans="1:32" x14ac:dyDescent="0.15">
      <c r="A1088" s="32">
        <v>81436.644046380607</v>
      </c>
      <c r="B1088" s="33">
        <v>6.7358184199999993</v>
      </c>
      <c r="C1088" s="33">
        <v>862.80509682370791</v>
      </c>
      <c r="D1088" s="33">
        <f>C1088/Table1[[#This Row],[Std. Price ($)]]</f>
        <v>128.09209557399382</v>
      </c>
      <c r="E1088" s="29">
        <v>470</v>
      </c>
      <c r="F1088" s="29">
        <f t="shared" si="224"/>
        <v>282</v>
      </c>
      <c r="G1088" s="29">
        <f t="shared" si="225"/>
        <v>282</v>
      </c>
      <c r="H1088" s="29">
        <f t="shared" si="226"/>
        <v>282</v>
      </c>
      <c r="I1088" s="58">
        <f t="shared" si="227"/>
        <v>282</v>
      </c>
      <c r="J1088" s="58">
        <f t="shared" si="228"/>
        <v>282</v>
      </c>
      <c r="K1088" s="58">
        <f t="shared" si="229"/>
        <v>282</v>
      </c>
      <c r="L1088" s="58">
        <f t="shared" si="230"/>
        <v>282</v>
      </c>
      <c r="M1088" s="58">
        <f t="shared" si="231"/>
        <v>282</v>
      </c>
      <c r="N1088" s="58">
        <f t="shared" si="232"/>
        <v>282</v>
      </c>
      <c r="O1088" s="58">
        <f t="shared" si="233"/>
        <v>282</v>
      </c>
      <c r="P1088" s="58">
        <f t="shared" si="234"/>
        <v>282</v>
      </c>
      <c r="Q1088" s="58">
        <f t="shared" si="235"/>
        <v>282</v>
      </c>
      <c r="R1088" s="58">
        <f>SUM(Table1[[#This Row],[Oct]:[September]])</f>
        <v>3384</v>
      </c>
      <c r="S1088" s="68">
        <f>Table1[[#This Row],[DEMAND for the whole year]]/365</f>
        <v>9.2712328767123289</v>
      </c>
      <c r="T1088" s="68">
        <f>Table1[[#This Row],[Lead Time (days)]]*S1088</f>
        <v>83.441095890410963</v>
      </c>
      <c r="U1088" s="68">
        <f>SQRT(2*Table1[[#This Row],[DEMAND for the whole year]]*$H$1/(Table1[[#This Row],[Std. Price ($)]]*$K$1))</f>
        <v>1227.6671042664364</v>
      </c>
      <c r="V1088" s="68">
        <f>Table1[[#This Row],[DEMAND for the whole year]]/U1088</f>
        <v>2.75644756484864</v>
      </c>
      <c r="W1088" s="68">
        <f>Table1[[#This Row],[Demand variability (COV)]]*S1088</f>
        <v>4.7283287671232879</v>
      </c>
      <c r="X1088" s="68">
        <f t="shared" si="236"/>
        <v>14.184986301369864</v>
      </c>
      <c r="Y1088" s="68">
        <f t="shared" si="237"/>
        <v>29.132400163765677</v>
      </c>
      <c r="Z1088" s="58">
        <f>(Table1[[#This Row],[Eoq]]/2)*(Table1[[#This Row],[Std. Price ($)]]*$K$1)</f>
        <v>826.93426945459214</v>
      </c>
      <c r="AA1088" s="58">
        <f>Table1[[#This Row],[number of times I order]]*$H$1</f>
        <v>826.93426945459203</v>
      </c>
      <c r="AB1088" s="58">
        <f>Table1[[#This Row],[Holding cost]]+AA1088</f>
        <v>1653.8685389091843</v>
      </c>
      <c r="AC1088" s="34">
        <v>-0.4</v>
      </c>
      <c r="AD1088" s="29">
        <v>0.95</v>
      </c>
      <c r="AE1088" s="29">
        <v>0.51</v>
      </c>
      <c r="AF1088" s="29">
        <v>9</v>
      </c>
    </row>
    <row r="1089" spans="1:32" x14ac:dyDescent="0.15">
      <c r="A1089" s="32">
        <v>71757.132709974321</v>
      </c>
      <c r="B1089" s="33">
        <v>5.0309999999999997</v>
      </c>
      <c r="C1089" s="33">
        <v>1382.2096716999999</v>
      </c>
      <c r="D1089" s="33">
        <f>C1089/Table1[[#This Row],[Std. Price ($)]]</f>
        <v>274.73855529715763</v>
      </c>
      <c r="E1089" s="29">
        <v>268</v>
      </c>
      <c r="F1089" s="29">
        <f t="shared" si="224"/>
        <v>160.80000000000001</v>
      </c>
      <c r="G1089" s="29">
        <f t="shared" si="225"/>
        <v>160.80000000000001</v>
      </c>
      <c r="H1089" s="29">
        <f t="shared" si="226"/>
        <v>160.80000000000001</v>
      </c>
      <c r="I1089" s="58">
        <f t="shared" si="227"/>
        <v>160.80000000000001</v>
      </c>
      <c r="J1089" s="58">
        <f t="shared" si="228"/>
        <v>160.80000000000001</v>
      </c>
      <c r="K1089" s="58">
        <f t="shared" si="229"/>
        <v>160.80000000000001</v>
      </c>
      <c r="L1089" s="58">
        <f t="shared" si="230"/>
        <v>160.80000000000001</v>
      </c>
      <c r="M1089" s="58">
        <f t="shared" si="231"/>
        <v>160.80000000000001</v>
      </c>
      <c r="N1089" s="58">
        <f t="shared" si="232"/>
        <v>160.80000000000001</v>
      </c>
      <c r="O1089" s="58">
        <f t="shared" si="233"/>
        <v>160.80000000000001</v>
      </c>
      <c r="P1089" s="58">
        <f t="shared" si="234"/>
        <v>160.80000000000001</v>
      </c>
      <c r="Q1089" s="58">
        <f t="shared" si="235"/>
        <v>160.80000000000001</v>
      </c>
      <c r="R1089" s="58">
        <f>SUM(Table1[[#This Row],[Oct]:[September]])</f>
        <v>1929.5999999999997</v>
      </c>
      <c r="S1089" s="68">
        <f>Table1[[#This Row],[DEMAND for the whole year]]/365</f>
        <v>5.2865753424657527</v>
      </c>
      <c r="T1089" s="68">
        <f>Table1[[#This Row],[Lead Time (days)]]*S1089</f>
        <v>79.29863013698629</v>
      </c>
      <c r="U1089" s="68">
        <f>SQRT(2*Table1[[#This Row],[DEMAND for the whole year]]*$H$1/(Table1[[#This Row],[Std. Price ($)]]*$K$1))</f>
        <v>1072.6724188064027</v>
      </c>
      <c r="V1089" s="68">
        <f>Table1[[#This Row],[DEMAND for the whole year]]/U1089</f>
        <v>1.798871646338337</v>
      </c>
      <c r="W1089" s="68">
        <f>Table1[[#This Row],[Demand variability (COV)]]*S1089</f>
        <v>6.8725479452054783</v>
      </c>
      <c r="X1089" s="68">
        <f t="shared" si="236"/>
        <v>26.617263737792822</v>
      </c>
      <c r="Y1089" s="68">
        <f t="shared" si="237"/>
        <v>54.665176405491906</v>
      </c>
      <c r="Z1089" s="58">
        <f>(Table1[[#This Row],[Eoq]]/2)*(Table1[[#This Row],[Std. Price ($)]]*$K$1)</f>
        <v>539.66149390150122</v>
      </c>
      <c r="AA1089" s="58">
        <f>Table1[[#This Row],[number of times I order]]*$H$1</f>
        <v>539.6614939015011</v>
      </c>
      <c r="AB1089" s="58">
        <f>Table1[[#This Row],[Holding cost]]+AA1089</f>
        <v>1079.3229878030024</v>
      </c>
      <c r="AC1089" s="34">
        <v>-0.4</v>
      </c>
      <c r="AD1089" s="29">
        <v>1</v>
      </c>
      <c r="AE1089" s="29">
        <v>1.3</v>
      </c>
      <c r="AF1089" s="29">
        <v>15</v>
      </c>
    </row>
    <row r="1090" spans="1:32" x14ac:dyDescent="0.15">
      <c r="A1090" s="32">
        <v>40406.703969016053</v>
      </c>
      <c r="B1090" s="33">
        <v>39.962082680000002</v>
      </c>
      <c r="C1090" s="33">
        <v>11817.37955499931</v>
      </c>
      <c r="D1090" s="33">
        <f>C1090/Table1[[#This Row],[Std. Price ($)]]</f>
        <v>295.71480669884119</v>
      </c>
      <c r="E1090" s="29">
        <v>558</v>
      </c>
      <c r="F1090" s="29">
        <f t="shared" si="224"/>
        <v>669.6</v>
      </c>
      <c r="G1090" s="29">
        <f t="shared" si="225"/>
        <v>669.6</v>
      </c>
      <c r="H1090" s="29">
        <f t="shared" si="226"/>
        <v>669.6</v>
      </c>
      <c r="I1090" s="58">
        <f t="shared" si="227"/>
        <v>669.6</v>
      </c>
      <c r="J1090" s="58">
        <f t="shared" si="228"/>
        <v>669.6</v>
      </c>
      <c r="K1090" s="58">
        <f t="shared" si="229"/>
        <v>669.6</v>
      </c>
      <c r="L1090" s="58">
        <f t="shared" si="230"/>
        <v>669.6</v>
      </c>
      <c r="M1090" s="58">
        <f t="shared" si="231"/>
        <v>669.6</v>
      </c>
      <c r="N1090" s="58">
        <f t="shared" si="232"/>
        <v>669.6</v>
      </c>
      <c r="O1090" s="58">
        <f t="shared" si="233"/>
        <v>669.6</v>
      </c>
      <c r="P1090" s="58">
        <f t="shared" si="234"/>
        <v>669.6</v>
      </c>
      <c r="Q1090" s="58">
        <f t="shared" si="235"/>
        <v>669.6</v>
      </c>
      <c r="R1090" s="58">
        <f>SUM(Table1[[#This Row],[Oct]:[September]])</f>
        <v>8035.2000000000016</v>
      </c>
      <c r="S1090" s="68">
        <f>Table1[[#This Row],[DEMAND for the whole year]]/365</f>
        <v>22.014246575342469</v>
      </c>
      <c r="T1090" s="68">
        <f>Table1[[#This Row],[Lead Time (days)]]*S1090</f>
        <v>242.15671232876716</v>
      </c>
      <c r="U1090" s="68">
        <f>SQRT(2*Table1[[#This Row],[DEMAND for the whole year]]*$H$1/(Table1[[#This Row],[Std. Price ($)]]*$K$1))</f>
        <v>776.66711297399286</v>
      </c>
      <c r="V1090" s="68">
        <f>Table1[[#This Row],[DEMAND for the whole year]]/U1090</f>
        <v>10.345745127834537</v>
      </c>
      <c r="W1090" s="68">
        <f>Table1[[#This Row],[Demand variability (COV)]]*S1090</f>
        <v>27.077523287671237</v>
      </c>
      <c r="X1090" s="68">
        <f t="shared" si="236"/>
        <v>89.805984997316074</v>
      </c>
      <c r="Y1090" s="68">
        <f t="shared" si="237"/>
        <v>184.43894385645564</v>
      </c>
      <c r="Z1090" s="58">
        <f>(Table1[[#This Row],[Eoq]]/2)*(Table1[[#This Row],[Std. Price ($)]]*$K$1)</f>
        <v>3103.7235383503603</v>
      </c>
      <c r="AA1090" s="58">
        <f>Table1[[#This Row],[number of times I order]]*$H$1</f>
        <v>3103.7235383503612</v>
      </c>
      <c r="AB1090" s="58">
        <f>Table1[[#This Row],[Holding cost]]+AA1090</f>
        <v>6207.4470767007215</v>
      </c>
      <c r="AC1090" s="34">
        <v>0.2</v>
      </c>
      <c r="AD1090" s="29">
        <v>0.95</v>
      </c>
      <c r="AE1090" s="29">
        <v>1.23</v>
      </c>
      <c r="AF1090" s="29">
        <v>11</v>
      </c>
    </row>
    <row r="1091" spans="1:32" x14ac:dyDescent="0.15">
      <c r="A1091" s="32">
        <v>3526.790467002028</v>
      </c>
      <c r="B1091" s="33">
        <v>64.052539419999988</v>
      </c>
      <c r="C1091" s="33">
        <v>18585.29011312631</v>
      </c>
      <c r="D1091" s="33">
        <f>C1091/Table1[[#This Row],[Std. Price ($)]]</f>
        <v>290.1569599178635</v>
      </c>
      <c r="E1091" s="29">
        <v>406</v>
      </c>
      <c r="F1091" s="29">
        <f t="shared" ref="F1091:F1154" si="238">E1091+$AC1091*E1091</f>
        <v>730.8</v>
      </c>
      <c r="G1091" s="29">
        <f t="shared" ref="G1091:G1154" si="239">$F1091</f>
        <v>730.8</v>
      </c>
      <c r="H1091" s="29">
        <f t="shared" ref="H1091:H1154" si="240">$F1091</f>
        <v>730.8</v>
      </c>
      <c r="I1091" s="58">
        <f t="shared" ref="I1091:I1154" si="241">$F1091</f>
        <v>730.8</v>
      </c>
      <c r="J1091" s="58">
        <f t="shared" ref="J1091:J1154" si="242">$F1091</f>
        <v>730.8</v>
      </c>
      <c r="K1091" s="58">
        <f t="shared" ref="K1091:K1154" si="243">$F1091</f>
        <v>730.8</v>
      </c>
      <c r="L1091" s="58">
        <f t="shared" ref="L1091:L1154" si="244">$F1091</f>
        <v>730.8</v>
      </c>
      <c r="M1091" s="58">
        <f t="shared" ref="M1091:M1154" si="245">$F1091</f>
        <v>730.8</v>
      </c>
      <c r="N1091" s="58">
        <f t="shared" ref="N1091:N1154" si="246">$F1091</f>
        <v>730.8</v>
      </c>
      <c r="O1091" s="58">
        <f t="shared" ref="O1091:O1154" si="247">$F1091</f>
        <v>730.8</v>
      </c>
      <c r="P1091" s="58">
        <f t="shared" ref="P1091:P1154" si="248">$F1091</f>
        <v>730.8</v>
      </c>
      <c r="Q1091" s="58">
        <f t="shared" ref="Q1091:Q1154" si="249">$F1091</f>
        <v>730.8</v>
      </c>
      <c r="R1091" s="58">
        <f>SUM(Table1[[#This Row],[Oct]:[September]])</f>
        <v>8769.6</v>
      </c>
      <c r="S1091" s="68">
        <f>Table1[[#This Row],[DEMAND for the whole year]]/365</f>
        <v>24.026301369863013</v>
      </c>
      <c r="T1091" s="68">
        <f>Table1[[#This Row],[Lead Time (days)]]*S1091</f>
        <v>744.81534246575336</v>
      </c>
      <c r="U1091" s="68">
        <f>SQRT(2*Table1[[#This Row],[DEMAND for the whole year]]*$H$1/(Table1[[#This Row],[Std. Price ($)]]*$K$1))</f>
        <v>640.8883004458886</v>
      </c>
      <c r="V1091" s="68">
        <f>Table1[[#This Row],[DEMAND for the whole year]]/U1091</f>
        <v>13.683507709375691</v>
      </c>
      <c r="W1091" s="68">
        <f>Table1[[#This Row],[Demand variability (COV)]]*S1091</f>
        <v>13.454728767123289</v>
      </c>
      <c r="X1091" s="68">
        <f t="shared" si="236"/>
        <v>74.912759341132954</v>
      </c>
      <c r="Y1091" s="68">
        <f t="shared" si="237"/>
        <v>153.85199788927565</v>
      </c>
      <c r="Z1091" s="58">
        <f>(Table1[[#This Row],[Eoq]]/2)*(Table1[[#This Row],[Std. Price ($)]]*$K$1)</f>
        <v>4105.0523128127079</v>
      </c>
      <c r="AA1091" s="58">
        <f>Table1[[#This Row],[number of times I order]]*$H$1</f>
        <v>4105.052312812707</v>
      </c>
      <c r="AB1091" s="58">
        <f>Table1[[#This Row],[Holding cost]]+AA1091</f>
        <v>8210.1046256254158</v>
      </c>
      <c r="AC1091" s="34">
        <v>0.8</v>
      </c>
      <c r="AD1091" s="29">
        <v>0.83</v>
      </c>
      <c r="AE1091" s="29">
        <v>0.56000000000000005</v>
      </c>
      <c r="AF1091" s="29">
        <v>31</v>
      </c>
    </row>
    <row r="1092" spans="1:32" x14ac:dyDescent="0.15">
      <c r="A1092" s="32">
        <v>36945.243932259022</v>
      </c>
      <c r="B1092" s="33">
        <v>7.0012599999999994</v>
      </c>
      <c r="C1092" s="33">
        <v>950.19645516557296</v>
      </c>
      <c r="D1092" s="33">
        <f>C1092/Table1[[#This Row],[Std. Price ($)]]</f>
        <v>135.71792151206682</v>
      </c>
      <c r="E1092" s="29">
        <v>356</v>
      </c>
      <c r="F1092" s="29">
        <f t="shared" si="238"/>
        <v>427.2</v>
      </c>
      <c r="G1092" s="29">
        <f t="shared" si="239"/>
        <v>427.2</v>
      </c>
      <c r="H1092" s="29">
        <f t="shared" si="240"/>
        <v>427.2</v>
      </c>
      <c r="I1092" s="58">
        <f t="shared" si="241"/>
        <v>427.2</v>
      </c>
      <c r="J1092" s="58">
        <f t="shared" si="242"/>
        <v>427.2</v>
      </c>
      <c r="K1092" s="58">
        <f t="shared" si="243"/>
        <v>427.2</v>
      </c>
      <c r="L1092" s="58">
        <f t="shared" si="244"/>
        <v>427.2</v>
      </c>
      <c r="M1092" s="58">
        <f t="shared" si="245"/>
        <v>427.2</v>
      </c>
      <c r="N1092" s="58">
        <f t="shared" si="246"/>
        <v>427.2</v>
      </c>
      <c r="O1092" s="58">
        <f t="shared" si="247"/>
        <v>427.2</v>
      </c>
      <c r="P1092" s="58">
        <f t="shared" si="248"/>
        <v>427.2</v>
      </c>
      <c r="Q1092" s="58">
        <f t="shared" si="249"/>
        <v>427.2</v>
      </c>
      <c r="R1092" s="58">
        <f>SUM(Table1[[#This Row],[Oct]:[September]])</f>
        <v>5126.3999999999987</v>
      </c>
      <c r="S1092" s="68">
        <f>Table1[[#This Row],[DEMAND for the whole year]]/365</f>
        <v>14.044931506849311</v>
      </c>
      <c r="T1092" s="68">
        <f>Table1[[#This Row],[Lead Time (days)]]*S1092</f>
        <v>112.35945205479449</v>
      </c>
      <c r="U1092" s="68">
        <f>SQRT(2*Table1[[#This Row],[DEMAND for the whole year]]*$H$1/(Table1[[#This Row],[Std. Price ($)]]*$K$1))</f>
        <v>1482.1043072120897</v>
      </c>
      <c r="V1092" s="68">
        <f>Table1[[#This Row],[DEMAND for the whole year]]/U1092</f>
        <v>3.4588658673039054</v>
      </c>
      <c r="W1092" s="68">
        <f>Table1[[#This Row],[Demand variability (COV)]]*S1092</f>
        <v>12.640438356164379</v>
      </c>
      <c r="X1092" s="68">
        <f t="shared" ref="X1092:X1155" si="250">SQRT(AF1092)*W1092</f>
        <v>35.752558715257479</v>
      </c>
      <c r="Y1092" s="68">
        <f t="shared" ref="Y1092:Y1155" si="251">NORMSINV($Y$1)*X1092</f>
        <v>73.426778513760297</v>
      </c>
      <c r="Z1092" s="58">
        <f>(Table1[[#This Row],[Eoq]]/2)*(Table1[[#This Row],[Std. Price ($)]]*$K$1)</f>
        <v>1037.6597601911715</v>
      </c>
      <c r="AA1092" s="58">
        <f>Table1[[#This Row],[number of times I order]]*$H$1</f>
        <v>1037.6597601911717</v>
      </c>
      <c r="AB1092" s="58">
        <f>Table1[[#This Row],[Holding cost]]+AA1092</f>
        <v>2075.3195203823434</v>
      </c>
      <c r="AC1092" s="34">
        <v>0.2</v>
      </c>
      <c r="AD1092" s="29">
        <v>0.94</v>
      </c>
      <c r="AE1092" s="29">
        <v>0.9</v>
      </c>
      <c r="AF1092" s="29">
        <v>8</v>
      </c>
    </row>
    <row r="1093" spans="1:32" x14ac:dyDescent="0.15">
      <c r="A1093" s="32">
        <v>76540.991131712392</v>
      </c>
      <c r="B1093" s="33">
        <v>29.540999999999997</v>
      </c>
      <c r="C1093" s="33">
        <v>6833.0566854584313</v>
      </c>
      <c r="D1093" s="33">
        <f>C1093/Table1[[#This Row],[Std. Price ($)]]</f>
        <v>231.30756187869173</v>
      </c>
      <c r="E1093" s="29">
        <v>462</v>
      </c>
      <c r="F1093" s="29">
        <f t="shared" si="238"/>
        <v>831.6</v>
      </c>
      <c r="G1093" s="29">
        <f t="shared" si="239"/>
        <v>831.6</v>
      </c>
      <c r="H1093" s="29">
        <f t="shared" si="240"/>
        <v>831.6</v>
      </c>
      <c r="I1093" s="58">
        <f t="shared" si="241"/>
        <v>831.6</v>
      </c>
      <c r="J1093" s="58">
        <f t="shared" si="242"/>
        <v>831.6</v>
      </c>
      <c r="K1093" s="58">
        <f t="shared" si="243"/>
        <v>831.6</v>
      </c>
      <c r="L1093" s="58">
        <f t="shared" si="244"/>
        <v>831.6</v>
      </c>
      <c r="M1093" s="58">
        <f t="shared" si="245"/>
        <v>831.6</v>
      </c>
      <c r="N1093" s="58">
        <f t="shared" si="246"/>
        <v>831.6</v>
      </c>
      <c r="O1093" s="58">
        <f t="shared" si="247"/>
        <v>831.6</v>
      </c>
      <c r="P1093" s="58">
        <f t="shared" si="248"/>
        <v>831.6</v>
      </c>
      <c r="Q1093" s="58">
        <f t="shared" si="249"/>
        <v>831.6</v>
      </c>
      <c r="R1093" s="58">
        <f>SUM(Table1[[#This Row],[Oct]:[September]])</f>
        <v>9979.2000000000025</v>
      </c>
      <c r="S1093" s="68">
        <f>Table1[[#This Row],[DEMAND for the whole year]]/365</f>
        <v>27.340273972602748</v>
      </c>
      <c r="T1093" s="68">
        <f>Table1[[#This Row],[Lead Time (days)]]*S1093</f>
        <v>437.44438356164397</v>
      </c>
      <c r="U1093" s="68">
        <f>SQRT(2*Table1[[#This Row],[DEMAND for the whole year]]*$H$1/(Table1[[#This Row],[Std. Price ($)]]*$K$1))</f>
        <v>1006.6903241582962</v>
      </c>
      <c r="V1093" s="68">
        <f>Table1[[#This Row],[DEMAND for the whole year]]/U1093</f>
        <v>9.9128796219867432</v>
      </c>
      <c r="W1093" s="68">
        <f>Table1[[#This Row],[Demand variability (COV)]]*S1093</f>
        <v>20.778608219178089</v>
      </c>
      <c r="X1093" s="68">
        <f t="shared" si="250"/>
        <v>83.114432876712357</v>
      </c>
      <c r="Y1093" s="68">
        <f t="shared" si="251"/>
        <v>170.69617597832971</v>
      </c>
      <c r="Z1093" s="58">
        <f>(Table1[[#This Row],[Eoq]]/2)*(Table1[[#This Row],[Std. Price ($)]]*$K$1)</f>
        <v>2973.8638865960229</v>
      </c>
      <c r="AA1093" s="58">
        <f>Table1[[#This Row],[number of times I order]]*$H$1</f>
        <v>2973.8638865960229</v>
      </c>
      <c r="AB1093" s="58">
        <f>Table1[[#This Row],[Holding cost]]+AA1093</f>
        <v>5947.7277731920458</v>
      </c>
      <c r="AC1093" s="34">
        <v>0.8</v>
      </c>
      <c r="AD1093" s="29">
        <v>0.82</v>
      </c>
      <c r="AE1093" s="29">
        <v>0.76</v>
      </c>
      <c r="AF1093" s="29">
        <v>16</v>
      </c>
    </row>
    <row r="1094" spans="1:32" x14ac:dyDescent="0.15">
      <c r="A1094" s="32">
        <v>17051.990151253325</v>
      </c>
      <c r="B1094" s="33">
        <v>6.0678968399999995</v>
      </c>
      <c r="C1094" s="33">
        <v>2374.1715180516499</v>
      </c>
      <c r="D1094" s="33">
        <f>C1094/Table1[[#This Row],[Std. Price ($)]]</f>
        <v>391.26761391211295</v>
      </c>
      <c r="E1094" s="29">
        <v>478</v>
      </c>
      <c r="F1094" s="29">
        <f t="shared" si="238"/>
        <v>286.79999999999995</v>
      </c>
      <c r="G1094" s="29">
        <f t="shared" si="239"/>
        <v>286.79999999999995</v>
      </c>
      <c r="H1094" s="29">
        <f t="shared" si="240"/>
        <v>286.79999999999995</v>
      </c>
      <c r="I1094" s="58">
        <f t="shared" si="241"/>
        <v>286.79999999999995</v>
      </c>
      <c r="J1094" s="58">
        <f t="shared" si="242"/>
        <v>286.79999999999995</v>
      </c>
      <c r="K1094" s="58">
        <f t="shared" si="243"/>
        <v>286.79999999999995</v>
      </c>
      <c r="L1094" s="58">
        <f t="shared" si="244"/>
        <v>286.79999999999995</v>
      </c>
      <c r="M1094" s="58">
        <f t="shared" si="245"/>
        <v>286.79999999999995</v>
      </c>
      <c r="N1094" s="58">
        <f t="shared" si="246"/>
        <v>286.79999999999995</v>
      </c>
      <c r="O1094" s="58">
        <f t="shared" si="247"/>
        <v>286.79999999999995</v>
      </c>
      <c r="P1094" s="58">
        <f t="shared" si="248"/>
        <v>286.79999999999995</v>
      </c>
      <c r="Q1094" s="58">
        <f t="shared" si="249"/>
        <v>286.79999999999995</v>
      </c>
      <c r="R1094" s="58">
        <f>SUM(Table1[[#This Row],[Oct]:[September]])</f>
        <v>3441.6000000000004</v>
      </c>
      <c r="S1094" s="68">
        <f>Table1[[#This Row],[DEMAND for the whole year]]/365</f>
        <v>9.4290410958904118</v>
      </c>
      <c r="T1094" s="68">
        <f>Table1[[#This Row],[Lead Time (days)]]*S1094</f>
        <v>198.00986301369863</v>
      </c>
      <c r="U1094" s="68">
        <f>SQRT(2*Table1[[#This Row],[DEMAND for the whole year]]*$H$1/(Table1[[#This Row],[Std. Price ($)]]*$K$1))</f>
        <v>1304.4328567176658</v>
      </c>
      <c r="V1094" s="68">
        <f>Table1[[#This Row],[DEMAND for the whole year]]/U1094</f>
        <v>2.6383880030897653</v>
      </c>
      <c r="W1094" s="68">
        <f>Table1[[#This Row],[Demand variability (COV)]]*S1094</f>
        <v>7.920394520547946</v>
      </c>
      <c r="X1094" s="68">
        <f t="shared" si="250"/>
        <v>36.29580742432443</v>
      </c>
      <c r="Y1094" s="68">
        <f t="shared" si="251"/>
        <v>74.5424749582087</v>
      </c>
      <c r="Z1094" s="58">
        <f>(Table1[[#This Row],[Eoq]]/2)*(Table1[[#This Row],[Std. Price ($)]]*$K$1)</f>
        <v>791.51640092692969</v>
      </c>
      <c r="AA1094" s="58">
        <f>Table1[[#This Row],[number of times I order]]*$H$1</f>
        <v>791.51640092692958</v>
      </c>
      <c r="AB1094" s="58">
        <f>Table1[[#This Row],[Holding cost]]+AA1094</f>
        <v>1583.0328018538594</v>
      </c>
      <c r="AC1094" s="34">
        <v>-0.4</v>
      </c>
      <c r="AD1094" s="29">
        <v>0.92</v>
      </c>
      <c r="AE1094" s="29">
        <v>0.84</v>
      </c>
      <c r="AF1094" s="29">
        <v>21</v>
      </c>
    </row>
    <row r="1095" spans="1:32" x14ac:dyDescent="0.15">
      <c r="A1095" s="32">
        <v>63104.858320714244</v>
      </c>
      <c r="B1095" s="33">
        <v>36.624365919999995</v>
      </c>
      <c r="C1095" s="33">
        <v>2221.1020303457908</v>
      </c>
      <c r="D1095" s="33">
        <f>C1095/Table1[[#This Row],[Std. Price ($)]]</f>
        <v>60.645473977554424</v>
      </c>
      <c r="E1095" s="29">
        <v>494</v>
      </c>
      <c r="F1095" s="29">
        <f t="shared" si="238"/>
        <v>1086.8</v>
      </c>
      <c r="G1095" s="29">
        <f t="shared" si="239"/>
        <v>1086.8</v>
      </c>
      <c r="H1095" s="29">
        <f t="shared" si="240"/>
        <v>1086.8</v>
      </c>
      <c r="I1095" s="58">
        <f t="shared" si="241"/>
        <v>1086.8</v>
      </c>
      <c r="J1095" s="58">
        <f t="shared" si="242"/>
        <v>1086.8</v>
      </c>
      <c r="K1095" s="58">
        <f t="shared" si="243"/>
        <v>1086.8</v>
      </c>
      <c r="L1095" s="58">
        <f t="shared" si="244"/>
        <v>1086.8</v>
      </c>
      <c r="M1095" s="58">
        <f t="shared" si="245"/>
        <v>1086.8</v>
      </c>
      <c r="N1095" s="58">
        <f t="shared" si="246"/>
        <v>1086.8</v>
      </c>
      <c r="O1095" s="58">
        <f t="shared" si="247"/>
        <v>1086.8</v>
      </c>
      <c r="P1095" s="58">
        <f t="shared" si="248"/>
        <v>1086.8</v>
      </c>
      <c r="Q1095" s="58">
        <f t="shared" si="249"/>
        <v>1086.8</v>
      </c>
      <c r="R1095" s="58">
        <f>SUM(Table1[[#This Row],[Oct]:[September]])</f>
        <v>13041.599999999997</v>
      </c>
      <c r="S1095" s="68">
        <f>Table1[[#This Row],[DEMAND for the whole year]]/365</f>
        <v>35.730410958904102</v>
      </c>
      <c r="T1095" s="68">
        <f>Table1[[#This Row],[Lead Time (days)]]*S1095</f>
        <v>178.6520547945205</v>
      </c>
      <c r="U1095" s="68">
        <f>SQRT(2*Table1[[#This Row],[DEMAND for the whole year]]*$H$1/(Table1[[#This Row],[Std. Price ($)]]*$K$1))</f>
        <v>1033.5726484691361</v>
      </c>
      <c r="V1095" s="68">
        <f>Table1[[#This Row],[DEMAND for the whole year]]/U1095</f>
        <v>12.617980960812391</v>
      </c>
      <c r="W1095" s="68">
        <f>Table1[[#This Row],[Demand variability (COV)]]*S1095</f>
        <v>21.795550684931502</v>
      </c>
      <c r="X1095" s="68">
        <f t="shared" si="250"/>
        <v>48.736332938548941</v>
      </c>
      <c r="Y1095" s="68">
        <f t="shared" si="251"/>
        <v>100.09219068073467</v>
      </c>
      <c r="Z1095" s="58">
        <f>(Table1[[#This Row],[Eoq]]/2)*(Table1[[#This Row],[Std. Price ($)]]*$K$1)</f>
        <v>3785.3942882437163</v>
      </c>
      <c r="AA1095" s="58">
        <f>Table1[[#This Row],[number of times I order]]*$H$1</f>
        <v>3785.3942882437173</v>
      </c>
      <c r="AB1095" s="58">
        <f>Table1[[#This Row],[Holding cost]]+AA1095</f>
        <v>7570.7885764874336</v>
      </c>
      <c r="AC1095" s="34">
        <v>1.2</v>
      </c>
      <c r="AD1095" s="29">
        <v>0.95</v>
      </c>
      <c r="AE1095" s="29">
        <v>0.61</v>
      </c>
      <c r="AF1095" s="29">
        <v>5</v>
      </c>
    </row>
    <row r="1096" spans="1:32" x14ac:dyDescent="0.15">
      <c r="A1096" s="32">
        <v>56397.937651739696</v>
      </c>
      <c r="B1096" s="33">
        <v>5.3362999999999996</v>
      </c>
      <c r="C1096" s="33">
        <v>1606.7667166665606</v>
      </c>
      <c r="D1096" s="33">
        <f>C1096/Table1[[#This Row],[Std. Price ($)]]</f>
        <v>301.1012717925455</v>
      </c>
      <c r="E1096" s="29">
        <v>574</v>
      </c>
      <c r="F1096" s="29">
        <f t="shared" si="238"/>
        <v>803.6</v>
      </c>
      <c r="G1096" s="29">
        <f t="shared" si="239"/>
        <v>803.6</v>
      </c>
      <c r="H1096" s="29">
        <f t="shared" si="240"/>
        <v>803.6</v>
      </c>
      <c r="I1096" s="58">
        <f t="shared" si="241"/>
        <v>803.6</v>
      </c>
      <c r="J1096" s="58">
        <f t="shared" si="242"/>
        <v>803.6</v>
      </c>
      <c r="K1096" s="58">
        <f t="shared" si="243"/>
        <v>803.6</v>
      </c>
      <c r="L1096" s="58">
        <f t="shared" si="244"/>
        <v>803.6</v>
      </c>
      <c r="M1096" s="58">
        <f t="shared" si="245"/>
        <v>803.6</v>
      </c>
      <c r="N1096" s="58">
        <f t="shared" si="246"/>
        <v>803.6</v>
      </c>
      <c r="O1096" s="58">
        <f t="shared" si="247"/>
        <v>803.6</v>
      </c>
      <c r="P1096" s="58">
        <f t="shared" si="248"/>
        <v>803.6</v>
      </c>
      <c r="Q1096" s="58">
        <f t="shared" si="249"/>
        <v>803.6</v>
      </c>
      <c r="R1096" s="58">
        <f>SUM(Table1[[#This Row],[Oct]:[September]])</f>
        <v>9643.2000000000025</v>
      </c>
      <c r="S1096" s="68">
        <f>Table1[[#This Row],[DEMAND for the whole year]]/365</f>
        <v>26.419726027397267</v>
      </c>
      <c r="T1096" s="68">
        <f>Table1[[#This Row],[Lead Time (days)]]*S1096</f>
        <v>422.71561643835628</v>
      </c>
      <c r="U1096" s="68">
        <f>SQRT(2*Table1[[#This Row],[DEMAND for the whole year]]*$H$1/(Table1[[#This Row],[Std. Price ($)]]*$K$1))</f>
        <v>2328.3651798089227</v>
      </c>
      <c r="V1096" s="68">
        <f>Table1[[#This Row],[DEMAND for the whole year]]/U1096</f>
        <v>4.1416183696714501</v>
      </c>
      <c r="W1096" s="68">
        <f>Table1[[#This Row],[Demand variability (COV)]]*S1096</f>
        <v>22.192569863013702</v>
      </c>
      <c r="X1096" s="68">
        <f t="shared" si="250"/>
        <v>88.770279452054808</v>
      </c>
      <c r="Y1096" s="68">
        <f t="shared" si="251"/>
        <v>182.31186472113998</v>
      </c>
      <c r="Z1096" s="58">
        <f>(Table1[[#This Row],[Eoq]]/2)*(Table1[[#This Row],[Std. Price ($)]]*$K$1)</f>
        <v>1242.4855109014352</v>
      </c>
      <c r="AA1096" s="58">
        <f>Table1[[#This Row],[number of times I order]]*$H$1</f>
        <v>1242.485510901435</v>
      </c>
      <c r="AB1096" s="58">
        <f>Table1[[#This Row],[Holding cost]]+AA1096</f>
        <v>2484.9710218028704</v>
      </c>
      <c r="AC1096" s="34">
        <v>0.4</v>
      </c>
      <c r="AD1096" s="29">
        <v>0.88</v>
      </c>
      <c r="AE1096" s="29">
        <v>0.84</v>
      </c>
      <c r="AF1096" s="29">
        <v>16</v>
      </c>
    </row>
    <row r="1097" spans="1:32" x14ac:dyDescent="0.15">
      <c r="A1097" s="32">
        <v>46383.951901481327</v>
      </c>
      <c r="B1097" s="33">
        <v>144.07859156000001</v>
      </c>
      <c r="C1097" s="33">
        <v>29677.816518573469</v>
      </c>
      <c r="D1097" s="33">
        <f>C1097/Table1[[#This Row],[Std. Price ($)]]</f>
        <v>205.98352744317643</v>
      </c>
      <c r="E1097" s="29">
        <v>178</v>
      </c>
      <c r="F1097" s="29">
        <f t="shared" si="238"/>
        <v>445</v>
      </c>
      <c r="G1097" s="29">
        <f t="shared" si="239"/>
        <v>445</v>
      </c>
      <c r="H1097" s="29">
        <f t="shared" si="240"/>
        <v>445</v>
      </c>
      <c r="I1097" s="58">
        <f t="shared" si="241"/>
        <v>445</v>
      </c>
      <c r="J1097" s="58">
        <f t="shared" si="242"/>
        <v>445</v>
      </c>
      <c r="K1097" s="58">
        <f t="shared" si="243"/>
        <v>445</v>
      </c>
      <c r="L1097" s="58">
        <f t="shared" si="244"/>
        <v>445</v>
      </c>
      <c r="M1097" s="58">
        <f t="shared" si="245"/>
        <v>445</v>
      </c>
      <c r="N1097" s="58">
        <f t="shared" si="246"/>
        <v>445</v>
      </c>
      <c r="O1097" s="58">
        <f t="shared" si="247"/>
        <v>445</v>
      </c>
      <c r="P1097" s="58">
        <f t="shared" si="248"/>
        <v>445</v>
      </c>
      <c r="Q1097" s="58">
        <f t="shared" si="249"/>
        <v>445</v>
      </c>
      <c r="R1097" s="58">
        <f>SUM(Table1[[#This Row],[Oct]:[September]])</f>
        <v>5340</v>
      </c>
      <c r="S1097" s="68">
        <f>Table1[[#This Row],[DEMAND for the whole year]]/365</f>
        <v>14.63013698630137</v>
      </c>
      <c r="T1097" s="68">
        <f>Table1[[#This Row],[Lead Time (days)]]*S1097</f>
        <v>468.16438356164383</v>
      </c>
      <c r="U1097" s="68">
        <f>SQRT(2*Table1[[#This Row],[DEMAND for the whole year]]*$H$1/(Table1[[#This Row],[Std. Price ($)]]*$K$1))</f>
        <v>333.45061955575898</v>
      </c>
      <c r="V1097" s="68">
        <f>Table1[[#This Row],[DEMAND for the whole year]]/U1097</f>
        <v>16.014365206801049</v>
      </c>
      <c r="W1097" s="68">
        <f>Table1[[#This Row],[Demand variability (COV)]]*S1097</f>
        <v>13.606027397260275</v>
      </c>
      <c r="X1097" s="68">
        <f t="shared" si="250"/>
        <v>76.967313900901544</v>
      </c>
      <c r="Y1097" s="68">
        <f t="shared" si="251"/>
        <v>158.07153707823403</v>
      </c>
      <c r="Z1097" s="58">
        <f>(Table1[[#This Row],[Eoq]]/2)*(Table1[[#This Row],[Std. Price ($)]]*$K$1)</f>
        <v>4804.3095620403146</v>
      </c>
      <c r="AA1097" s="58">
        <f>Table1[[#This Row],[number of times I order]]*$H$1</f>
        <v>4804.3095620403146</v>
      </c>
      <c r="AB1097" s="58">
        <f>Table1[[#This Row],[Holding cost]]+AA1097</f>
        <v>9608.6191240806293</v>
      </c>
      <c r="AC1097" s="34">
        <v>1.5</v>
      </c>
      <c r="AD1097" s="29">
        <v>0.89</v>
      </c>
      <c r="AE1097" s="29">
        <v>0.93</v>
      </c>
      <c r="AF1097" s="29">
        <v>32</v>
      </c>
    </row>
    <row r="1098" spans="1:32" x14ac:dyDescent="0.15">
      <c r="A1098" s="32">
        <v>58168.277467122643</v>
      </c>
      <c r="B1098" s="33">
        <v>22.131974869999997</v>
      </c>
      <c r="C1098" s="33">
        <v>8342.4940788263775</v>
      </c>
      <c r="D1098" s="33">
        <f>C1098/Table1[[#This Row],[Std. Price ($)]]</f>
        <v>376.94304859051101</v>
      </c>
      <c r="E1098" s="29">
        <v>276</v>
      </c>
      <c r="F1098" s="29">
        <f t="shared" si="238"/>
        <v>331.2</v>
      </c>
      <c r="G1098" s="29">
        <f t="shared" si="239"/>
        <v>331.2</v>
      </c>
      <c r="H1098" s="29">
        <f t="shared" si="240"/>
        <v>331.2</v>
      </c>
      <c r="I1098" s="58">
        <f t="shared" si="241"/>
        <v>331.2</v>
      </c>
      <c r="J1098" s="58">
        <f t="shared" si="242"/>
        <v>331.2</v>
      </c>
      <c r="K1098" s="58">
        <f t="shared" si="243"/>
        <v>331.2</v>
      </c>
      <c r="L1098" s="58">
        <f t="shared" si="244"/>
        <v>331.2</v>
      </c>
      <c r="M1098" s="58">
        <f t="shared" si="245"/>
        <v>331.2</v>
      </c>
      <c r="N1098" s="58">
        <f t="shared" si="246"/>
        <v>331.2</v>
      </c>
      <c r="O1098" s="58">
        <f t="shared" si="247"/>
        <v>331.2</v>
      </c>
      <c r="P1098" s="58">
        <f t="shared" si="248"/>
        <v>331.2</v>
      </c>
      <c r="Q1098" s="58">
        <f t="shared" si="249"/>
        <v>331.2</v>
      </c>
      <c r="R1098" s="58">
        <f>SUM(Table1[[#This Row],[Oct]:[September]])</f>
        <v>3974.3999999999992</v>
      </c>
      <c r="S1098" s="68">
        <f>Table1[[#This Row],[DEMAND for the whole year]]/365</f>
        <v>10.888767123287669</v>
      </c>
      <c r="T1098" s="68">
        <f>Table1[[#This Row],[Lead Time (days)]]*S1098</f>
        <v>337.55178082191776</v>
      </c>
      <c r="U1098" s="68">
        <f>SQRT(2*Table1[[#This Row],[DEMAND for the whole year]]*$H$1/(Table1[[#This Row],[Std. Price ($)]]*$K$1))</f>
        <v>733.98355606844132</v>
      </c>
      <c r="V1098" s="68">
        <f>Table1[[#This Row],[DEMAND for the whole year]]/U1098</f>
        <v>5.4148352059666589</v>
      </c>
      <c r="W1098" s="68">
        <f>Table1[[#This Row],[Demand variability (COV)]]*S1098</f>
        <v>11.977643835616437</v>
      </c>
      <c r="X1098" s="68">
        <f t="shared" si="250"/>
        <v>66.688698498615892</v>
      </c>
      <c r="Y1098" s="68">
        <f t="shared" si="251"/>
        <v>136.96184189298643</v>
      </c>
      <c r="Z1098" s="58">
        <f>(Table1[[#This Row],[Eoq]]/2)*(Table1[[#This Row],[Std. Price ($)]]*$K$1)</f>
        <v>1624.4505617899979</v>
      </c>
      <c r="AA1098" s="58">
        <f>Table1[[#This Row],[number of times I order]]*$H$1</f>
        <v>1624.4505617899977</v>
      </c>
      <c r="AB1098" s="58">
        <f>Table1[[#This Row],[Holding cost]]+AA1098</f>
        <v>3248.9011235799953</v>
      </c>
      <c r="AC1098" s="34">
        <v>0.2</v>
      </c>
      <c r="AD1098" s="29">
        <v>0.93</v>
      </c>
      <c r="AE1098" s="29">
        <v>1.1000000000000001</v>
      </c>
      <c r="AF1098" s="29">
        <v>31</v>
      </c>
    </row>
    <row r="1099" spans="1:32" x14ac:dyDescent="0.15">
      <c r="A1099" s="32">
        <v>92382.50897959595</v>
      </c>
      <c r="B1099" s="33">
        <v>5.7834999999999992</v>
      </c>
      <c r="C1099" s="33">
        <v>1009.007913056</v>
      </c>
      <c r="D1099" s="33">
        <f>C1099/Table1[[#This Row],[Std. Price ($)]]</f>
        <v>174.4631992834789</v>
      </c>
      <c r="E1099" s="29">
        <v>316</v>
      </c>
      <c r="F1099" s="29">
        <f t="shared" si="238"/>
        <v>474</v>
      </c>
      <c r="G1099" s="29">
        <f t="shared" si="239"/>
        <v>474</v>
      </c>
      <c r="H1099" s="29">
        <f t="shared" si="240"/>
        <v>474</v>
      </c>
      <c r="I1099" s="58">
        <f t="shared" si="241"/>
        <v>474</v>
      </c>
      <c r="J1099" s="58">
        <f t="shared" si="242"/>
        <v>474</v>
      </c>
      <c r="K1099" s="58">
        <f t="shared" si="243"/>
        <v>474</v>
      </c>
      <c r="L1099" s="58">
        <f t="shared" si="244"/>
        <v>474</v>
      </c>
      <c r="M1099" s="58">
        <f t="shared" si="245"/>
        <v>474</v>
      </c>
      <c r="N1099" s="58">
        <f t="shared" si="246"/>
        <v>474</v>
      </c>
      <c r="O1099" s="58">
        <f t="shared" si="247"/>
        <v>474</v>
      </c>
      <c r="P1099" s="58">
        <f t="shared" si="248"/>
        <v>474</v>
      </c>
      <c r="Q1099" s="58">
        <f t="shared" si="249"/>
        <v>474</v>
      </c>
      <c r="R1099" s="58">
        <f>SUM(Table1[[#This Row],[Oct]:[September]])</f>
        <v>5688</v>
      </c>
      <c r="S1099" s="68">
        <f>Table1[[#This Row],[DEMAND for the whole year]]/365</f>
        <v>15.583561643835617</v>
      </c>
      <c r="T1099" s="68">
        <f>Table1[[#This Row],[Lead Time (days)]]*S1099</f>
        <v>249.33698630136988</v>
      </c>
      <c r="U1099" s="68">
        <f>SQRT(2*Table1[[#This Row],[DEMAND for the whole year]]*$H$1/(Table1[[#This Row],[Std. Price ($)]]*$K$1))</f>
        <v>1717.6910440163188</v>
      </c>
      <c r="V1099" s="68">
        <f>Table1[[#This Row],[DEMAND for the whole year]]/U1099</f>
        <v>3.3114220510227925</v>
      </c>
      <c r="W1099" s="68">
        <f>Table1[[#This Row],[Demand variability (COV)]]*S1099</f>
        <v>9.0384657534246582</v>
      </c>
      <c r="X1099" s="68">
        <f t="shared" si="250"/>
        <v>36.153863013698633</v>
      </c>
      <c r="Y1099" s="68">
        <f t="shared" si="251"/>
        <v>74.25095677951569</v>
      </c>
      <c r="Z1099" s="58">
        <f>(Table1[[#This Row],[Eoq]]/2)*(Table1[[#This Row],[Std. Price ($)]]*$K$1)</f>
        <v>993.42661530683779</v>
      </c>
      <c r="AA1099" s="58">
        <f>Table1[[#This Row],[number of times I order]]*$H$1</f>
        <v>993.42661530683779</v>
      </c>
      <c r="AB1099" s="58">
        <f>Table1[[#This Row],[Holding cost]]+AA1099</f>
        <v>1986.8532306136756</v>
      </c>
      <c r="AC1099" s="34">
        <v>0.5</v>
      </c>
      <c r="AD1099" s="29">
        <v>1</v>
      </c>
      <c r="AE1099" s="29">
        <v>0.57999999999999996</v>
      </c>
      <c r="AF1099" s="29">
        <v>16</v>
      </c>
    </row>
    <row r="1100" spans="1:32" x14ac:dyDescent="0.15">
      <c r="A1100" s="32">
        <v>95344.069089655197</v>
      </c>
      <c r="B1100" s="33">
        <v>30.860237419999997</v>
      </c>
      <c r="C1100" s="33">
        <v>11473.945999071058</v>
      </c>
      <c r="D1100" s="33">
        <f>C1100/Table1[[#This Row],[Std. Price ($)]]</f>
        <v>371.80355558881695</v>
      </c>
      <c r="E1100" s="29">
        <v>276</v>
      </c>
      <c r="F1100" s="29">
        <f t="shared" si="238"/>
        <v>607.20000000000005</v>
      </c>
      <c r="G1100" s="29">
        <f t="shared" si="239"/>
        <v>607.20000000000005</v>
      </c>
      <c r="H1100" s="29">
        <f t="shared" si="240"/>
        <v>607.20000000000005</v>
      </c>
      <c r="I1100" s="58">
        <f t="shared" si="241"/>
        <v>607.20000000000005</v>
      </c>
      <c r="J1100" s="58">
        <f t="shared" si="242"/>
        <v>607.20000000000005</v>
      </c>
      <c r="K1100" s="58">
        <f t="shared" si="243"/>
        <v>607.20000000000005</v>
      </c>
      <c r="L1100" s="58">
        <f t="shared" si="244"/>
        <v>607.20000000000005</v>
      </c>
      <c r="M1100" s="58">
        <f t="shared" si="245"/>
        <v>607.20000000000005</v>
      </c>
      <c r="N1100" s="58">
        <f t="shared" si="246"/>
        <v>607.20000000000005</v>
      </c>
      <c r="O1100" s="58">
        <f t="shared" si="247"/>
        <v>607.20000000000005</v>
      </c>
      <c r="P1100" s="58">
        <f t="shared" si="248"/>
        <v>607.20000000000005</v>
      </c>
      <c r="Q1100" s="58">
        <f t="shared" si="249"/>
        <v>607.20000000000005</v>
      </c>
      <c r="R1100" s="58">
        <f>SUM(Table1[[#This Row],[Oct]:[September]])</f>
        <v>7286.3999999999987</v>
      </c>
      <c r="S1100" s="68">
        <f>Table1[[#This Row],[DEMAND for the whole year]]/365</f>
        <v>19.962739726027394</v>
      </c>
      <c r="T1100" s="68">
        <f>Table1[[#This Row],[Lead Time (days)]]*S1100</f>
        <v>618.84493150684921</v>
      </c>
      <c r="U1100" s="68">
        <f>SQRT(2*Table1[[#This Row],[DEMAND for the whole year]]*$H$1/(Table1[[#This Row],[Std. Price ($)]]*$K$1))</f>
        <v>841.62281574569522</v>
      </c>
      <c r="V1100" s="68">
        <f>Table1[[#This Row],[DEMAND for the whole year]]/U1100</f>
        <v>8.6575599706670232</v>
      </c>
      <c r="W1100" s="68">
        <f>Table1[[#This Row],[Demand variability (COV)]]*S1100</f>
        <v>21.959013698630134</v>
      </c>
      <c r="X1100" s="68">
        <f t="shared" si="250"/>
        <v>122.26261391412912</v>
      </c>
      <c r="Y1100" s="68">
        <f t="shared" si="251"/>
        <v>251.09671013714174</v>
      </c>
      <c r="Z1100" s="58">
        <f>(Table1[[#This Row],[Eoq]]/2)*(Table1[[#This Row],[Std. Price ($)]]*$K$1)</f>
        <v>2597.2679912001067</v>
      </c>
      <c r="AA1100" s="58">
        <f>Table1[[#This Row],[number of times I order]]*$H$1</f>
        <v>2597.2679912001067</v>
      </c>
      <c r="AB1100" s="58">
        <f>Table1[[#This Row],[Holding cost]]+AA1100</f>
        <v>5194.5359824002135</v>
      </c>
      <c r="AC1100" s="34">
        <v>1.2</v>
      </c>
      <c r="AD1100" s="29">
        <v>1</v>
      </c>
      <c r="AE1100" s="29">
        <v>1.1000000000000001</v>
      </c>
      <c r="AF1100" s="29">
        <v>31</v>
      </c>
    </row>
    <row r="1101" spans="1:32" x14ac:dyDescent="0.15">
      <c r="A1101" s="32">
        <v>91096.309585735726</v>
      </c>
      <c r="B1101" s="33">
        <v>84.366</v>
      </c>
      <c r="C1101" s="33">
        <v>15171.383979957334</v>
      </c>
      <c r="D1101" s="33">
        <f>C1101/Table1[[#This Row],[Std. Price ($)]]</f>
        <v>179.82817699022513</v>
      </c>
      <c r="E1101" s="29">
        <v>406</v>
      </c>
      <c r="F1101" s="29">
        <f t="shared" si="238"/>
        <v>324.8</v>
      </c>
      <c r="G1101" s="29">
        <f t="shared" si="239"/>
        <v>324.8</v>
      </c>
      <c r="H1101" s="29">
        <f t="shared" si="240"/>
        <v>324.8</v>
      </c>
      <c r="I1101" s="58">
        <f t="shared" si="241"/>
        <v>324.8</v>
      </c>
      <c r="J1101" s="58">
        <f t="shared" si="242"/>
        <v>324.8</v>
      </c>
      <c r="K1101" s="58">
        <f t="shared" si="243"/>
        <v>324.8</v>
      </c>
      <c r="L1101" s="58">
        <f t="shared" si="244"/>
        <v>324.8</v>
      </c>
      <c r="M1101" s="58">
        <f t="shared" si="245"/>
        <v>324.8</v>
      </c>
      <c r="N1101" s="58">
        <f t="shared" si="246"/>
        <v>324.8</v>
      </c>
      <c r="O1101" s="58">
        <f t="shared" si="247"/>
        <v>324.8</v>
      </c>
      <c r="P1101" s="58">
        <f t="shared" si="248"/>
        <v>324.8</v>
      </c>
      <c r="Q1101" s="58">
        <f t="shared" si="249"/>
        <v>324.8</v>
      </c>
      <c r="R1101" s="58">
        <f>SUM(Table1[[#This Row],[Oct]:[September]])</f>
        <v>3897.6000000000008</v>
      </c>
      <c r="S1101" s="68">
        <f>Table1[[#This Row],[DEMAND for the whole year]]/365</f>
        <v>10.678356164383564</v>
      </c>
      <c r="T1101" s="68">
        <f>Table1[[#This Row],[Lead Time (days)]]*S1101</f>
        <v>170.85369863013702</v>
      </c>
      <c r="U1101" s="68">
        <f>SQRT(2*Table1[[#This Row],[DEMAND for the whole year]]*$H$1/(Table1[[#This Row],[Std. Price ($)]]*$K$1))</f>
        <v>372.28499421698166</v>
      </c>
      <c r="V1101" s="68">
        <f>Table1[[#This Row],[DEMAND for the whole year]]/U1101</f>
        <v>10.469398607369959</v>
      </c>
      <c r="W1101" s="68">
        <f>Table1[[#This Row],[Demand variability (COV)]]*S1101</f>
        <v>7.5816328767123302</v>
      </c>
      <c r="X1101" s="68">
        <f t="shared" si="250"/>
        <v>30.326531506849321</v>
      </c>
      <c r="Y1101" s="68">
        <f t="shared" si="251"/>
        <v>62.28308104543342</v>
      </c>
      <c r="Z1101" s="58">
        <f>(Table1[[#This Row],[Eoq]]/2)*(Table1[[#This Row],[Std. Price ($)]]*$K$1)</f>
        <v>3140.8195822109874</v>
      </c>
      <c r="AA1101" s="58">
        <f>Table1[[#This Row],[number of times I order]]*$H$1</f>
        <v>3140.8195822109878</v>
      </c>
      <c r="AB1101" s="58">
        <f>Table1[[#This Row],[Holding cost]]+AA1101</f>
        <v>6281.6391644219748</v>
      </c>
      <c r="AC1101" s="34">
        <v>-0.2</v>
      </c>
      <c r="AD1101" s="29">
        <v>1</v>
      </c>
      <c r="AE1101" s="29">
        <v>0.71</v>
      </c>
      <c r="AF1101" s="29">
        <v>16</v>
      </c>
    </row>
    <row r="1102" spans="1:32" x14ac:dyDescent="0.15">
      <c r="A1102" s="32">
        <v>44289.204695499051</v>
      </c>
      <c r="B1102" s="33">
        <v>12.369747649999999</v>
      </c>
      <c r="C1102" s="33">
        <v>521.10561874323582</v>
      </c>
      <c r="D1102" s="33">
        <f>C1102/Table1[[#This Row],[Std. Price ($)]]</f>
        <v>42.127425189893493</v>
      </c>
      <c r="E1102" s="29">
        <v>268</v>
      </c>
      <c r="F1102" s="29">
        <f t="shared" si="238"/>
        <v>321.60000000000002</v>
      </c>
      <c r="G1102" s="29">
        <f t="shared" si="239"/>
        <v>321.60000000000002</v>
      </c>
      <c r="H1102" s="29">
        <f t="shared" si="240"/>
        <v>321.60000000000002</v>
      </c>
      <c r="I1102" s="58">
        <f t="shared" si="241"/>
        <v>321.60000000000002</v>
      </c>
      <c r="J1102" s="58">
        <f t="shared" si="242"/>
        <v>321.60000000000002</v>
      </c>
      <c r="K1102" s="58">
        <f t="shared" si="243"/>
        <v>321.60000000000002</v>
      </c>
      <c r="L1102" s="58">
        <f t="shared" si="244"/>
        <v>321.60000000000002</v>
      </c>
      <c r="M1102" s="58">
        <f t="shared" si="245"/>
        <v>321.60000000000002</v>
      </c>
      <c r="N1102" s="58">
        <f t="shared" si="246"/>
        <v>321.60000000000002</v>
      </c>
      <c r="O1102" s="58">
        <f t="shared" si="247"/>
        <v>321.60000000000002</v>
      </c>
      <c r="P1102" s="58">
        <f t="shared" si="248"/>
        <v>321.60000000000002</v>
      </c>
      <c r="Q1102" s="58">
        <f t="shared" si="249"/>
        <v>321.60000000000002</v>
      </c>
      <c r="R1102" s="58">
        <f>SUM(Table1[[#This Row],[Oct]:[September]])</f>
        <v>3859.1999999999994</v>
      </c>
      <c r="S1102" s="68">
        <f>Table1[[#This Row],[DEMAND for the whole year]]/365</f>
        <v>10.573150684931505</v>
      </c>
      <c r="T1102" s="68">
        <f>Table1[[#This Row],[Lead Time (days)]]*S1102</f>
        <v>52.865753424657527</v>
      </c>
      <c r="U1102" s="68">
        <f>SQRT(2*Table1[[#This Row],[DEMAND for the whole year]]*$H$1/(Table1[[#This Row],[Std. Price ($)]]*$K$1))</f>
        <v>967.4507162734244</v>
      </c>
      <c r="V1102" s="68">
        <f>Table1[[#This Row],[DEMAND for the whole year]]/U1102</f>
        <v>3.9890404080380031</v>
      </c>
      <c r="W1102" s="68">
        <f>Table1[[#This Row],[Demand variability (COV)]]*S1102</f>
        <v>7.1897424657534241</v>
      </c>
      <c r="X1102" s="68">
        <f t="shared" si="250"/>
        <v>16.07675289414161</v>
      </c>
      <c r="Y1102" s="68">
        <f t="shared" si="251"/>
        <v>33.017613742840325</v>
      </c>
      <c r="Z1102" s="58">
        <f>(Table1[[#This Row],[Eoq]]/2)*(Table1[[#This Row],[Std. Price ($)]]*$K$1)</f>
        <v>1196.712122411401</v>
      </c>
      <c r="AA1102" s="58">
        <f>Table1[[#This Row],[number of times I order]]*$H$1</f>
        <v>1196.712122411401</v>
      </c>
      <c r="AB1102" s="58">
        <f>Table1[[#This Row],[Holding cost]]+AA1102</f>
        <v>2393.4242448228019</v>
      </c>
      <c r="AC1102" s="34">
        <v>0.2</v>
      </c>
      <c r="AD1102" s="29">
        <v>0.72</v>
      </c>
      <c r="AE1102" s="29">
        <v>0.68</v>
      </c>
      <c r="AF1102" s="29">
        <v>5</v>
      </c>
    </row>
    <row r="1103" spans="1:32" x14ac:dyDescent="0.15">
      <c r="A1103" s="32">
        <v>72882.492553599062</v>
      </c>
      <c r="B1103" s="33">
        <v>9.53203231</v>
      </c>
      <c r="C1103" s="33">
        <v>5293.4719789867449</v>
      </c>
      <c r="D1103" s="33">
        <f>C1103/Table1[[#This Row],[Std. Price ($)]]</f>
        <v>555.33508561793212</v>
      </c>
      <c r="E1103" s="29">
        <v>462</v>
      </c>
      <c r="F1103" s="29">
        <f t="shared" si="238"/>
        <v>554.4</v>
      </c>
      <c r="G1103" s="29">
        <f t="shared" si="239"/>
        <v>554.4</v>
      </c>
      <c r="H1103" s="29">
        <f t="shared" si="240"/>
        <v>554.4</v>
      </c>
      <c r="I1103" s="58">
        <f t="shared" si="241"/>
        <v>554.4</v>
      </c>
      <c r="J1103" s="58">
        <f t="shared" si="242"/>
        <v>554.4</v>
      </c>
      <c r="K1103" s="58">
        <f t="shared" si="243"/>
        <v>554.4</v>
      </c>
      <c r="L1103" s="58">
        <f t="shared" si="244"/>
        <v>554.4</v>
      </c>
      <c r="M1103" s="58">
        <f t="shared" si="245"/>
        <v>554.4</v>
      </c>
      <c r="N1103" s="58">
        <f t="shared" si="246"/>
        <v>554.4</v>
      </c>
      <c r="O1103" s="58">
        <f t="shared" si="247"/>
        <v>554.4</v>
      </c>
      <c r="P1103" s="58">
        <f t="shared" si="248"/>
        <v>554.4</v>
      </c>
      <c r="Q1103" s="58">
        <f t="shared" si="249"/>
        <v>554.4</v>
      </c>
      <c r="R1103" s="58">
        <f>SUM(Table1[[#This Row],[Oct]:[September]])</f>
        <v>6652.7999999999984</v>
      </c>
      <c r="S1103" s="68">
        <f>Table1[[#This Row],[DEMAND for the whole year]]/365</f>
        <v>18.226849315068488</v>
      </c>
      <c r="T1103" s="68">
        <f>Table1[[#This Row],[Lead Time (days)]]*S1103</f>
        <v>291.62958904109581</v>
      </c>
      <c r="U1103" s="68">
        <f>SQRT(2*Table1[[#This Row],[DEMAND for the whole year]]*$H$1/(Table1[[#This Row],[Std. Price ($)]]*$K$1))</f>
        <v>1447.005254924112</v>
      </c>
      <c r="V1103" s="68">
        <f>Table1[[#This Row],[DEMAND for the whole year]]/U1103</f>
        <v>4.5976336142254741</v>
      </c>
      <c r="W1103" s="68">
        <f>Table1[[#This Row],[Demand variability (COV)]]*S1103</f>
        <v>33.719671232876706</v>
      </c>
      <c r="X1103" s="68">
        <f t="shared" si="250"/>
        <v>134.87868493150683</v>
      </c>
      <c r="Y1103" s="68">
        <f t="shared" si="251"/>
        <v>277.00695224553488</v>
      </c>
      <c r="Z1103" s="58">
        <f>(Table1[[#This Row],[Eoq]]/2)*(Table1[[#This Row],[Std. Price ($)]]*$K$1)</f>
        <v>1379.2900842676422</v>
      </c>
      <c r="AA1103" s="58">
        <f>Table1[[#This Row],[number of times I order]]*$H$1</f>
        <v>1379.2900842676422</v>
      </c>
      <c r="AB1103" s="58">
        <f>Table1[[#This Row],[Holding cost]]+AA1103</f>
        <v>2758.5801685352844</v>
      </c>
      <c r="AC1103" s="34">
        <v>0.2</v>
      </c>
      <c r="AD1103" s="29">
        <v>0.97</v>
      </c>
      <c r="AE1103" s="29">
        <v>1.85</v>
      </c>
      <c r="AF1103" s="29">
        <v>16</v>
      </c>
    </row>
    <row r="1104" spans="1:32" x14ac:dyDescent="0.15">
      <c r="A1104" s="32">
        <v>15226.199147104491</v>
      </c>
      <c r="B1104" s="33">
        <v>11.116930609999999</v>
      </c>
      <c r="C1104" s="33">
        <v>1246.0730185101759</v>
      </c>
      <c r="D1104" s="33">
        <f>C1104/Table1[[#This Row],[Std. Price ($)]]</f>
        <v>112.08786509734057</v>
      </c>
      <c r="E1104" s="29">
        <v>82</v>
      </c>
      <c r="F1104" s="29">
        <f t="shared" si="238"/>
        <v>32.800000000000004</v>
      </c>
      <c r="G1104" s="29">
        <f t="shared" si="239"/>
        <v>32.800000000000004</v>
      </c>
      <c r="H1104" s="29">
        <f t="shared" si="240"/>
        <v>32.800000000000004</v>
      </c>
      <c r="I1104" s="58">
        <f t="shared" si="241"/>
        <v>32.800000000000004</v>
      </c>
      <c r="J1104" s="58">
        <f t="shared" si="242"/>
        <v>32.800000000000004</v>
      </c>
      <c r="K1104" s="58">
        <f t="shared" si="243"/>
        <v>32.800000000000004</v>
      </c>
      <c r="L1104" s="58">
        <f t="shared" si="244"/>
        <v>32.800000000000004</v>
      </c>
      <c r="M1104" s="58">
        <f t="shared" si="245"/>
        <v>32.800000000000004</v>
      </c>
      <c r="N1104" s="58">
        <f t="shared" si="246"/>
        <v>32.800000000000004</v>
      </c>
      <c r="O1104" s="58">
        <f t="shared" si="247"/>
        <v>32.800000000000004</v>
      </c>
      <c r="P1104" s="58">
        <f t="shared" si="248"/>
        <v>32.800000000000004</v>
      </c>
      <c r="Q1104" s="58">
        <f t="shared" si="249"/>
        <v>32.800000000000004</v>
      </c>
      <c r="R1104" s="58">
        <f>SUM(Table1[[#This Row],[Oct]:[September]])</f>
        <v>393.60000000000008</v>
      </c>
      <c r="S1104" s="68">
        <f>Table1[[#This Row],[DEMAND for the whole year]]/365</f>
        <v>1.078356164383562</v>
      </c>
      <c r="T1104" s="68">
        <f>Table1[[#This Row],[Lead Time (days)]]*S1104</f>
        <v>37.742465753424668</v>
      </c>
      <c r="U1104" s="68">
        <f>SQRT(2*Table1[[#This Row],[DEMAND for the whole year]]*$H$1/(Table1[[#This Row],[Std. Price ($)]]*$K$1))</f>
        <v>325.90852805113281</v>
      </c>
      <c r="V1104" s="68">
        <f>Table1[[#This Row],[DEMAND for the whole year]]/U1104</f>
        <v>1.207700830517227</v>
      </c>
      <c r="W1104" s="68">
        <f>Table1[[#This Row],[Demand variability (COV)]]*S1104</f>
        <v>1.2401095890410962</v>
      </c>
      <c r="X1104" s="68">
        <f t="shared" si="250"/>
        <v>7.3365872685540028</v>
      </c>
      <c r="Y1104" s="68">
        <f t="shared" si="251"/>
        <v>15.067508110548077</v>
      </c>
      <c r="Z1104" s="58">
        <f>(Table1[[#This Row],[Eoq]]/2)*(Table1[[#This Row],[Std. Price ($)]]*$K$1)</f>
        <v>362.31024915516821</v>
      </c>
      <c r="AA1104" s="58">
        <f>Table1[[#This Row],[number of times I order]]*$H$1</f>
        <v>362.31024915516809</v>
      </c>
      <c r="AB1104" s="58">
        <f>Table1[[#This Row],[Holding cost]]+AA1104</f>
        <v>724.6204983103363</v>
      </c>
      <c r="AC1104" s="34">
        <v>-0.6</v>
      </c>
      <c r="AD1104" s="29">
        <v>0.95</v>
      </c>
      <c r="AE1104" s="29">
        <v>1.1499999999999999</v>
      </c>
      <c r="AF1104" s="29">
        <v>35</v>
      </c>
    </row>
    <row r="1105" spans="1:32" x14ac:dyDescent="0.15">
      <c r="A1105" s="32">
        <v>34316.69161725395</v>
      </c>
      <c r="B1105" s="33">
        <v>10.619951659999998</v>
      </c>
      <c r="C1105" s="33">
        <v>5188.7932893403031</v>
      </c>
      <c r="D1105" s="33">
        <f>C1105/Table1[[#This Row],[Std. Price ($)]]</f>
        <v>488.58916268742263</v>
      </c>
      <c r="E1105" s="29">
        <v>438</v>
      </c>
      <c r="F1105" s="29">
        <f t="shared" si="238"/>
        <v>525.6</v>
      </c>
      <c r="G1105" s="29">
        <f t="shared" si="239"/>
        <v>525.6</v>
      </c>
      <c r="H1105" s="29">
        <f t="shared" si="240"/>
        <v>525.6</v>
      </c>
      <c r="I1105" s="58">
        <f t="shared" si="241"/>
        <v>525.6</v>
      </c>
      <c r="J1105" s="58">
        <f t="shared" si="242"/>
        <v>525.6</v>
      </c>
      <c r="K1105" s="58">
        <f t="shared" si="243"/>
        <v>525.6</v>
      </c>
      <c r="L1105" s="58">
        <f t="shared" si="244"/>
        <v>525.6</v>
      </c>
      <c r="M1105" s="58">
        <f t="shared" si="245"/>
        <v>525.6</v>
      </c>
      <c r="N1105" s="58">
        <f t="shared" si="246"/>
        <v>525.6</v>
      </c>
      <c r="O1105" s="58">
        <f t="shared" si="247"/>
        <v>525.6</v>
      </c>
      <c r="P1105" s="58">
        <f t="shared" si="248"/>
        <v>525.6</v>
      </c>
      <c r="Q1105" s="58">
        <f t="shared" si="249"/>
        <v>525.6</v>
      </c>
      <c r="R1105" s="58">
        <f>SUM(Table1[[#This Row],[Oct]:[September]])</f>
        <v>6307.2000000000016</v>
      </c>
      <c r="S1105" s="68">
        <f>Table1[[#This Row],[DEMAND for the whole year]]/365</f>
        <v>17.280000000000005</v>
      </c>
      <c r="T1105" s="68">
        <f>Table1[[#This Row],[Lead Time (days)]]*S1105</f>
        <v>535.68000000000018</v>
      </c>
      <c r="U1105" s="68">
        <f>SQRT(2*Table1[[#This Row],[DEMAND for the whole year]]*$H$1/(Table1[[#This Row],[Std. Price ($)]]*$K$1))</f>
        <v>1334.8044895004687</v>
      </c>
      <c r="V1105" s="68">
        <f>Table1[[#This Row],[DEMAND for the whole year]]/U1105</f>
        <v>4.7251863846819848</v>
      </c>
      <c r="W1105" s="68">
        <f>Table1[[#This Row],[Demand variability (COV)]]*S1105</f>
        <v>14.515200000000004</v>
      </c>
      <c r="X1105" s="68">
        <f t="shared" si="250"/>
        <v>80.817213279350355</v>
      </c>
      <c r="Y1105" s="68">
        <f t="shared" si="251"/>
        <v>165.97826373276541</v>
      </c>
      <c r="Z1105" s="58">
        <f>(Table1[[#This Row],[Eoq]]/2)*(Table1[[#This Row],[Std. Price ($)]]*$K$1)</f>
        <v>1417.5559154045952</v>
      </c>
      <c r="AA1105" s="58">
        <f>Table1[[#This Row],[number of times I order]]*$H$1</f>
        <v>1417.5559154045955</v>
      </c>
      <c r="AB1105" s="58">
        <f>Table1[[#This Row],[Holding cost]]+AA1105</f>
        <v>2835.1118308091909</v>
      </c>
      <c r="AC1105" s="34">
        <v>0.2</v>
      </c>
      <c r="AD1105" s="29">
        <v>1</v>
      </c>
      <c r="AE1105" s="29">
        <v>0.84</v>
      </c>
      <c r="AF1105" s="29">
        <v>31</v>
      </c>
    </row>
    <row r="1106" spans="1:32" x14ac:dyDescent="0.15">
      <c r="A1106" s="32">
        <v>74311.183496270256</v>
      </c>
      <c r="B1106" s="33">
        <v>10.720706249999999</v>
      </c>
      <c r="C1106" s="33">
        <v>5183.4959998899476</v>
      </c>
      <c r="D1106" s="33">
        <f>C1106/Table1[[#This Row],[Std. Price ($)]]</f>
        <v>483.50322068473315</v>
      </c>
      <c r="E1106" s="29">
        <v>446</v>
      </c>
      <c r="F1106" s="29">
        <f t="shared" si="238"/>
        <v>356.8</v>
      </c>
      <c r="G1106" s="29">
        <f t="shared" si="239"/>
        <v>356.8</v>
      </c>
      <c r="H1106" s="29">
        <f t="shared" si="240"/>
        <v>356.8</v>
      </c>
      <c r="I1106" s="58">
        <f t="shared" si="241"/>
        <v>356.8</v>
      </c>
      <c r="J1106" s="58">
        <f t="shared" si="242"/>
        <v>356.8</v>
      </c>
      <c r="K1106" s="58">
        <f t="shared" si="243"/>
        <v>356.8</v>
      </c>
      <c r="L1106" s="58">
        <f t="shared" si="244"/>
        <v>356.8</v>
      </c>
      <c r="M1106" s="58">
        <f t="shared" si="245"/>
        <v>356.8</v>
      </c>
      <c r="N1106" s="58">
        <f t="shared" si="246"/>
        <v>356.8</v>
      </c>
      <c r="O1106" s="58">
        <f t="shared" si="247"/>
        <v>356.8</v>
      </c>
      <c r="P1106" s="58">
        <f t="shared" si="248"/>
        <v>356.8</v>
      </c>
      <c r="Q1106" s="58">
        <f t="shared" si="249"/>
        <v>356.8</v>
      </c>
      <c r="R1106" s="58">
        <f>SUM(Table1[[#This Row],[Oct]:[September]])</f>
        <v>4281.6000000000013</v>
      </c>
      <c r="S1106" s="68">
        <f>Table1[[#This Row],[DEMAND for the whole year]]/365</f>
        <v>11.730410958904113</v>
      </c>
      <c r="T1106" s="68">
        <f>Table1[[#This Row],[Lead Time (days)]]*S1106</f>
        <v>304.99068493150691</v>
      </c>
      <c r="U1106" s="68">
        <f>SQRT(2*Table1[[#This Row],[DEMAND for the whole year]]*$H$1/(Table1[[#This Row],[Std. Price ($)]]*$K$1))</f>
        <v>1094.5912573125936</v>
      </c>
      <c r="V1106" s="68">
        <f>Table1[[#This Row],[DEMAND for the whole year]]/U1106</f>
        <v>3.9115971111554941</v>
      </c>
      <c r="W1106" s="68">
        <f>Table1[[#This Row],[Demand variability (COV)]]*S1106</f>
        <v>11.613106849315072</v>
      </c>
      <c r="X1106" s="68">
        <f t="shared" si="250"/>
        <v>59.215458438095574</v>
      </c>
      <c r="Y1106" s="68">
        <f t="shared" si="251"/>
        <v>121.61368325980273</v>
      </c>
      <c r="Z1106" s="58">
        <f>(Table1[[#This Row],[Eoq]]/2)*(Table1[[#This Row],[Std. Price ($)]]*$K$1)</f>
        <v>1173.479133346648</v>
      </c>
      <c r="AA1106" s="58">
        <f>Table1[[#This Row],[number of times I order]]*$H$1</f>
        <v>1173.4791333466483</v>
      </c>
      <c r="AB1106" s="58">
        <f>Table1[[#This Row],[Holding cost]]+AA1106</f>
        <v>2346.9582666932965</v>
      </c>
      <c r="AC1106" s="34">
        <v>-0.2</v>
      </c>
      <c r="AD1106" s="29">
        <v>1</v>
      </c>
      <c r="AE1106" s="29">
        <v>0.99</v>
      </c>
      <c r="AF1106" s="29">
        <v>26</v>
      </c>
    </row>
    <row r="1107" spans="1:32" x14ac:dyDescent="0.15">
      <c r="A1107" s="32">
        <v>32871.991613295715</v>
      </c>
      <c r="B1107" s="33">
        <v>10.4942919</v>
      </c>
      <c r="C1107" s="33">
        <v>6061.5749431165432</v>
      </c>
      <c r="D1107" s="33">
        <f>C1107/Table1[[#This Row],[Std. Price ($)]]</f>
        <v>577.60685531498723</v>
      </c>
      <c r="E1107" s="29">
        <v>446</v>
      </c>
      <c r="F1107" s="29">
        <f t="shared" si="238"/>
        <v>356.8</v>
      </c>
      <c r="G1107" s="29">
        <f t="shared" si="239"/>
        <v>356.8</v>
      </c>
      <c r="H1107" s="29">
        <f t="shared" si="240"/>
        <v>356.8</v>
      </c>
      <c r="I1107" s="58">
        <f t="shared" si="241"/>
        <v>356.8</v>
      </c>
      <c r="J1107" s="58">
        <f t="shared" si="242"/>
        <v>356.8</v>
      </c>
      <c r="K1107" s="58">
        <f t="shared" si="243"/>
        <v>356.8</v>
      </c>
      <c r="L1107" s="58">
        <f t="shared" si="244"/>
        <v>356.8</v>
      </c>
      <c r="M1107" s="58">
        <f t="shared" si="245"/>
        <v>356.8</v>
      </c>
      <c r="N1107" s="58">
        <f t="shared" si="246"/>
        <v>356.8</v>
      </c>
      <c r="O1107" s="58">
        <f t="shared" si="247"/>
        <v>356.8</v>
      </c>
      <c r="P1107" s="58">
        <f t="shared" si="248"/>
        <v>356.8</v>
      </c>
      <c r="Q1107" s="58">
        <f t="shared" si="249"/>
        <v>356.8</v>
      </c>
      <c r="R1107" s="58">
        <f>SUM(Table1[[#This Row],[Oct]:[September]])</f>
        <v>4281.6000000000013</v>
      </c>
      <c r="S1107" s="68">
        <f>Table1[[#This Row],[DEMAND for the whole year]]/365</f>
        <v>11.730410958904113</v>
      </c>
      <c r="T1107" s="68">
        <f>Table1[[#This Row],[Lead Time (days)]]*S1107</f>
        <v>363.64273972602751</v>
      </c>
      <c r="U1107" s="68">
        <f>SQRT(2*Table1[[#This Row],[DEMAND for the whole year]]*$H$1/(Table1[[#This Row],[Std. Price ($)]]*$K$1))</f>
        <v>1106.3361496566167</v>
      </c>
      <c r="V1107" s="68">
        <f>Table1[[#This Row],[DEMAND for the whole year]]/U1107</f>
        <v>3.8700714980062063</v>
      </c>
      <c r="W1107" s="68">
        <f>Table1[[#This Row],[Demand variability (COV)]]*S1107</f>
        <v>11.613106849315072</v>
      </c>
      <c r="X1107" s="68">
        <f t="shared" si="250"/>
        <v>64.659042457353692</v>
      </c>
      <c r="Y1107" s="68">
        <f t="shared" si="251"/>
        <v>132.79343800928689</v>
      </c>
      <c r="Z1107" s="58">
        <f>(Table1[[#This Row],[Eoq]]/2)*(Table1[[#This Row],[Std. Price ($)]]*$K$1)</f>
        <v>1161.0214494018621</v>
      </c>
      <c r="AA1107" s="58">
        <f>Table1[[#This Row],[number of times I order]]*$H$1</f>
        <v>1161.0214494018619</v>
      </c>
      <c r="AB1107" s="58">
        <f>Table1[[#This Row],[Holding cost]]+AA1107</f>
        <v>2322.0428988037238</v>
      </c>
      <c r="AC1107" s="34">
        <v>-0.2</v>
      </c>
      <c r="AD1107" s="29">
        <v>1</v>
      </c>
      <c r="AE1107" s="29">
        <v>0.99</v>
      </c>
      <c r="AF1107" s="29">
        <v>31</v>
      </c>
    </row>
    <row r="1108" spans="1:32" x14ac:dyDescent="0.15">
      <c r="A1108" s="32">
        <v>49341.738254227959</v>
      </c>
      <c r="B1108" s="33">
        <v>5.13959951</v>
      </c>
      <c r="C1108" s="33">
        <v>1254.7504983784986</v>
      </c>
      <c r="D1108" s="33">
        <f>C1108/Table1[[#This Row],[Std. Price ($)]]</f>
        <v>244.13390497394974</v>
      </c>
      <c r="E1108" s="29">
        <v>584</v>
      </c>
      <c r="F1108" s="29">
        <f t="shared" si="238"/>
        <v>350.4</v>
      </c>
      <c r="G1108" s="29">
        <f t="shared" si="239"/>
        <v>350.4</v>
      </c>
      <c r="H1108" s="29">
        <f t="shared" si="240"/>
        <v>350.4</v>
      </c>
      <c r="I1108" s="58">
        <f t="shared" si="241"/>
        <v>350.4</v>
      </c>
      <c r="J1108" s="58">
        <f t="shared" si="242"/>
        <v>350.4</v>
      </c>
      <c r="K1108" s="58">
        <f t="shared" si="243"/>
        <v>350.4</v>
      </c>
      <c r="L1108" s="58">
        <f t="shared" si="244"/>
        <v>350.4</v>
      </c>
      <c r="M1108" s="58">
        <f t="shared" si="245"/>
        <v>350.4</v>
      </c>
      <c r="N1108" s="58">
        <f t="shared" si="246"/>
        <v>350.4</v>
      </c>
      <c r="O1108" s="58">
        <f t="shared" si="247"/>
        <v>350.4</v>
      </c>
      <c r="P1108" s="58">
        <f t="shared" si="248"/>
        <v>350.4</v>
      </c>
      <c r="Q1108" s="58">
        <f t="shared" si="249"/>
        <v>350.4</v>
      </c>
      <c r="R1108" s="58">
        <f>SUM(Table1[[#This Row],[Oct]:[September]])</f>
        <v>4204.8</v>
      </c>
      <c r="S1108" s="68">
        <f>Table1[[#This Row],[DEMAND for the whole year]]/365</f>
        <v>11.520000000000001</v>
      </c>
      <c r="T1108" s="68">
        <f>Table1[[#This Row],[Lead Time (days)]]*S1108</f>
        <v>299.52000000000004</v>
      </c>
      <c r="U1108" s="68">
        <f>SQRT(2*Table1[[#This Row],[DEMAND for the whole year]]*$H$1/(Table1[[#This Row],[Std. Price ($)]]*$K$1))</f>
        <v>1566.6380113039781</v>
      </c>
      <c r="V1108" s="68">
        <f>Table1[[#This Row],[DEMAND for the whole year]]/U1108</f>
        <v>2.6839639850817676</v>
      </c>
      <c r="W1108" s="68">
        <f>Table1[[#This Row],[Demand variability (COV)]]*S1108</f>
        <v>2.8800000000000003</v>
      </c>
      <c r="X1108" s="68">
        <f t="shared" si="250"/>
        <v>14.685176199147222</v>
      </c>
      <c r="Y1108" s="68">
        <f t="shared" si="251"/>
        <v>30.159664621434967</v>
      </c>
      <c r="Z1108" s="58">
        <f>(Table1[[#This Row],[Eoq]]/2)*(Table1[[#This Row],[Std. Price ($)]]*$K$1)</f>
        <v>805.18919552453008</v>
      </c>
      <c r="AA1108" s="58">
        <f>Table1[[#This Row],[number of times I order]]*$H$1</f>
        <v>805.18919552453031</v>
      </c>
      <c r="AB1108" s="58">
        <f>Table1[[#This Row],[Holding cost]]+AA1108</f>
        <v>1610.3783910490604</v>
      </c>
      <c r="AC1108" s="34">
        <v>-0.4</v>
      </c>
      <c r="AD1108" s="29">
        <v>0.82</v>
      </c>
      <c r="AE1108" s="29">
        <v>0.25</v>
      </c>
      <c r="AF1108" s="29">
        <v>26</v>
      </c>
    </row>
    <row r="1109" spans="1:32" x14ac:dyDescent="0.15">
      <c r="A1109" s="32">
        <v>98708.200388743746</v>
      </c>
      <c r="B1109" s="33">
        <v>6.0021459699999991</v>
      </c>
      <c r="C1109" s="33">
        <v>514.84827766689205</v>
      </c>
      <c r="D1109" s="33">
        <f>C1109/Table1[[#This Row],[Std. Price ($)]]</f>
        <v>85.777367001771225</v>
      </c>
      <c r="E1109" s="29">
        <v>542</v>
      </c>
      <c r="F1109" s="29">
        <f t="shared" si="238"/>
        <v>813</v>
      </c>
      <c r="G1109" s="29">
        <f t="shared" si="239"/>
        <v>813</v>
      </c>
      <c r="H1109" s="29">
        <f t="shared" si="240"/>
        <v>813</v>
      </c>
      <c r="I1109" s="58">
        <f t="shared" si="241"/>
        <v>813</v>
      </c>
      <c r="J1109" s="58">
        <f t="shared" si="242"/>
        <v>813</v>
      </c>
      <c r="K1109" s="58">
        <f t="shared" si="243"/>
        <v>813</v>
      </c>
      <c r="L1109" s="58">
        <f t="shared" si="244"/>
        <v>813</v>
      </c>
      <c r="M1109" s="58">
        <f t="shared" si="245"/>
        <v>813</v>
      </c>
      <c r="N1109" s="58">
        <f t="shared" si="246"/>
        <v>813</v>
      </c>
      <c r="O1109" s="58">
        <f t="shared" si="247"/>
        <v>813</v>
      </c>
      <c r="P1109" s="58">
        <f t="shared" si="248"/>
        <v>813</v>
      </c>
      <c r="Q1109" s="58">
        <f t="shared" si="249"/>
        <v>813</v>
      </c>
      <c r="R1109" s="58">
        <f>SUM(Table1[[#This Row],[Oct]:[September]])</f>
        <v>9756</v>
      </c>
      <c r="S1109" s="68">
        <f>Table1[[#This Row],[DEMAND for the whole year]]/365</f>
        <v>26.728767123287671</v>
      </c>
      <c r="T1109" s="68">
        <f>Table1[[#This Row],[Lead Time (days)]]*S1109</f>
        <v>133.64383561643837</v>
      </c>
      <c r="U1109" s="68">
        <f>SQRT(2*Table1[[#This Row],[DEMAND for the whole year]]*$H$1/(Table1[[#This Row],[Std. Price ($)]]*$K$1))</f>
        <v>2208.2246149723469</v>
      </c>
      <c r="V1109" s="68">
        <f>Table1[[#This Row],[DEMAND for the whole year]]/U1109</f>
        <v>4.4180288245370241</v>
      </c>
      <c r="W1109" s="68">
        <f>Table1[[#This Row],[Demand variability (COV)]]*S1109</f>
        <v>17.373698630136985</v>
      </c>
      <c r="X1109" s="68">
        <f t="shared" si="250"/>
        <v>38.848771157581275</v>
      </c>
      <c r="Y1109" s="68">
        <f t="shared" si="251"/>
        <v>79.785621444267491</v>
      </c>
      <c r="Z1109" s="58">
        <f>(Table1[[#This Row],[Eoq]]/2)*(Table1[[#This Row],[Std. Price ($)]]*$K$1)</f>
        <v>1325.4086473611071</v>
      </c>
      <c r="AA1109" s="58">
        <f>Table1[[#This Row],[number of times I order]]*$H$1</f>
        <v>1325.4086473611071</v>
      </c>
      <c r="AB1109" s="58">
        <f>Table1[[#This Row],[Holding cost]]+AA1109</f>
        <v>2650.8172947222142</v>
      </c>
      <c r="AC1109" s="34">
        <v>0.5</v>
      </c>
      <c r="AD1109" s="29">
        <v>0.97</v>
      </c>
      <c r="AE1109" s="29">
        <v>0.65</v>
      </c>
      <c r="AF1109" s="29">
        <v>5</v>
      </c>
    </row>
    <row r="1110" spans="1:32" x14ac:dyDescent="0.15">
      <c r="A1110" s="32">
        <v>39272.037099568137</v>
      </c>
      <c r="B1110" s="33">
        <v>11.58506</v>
      </c>
      <c r="C1110" s="33">
        <v>1619.1204672150541</v>
      </c>
      <c r="D1110" s="33">
        <f>C1110/Table1[[#This Row],[Std. Price ($)]]</f>
        <v>139.75935102753496</v>
      </c>
      <c r="E1110" s="29">
        <v>414</v>
      </c>
      <c r="F1110" s="29">
        <f t="shared" si="238"/>
        <v>331.2</v>
      </c>
      <c r="G1110" s="29">
        <f t="shared" si="239"/>
        <v>331.2</v>
      </c>
      <c r="H1110" s="29">
        <f t="shared" si="240"/>
        <v>331.2</v>
      </c>
      <c r="I1110" s="58">
        <f t="shared" si="241"/>
        <v>331.2</v>
      </c>
      <c r="J1110" s="58">
        <f t="shared" si="242"/>
        <v>331.2</v>
      </c>
      <c r="K1110" s="58">
        <f t="shared" si="243"/>
        <v>331.2</v>
      </c>
      <c r="L1110" s="58">
        <f t="shared" si="244"/>
        <v>331.2</v>
      </c>
      <c r="M1110" s="58">
        <f t="shared" si="245"/>
        <v>331.2</v>
      </c>
      <c r="N1110" s="58">
        <f t="shared" si="246"/>
        <v>331.2</v>
      </c>
      <c r="O1110" s="58">
        <f t="shared" si="247"/>
        <v>331.2</v>
      </c>
      <c r="P1110" s="58">
        <f t="shared" si="248"/>
        <v>331.2</v>
      </c>
      <c r="Q1110" s="58">
        <f t="shared" si="249"/>
        <v>331.2</v>
      </c>
      <c r="R1110" s="58">
        <f>SUM(Table1[[#This Row],[Oct]:[September]])</f>
        <v>3974.3999999999992</v>
      </c>
      <c r="S1110" s="68">
        <f>Table1[[#This Row],[DEMAND for the whole year]]/365</f>
        <v>10.888767123287669</v>
      </c>
      <c r="T1110" s="68">
        <f>Table1[[#This Row],[Lead Time (days)]]*S1110</f>
        <v>174.22027397260271</v>
      </c>
      <c r="U1110" s="68">
        <f>SQRT(2*Table1[[#This Row],[DEMAND for the whole year]]*$H$1/(Table1[[#This Row],[Std. Price ($)]]*$K$1))</f>
        <v>1014.4888326665058</v>
      </c>
      <c r="V1110" s="68">
        <f>Table1[[#This Row],[DEMAND for the whole year]]/U1110</f>
        <v>3.917637998590477</v>
      </c>
      <c r="W1110" s="68">
        <f>Table1[[#This Row],[Demand variability (COV)]]*S1110</f>
        <v>6.3154849315068482</v>
      </c>
      <c r="X1110" s="68">
        <f t="shared" si="250"/>
        <v>25.261939726027393</v>
      </c>
      <c r="Y1110" s="68">
        <f t="shared" si="251"/>
        <v>51.88168119277551</v>
      </c>
      <c r="Z1110" s="58">
        <f>(Table1[[#This Row],[Eoq]]/2)*(Table1[[#This Row],[Std. Price ($)]]*$K$1)</f>
        <v>1175.291399577143</v>
      </c>
      <c r="AA1110" s="58">
        <f>Table1[[#This Row],[number of times I order]]*$H$1</f>
        <v>1175.291399577143</v>
      </c>
      <c r="AB1110" s="58">
        <f>Table1[[#This Row],[Holding cost]]+AA1110</f>
        <v>2350.582799154286</v>
      </c>
      <c r="AC1110" s="34">
        <v>-0.2</v>
      </c>
      <c r="AD1110" s="29">
        <v>0.95</v>
      </c>
      <c r="AE1110" s="29">
        <v>0.57999999999999996</v>
      </c>
      <c r="AF1110" s="29">
        <v>16</v>
      </c>
    </row>
    <row r="1111" spans="1:32" x14ac:dyDescent="0.15">
      <c r="A1111" s="32">
        <v>8303.9185268969359</v>
      </c>
      <c r="B1111" s="33">
        <v>9.0792040400000005</v>
      </c>
      <c r="C1111" s="33">
        <v>3079.7668323979351</v>
      </c>
      <c r="D1111" s="33">
        <f>C1111/Table1[[#This Row],[Std. Price ($)]]</f>
        <v>339.21110472123888</v>
      </c>
      <c r="E1111" s="29">
        <v>632</v>
      </c>
      <c r="F1111" s="29">
        <f t="shared" si="238"/>
        <v>379.2</v>
      </c>
      <c r="G1111" s="29">
        <f t="shared" si="239"/>
        <v>379.2</v>
      </c>
      <c r="H1111" s="29">
        <f t="shared" si="240"/>
        <v>379.2</v>
      </c>
      <c r="I1111" s="58">
        <f t="shared" si="241"/>
        <v>379.2</v>
      </c>
      <c r="J1111" s="58">
        <f t="shared" si="242"/>
        <v>379.2</v>
      </c>
      <c r="K1111" s="58">
        <f t="shared" si="243"/>
        <v>379.2</v>
      </c>
      <c r="L1111" s="58">
        <f t="shared" si="244"/>
        <v>379.2</v>
      </c>
      <c r="M1111" s="58">
        <f t="shared" si="245"/>
        <v>379.2</v>
      </c>
      <c r="N1111" s="58">
        <f t="shared" si="246"/>
        <v>379.2</v>
      </c>
      <c r="O1111" s="58">
        <f t="shared" si="247"/>
        <v>379.2</v>
      </c>
      <c r="P1111" s="58">
        <f t="shared" si="248"/>
        <v>379.2</v>
      </c>
      <c r="Q1111" s="58">
        <f t="shared" si="249"/>
        <v>379.2</v>
      </c>
      <c r="R1111" s="58">
        <f>SUM(Table1[[#This Row],[Oct]:[September]])</f>
        <v>4550.3999999999987</v>
      </c>
      <c r="S1111" s="68">
        <f>Table1[[#This Row],[DEMAND for the whole year]]/365</f>
        <v>12.46684931506849</v>
      </c>
      <c r="T1111" s="68">
        <f>Table1[[#This Row],[Lead Time (days)]]*S1111</f>
        <v>199.46958904109584</v>
      </c>
      <c r="U1111" s="68">
        <f>SQRT(2*Table1[[#This Row],[DEMAND for the whole year]]*$H$1/(Table1[[#This Row],[Std. Price ($)]]*$K$1))</f>
        <v>1226.2006064689338</v>
      </c>
      <c r="V1111" s="68">
        <f>Table1[[#This Row],[DEMAND for the whole year]]/U1111</f>
        <v>3.7109751667010653</v>
      </c>
      <c r="W1111" s="68">
        <f>Table1[[#This Row],[Demand variability (COV)]]*S1111</f>
        <v>9.3501369863013686</v>
      </c>
      <c r="X1111" s="68">
        <f t="shared" si="250"/>
        <v>37.400547945205474</v>
      </c>
      <c r="Y1111" s="68">
        <f t="shared" si="251"/>
        <v>76.811334599498977</v>
      </c>
      <c r="Z1111" s="58">
        <f>(Table1[[#This Row],[Eoq]]/2)*(Table1[[#This Row],[Std. Price ($)]]*$K$1)</f>
        <v>1113.2925500103195</v>
      </c>
      <c r="AA1111" s="58">
        <f>Table1[[#This Row],[number of times I order]]*$H$1</f>
        <v>1113.2925500103197</v>
      </c>
      <c r="AB1111" s="58">
        <f>Table1[[#This Row],[Holding cost]]+AA1111</f>
        <v>2226.5851000206394</v>
      </c>
      <c r="AC1111" s="34">
        <v>-0.4</v>
      </c>
      <c r="AD1111" s="29">
        <v>0.88</v>
      </c>
      <c r="AE1111" s="29">
        <v>0.75</v>
      </c>
      <c r="AF1111" s="29">
        <v>16</v>
      </c>
    </row>
    <row r="1112" spans="1:32" x14ac:dyDescent="0.15">
      <c r="A1112" s="32">
        <v>82028.9062190197</v>
      </c>
      <c r="B1112" s="33">
        <v>6.6674643299999996</v>
      </c>
      <c r="C1112" s="33">
        <v>961.45228176265891</v>
      </c>
      <c r="D1112" s="33">
        <f>C1112/Table1[[#This Row],[Std. Price ($)]]</f>
        <v>144.20058873605686</v>
      </c>
      <c r="E1112" s="29">
        <v>462</v>
      </c>
      <c r="F1112" s="29">
        <f t="shared" si="238"/>
        <v>554.4</v>
      </c>
      <c r="G1112" s="29">
        <f t="shared" si="239"/>
        <v>554.4</v>
      </c>
      <c r="H1112" s="29">
        <f t="shared" si="240"/>
        <v>554.4</v>
      </c>
      <c r="I1112" s="58">
        <f t="shared" si="241"/>
        <v>554.4</v>
      </c>
      <c r="J1112" s="58">
        <f t="shared" si="242"/>
        <v>554.4</v>
      </c>
      <c r="K1112" s="58">
        <f t="shared" si="243"/>
        <v>554.4</v>
      </c>
      <c r="L1112" s="58">
        <f t="shared" si="244"/>
        <v>554.4</v>
      </c>
      <c r="M1112" s="58">
        <f t="shared" si="245"/>
        <v>554.4</v>
      </c>
      <c r="N1112" s="58">
        <f t="shared" si="246"/>
        <v>554.4</v>
      </c>
      <c r="O1112" s="58">
        <f t="shared" si="247"/>
        <v>554.4</v>
      </c>
      <c r="P1112" s="58">
        <f t="shared" si="248"/>
        <v>554.4</v>
      </c>
      <c r="Q1112" s="58">
        <f t="shared" si="249"/>
        <v>554.4</v>
      </c>
      <c r="R1112" s="58">
        <f>SUM(Table1[[#This Row],[Oct]:[September]])</f>
        <v>6652.7999999999984</v>
      </c>
      <c r="S1112" s="68">
        <f>Table1[[#This Row],[DEMAND for the whole year]]/365</f>
        <v>18.226849315068488</v>
      </c>
      <c r="T1112" s="68">
        <f>Table1[[#This Row],[Lead Time (days)]]*S1112</f>
        <v>91.134246575342445</v>
      </c>
      <c r="U1112" s="68">
        <f>SQRT(2*Table1[[#This Row],[DEMAND for the whole year]]*$H$1/(Table1[[#This Row],[Std. Price ($)]]*$K$1))</f>
        <v>1730.1450346622473</v>
      </c>
      <c r="V1112" s="68">
        <f>Table1[[#This Row],[DEMAND for the whole year]]/U1112</f>
        <v>3.845226768112382</v>
      </c>
      <c r="W1112" s="68">
        <f>Table1[[#This Row],[Demand variability (COV)]]*S1112</f>
        <v>22.236756164383554</v>
      </c>
      <c r="X1112" s="68">
        <f t="shared" si="250"/>
        <v>49.722898382649113</v>
      </c>
      <c r="Y1112" s="68">
        <f t="shared" si="251"/>
        <v>102.1183483868224</v>
      </c>
      <c r="Z1112" s="58">
        <f>(Table1[[#This Row],[Eoq]]/2)*(Table1[[#This Row],[Std. Price ($)]]*$K$1)</f>
        <v>1153.5680304337147</v>
      </c>
      <c r="AA1112" s="58">
        <f>Table1[[#This Row],[number of times I order]]*$H$1</f>
        <v>1153.5680304337145</v>
      </c>
      <c r="AB1112" s="58">
        <f>Table1[[#This Row],[Holding cost]]+AA1112</f>
        <v>2307.1360608674295</v>
      </c>
      <c r="AC1112" s="34">
        <v>0.2</v>
      </c>
      <c r="AD1112" s="29">
        <v>0.96</v>
      </c>
      <c r="AE1112" s="29">
        <v>1.22</v>
      </c>
      <c r="AF1112" s="29">
        <v>5</v>
      </c>
    </row>
    <row r="1113" spans="1:32" x14ac:dyDescent="0.15">
      <c r="A1113" s="32">
        <v>90981.630340109405</v>
      </c>
      <c r="B1113" s="33">
        <v>20.031549999999999</v>
      </c>
      <c r="C1113" s="33">
        <v>4015.4724522659999</v>
      </c>
      <c r="D1113" s="33">
        <f>C1113/Table1[[#This Row],[Std. Price ($)]]</f>
        <v>200.45740106312292</v>
      </c>
      <c r="E1113" s="29">
        <v>510</v>
      </c>
      <c r="F1113" s="29">
        <f t="shared" si="238"/>
        <v>765</v>
      </c>
      <c r="G1113" s="29">
        <f t="shared" si="239"/>
        <v>765</v>
      </c>
      <c r="H1113" s="29">
        <f t="shared" si="240"/>
        <v>765</v>
      </c>
      <c r="I1113" s="58">
        <f t="shared" si="241"/>
        <v>765</v>
      </c>
      <c r="J1113" s="58">
        <f t="shared" si="242"/>
        <v>765</v>
      </c>
      <c r="K1113" s="58">
        <f t="shared" si="243"/>
        <v>765</v>
      </c>
      <c r="L1113" s="58">
        <f t="shared" si="244"/>
        <v>765</v>
      </c>
      <c r="M1113" s="58">
        <f t="shared" si="245"/>
        <v>765</v>
      </c>
      <c r="N1113" s="58">
        <f t="shared" si="246"/>
        <v>765</v>
      </c>
      <c r="O1113" s="58">
        <f t="shared" si="247"/>
        <v>765</v>
      </c>
      <c r="P1113" s="58">
        <f t="shared" si="248"/>
        <v>765</v>
      </c>
      <c r="Q1113" s="58">
        <f t="shared" si="249"/>
        <v>765</v>
      </c>
      <c r="R1113" s="58">
        <f>SUM(Table1[[#This Row],[Oct]:[September]])</f>
        <v>9180</v>
      </c>
      <c r="S1113" s="68">
        <f>Table1[[#This Row],[DEMAND for the whole year]]/365</f>
        <v>25.150684931506849</v>
      </c>
      <c r="T1113" s="68">
        <f>Table1[[#This Row],[Lead Time (days)]]*S1113</f>
        <v>276.65753424657532</v>
      </c>
      <c r="U1113" s="68">
        <f>SQRT(2*Table1[[#This Row],[DEMAND for the whole year]]*$H$1/(Table1[[#This Row],[Std. Price ($)]]*$K$1))</f>
        <v>1172.5319627950632</v>
      </c>
      <c r="V1113" s="68">
        <f>Table1[[#This Row],[DEMAND for the whole year]]/U1113</f>
        <v>7.8292108797758146</v>
      </c>
      <c r="W1113" s="68">
        <f>Table1[[#This Row],[Demand variability (COV)]]*S1113</f>
        <v>22.132602739726028</v>
      </c>
      <c r="X1113" s="68">
        <f t="shared" si="250"/>
        <v>73.40553892166318</v>
      </c>
      <c r="Y1113" s="68">
        <f t="shared" si="251"/>
        <v>150.75654559470757</v>
      </c>
      <c r="Z1113" s="58">
        <f>(Table1[[#This Row],[Eoq]]/2)*(Table1[[#This Row],[Std. Price ($)]]*$K$1)</f>
        <v>2348.7632639327448</v>
      </c>
      <c r="AA1113" s="58">
        <f>Table1[[#This Row],[number of times I order]]*$H$1</f>
        <v>2348.7632639327444</v>
      </c>
      <c r="AB1113" s="58">
        <f>Table1[[#This Row],[Holding cost]]+AA1113</f>
        <v>4697.5265278654897</v>
      </c>
      <c r="AC1113" s="34">
        <v>0.5</v>
      </c>
      <c r="AD1113" s="29">
        <v>1</v>
      </c>
      <c r="AE1113" s="29">
        <v>0.88</v>
      </c>
      <c r="AF1113" s="29">
        <v>11</v>
      </c>
    </row>
    <row r="1114" spans="1:32" x14ac:dyDescent="0.15">
      <c r="A1114" s="32">
        <v>36031.035935005792</v>
      </c>
      <c r="B1114" s="33">
        <v>40.370030559999996</v>
      </c>
      <c r="C1114" s="33">
        <v>19967.487957218</v>
      </c>
      <c r="D1114" s="33">
        <f>C1114/Table1[[#This Row],[Std. Price ($)]]</f>
        <v>494.61166316288273</v>
      </c>
      <c r="E1114" s="29">
        <v>510</v>
      </c>
      <c r="F1114" s="29">
        <f t="shared" si="238"/>
        <v>1122</v>
      </c>
      <c r="G1114" s="29">
        <f t="shared" si="239"/>
        <v>1122</v>
      </c>
      <c r="H1114" s="29">
        <f t="shared" si="240"/>
        <v>1122</v>
      </c>
      <c r="I1114" s="58">
        <f t="shared" si="241"/>
        <v>1122</v>
      </c>
      <c r="J1114" s="58">
        <f t="shared" si="242"/>
        <v>1122</v>
      </c>
      <c r="K1114" s="58">
        <f t="shared" si="243"/>
        <v>1122</v>
      </c>
      <c r="L1114" s="58">
        <f t="shared" si="244"/>
        <v>1122</v>
      </c>
      <c r="M1114" s="58">
        <f t="shared" si="245"/>
        <v>1122</v>
      </c>
      <c r="N1114" s="58">
        <f t="shared" si="246"/>
        <v>1122</v>
      </c>
      <c r="O1114" s="58">
        <f t="shared" si="247"/>
        <v>1122</v>
      </c>
      <c r="P1114" s="58">
        <f t="shared" si="248"/>
        <v>1122</v>
      </c>
      <c r="Q1114" s="58">
        <f t="shared" si="249"/>
        <v>1122</v>
      </c>
      <c r="R1114" s="58">
        <f>SUM(Table1[[#This Row],[Oct]:[September]])</f>
        <v>13464</v>
      </c>
      <c r="S1114" s="68">
        <f>Table1[[#This Row],[DEMAND for the whole year]]/365</f>
        <v>36.887671232876713</v>
      </c>
      <c r="T1114" s="68">
        <f>Table1[[#This Row],[Lead Time (days)]]*S1114</f>
        <v>1401.7315068493151</v>
      </c>
      <c r="U1114" s="68">
        <f>SQRT(2*Table1[[#This Row],[DEMAND for the whole year]]*$H$1/(Table1[[#This Row],[Std. Price ($)]]*$K$1))</f>
        <v>1000.2720638497985</v>
      </c>
      <c r="V1114" s="68">
        <f>Table1[[#This Row],[DEMAND for the whole year]]/U1114</f>
        <v>13.460337928643543</v>
      </c>
      <c r="W1114" s="68">
        <f>Table1[[#This Row],[Demand variability (COV)]]*S1114</f>
        <v>23.608109589041096</v>
      </c>
      <c r="X1114" s="68">
        <f t="shared" si="250"/>
        <v>145.53016133431109</v>
      </c>
      <c r="Y1114" s="68">
        <f t="shared" si="251"/>
        <v>298.88241030441469</v>
      </c>
      <c r="Z1114" s="58">
        <f>(Table1[[#This Row],[Eoq]]/2)*(Table1[[#This Row],[Std. Price ($)]]*$K$1)</f>
        <v>4038.1013785930636</v>
      </c>
      <c r="AA1114" s="58">
        <f>Table1[[#This Row],[number of times I order]]*$H$1</f>
        <v>4038.1013785930631</v>
      </c>
      <c r="AB1114" s="58">
        <f>Table1[[#This Row],[Holding cost]]+AA1114</f>
        <v>8076.2027571861272</v>
      </c>
      <c r="AC1114" s="34">
        <v>1.2</v>
      </c>
      <c r="AD1114" s="29">
        <v>1</v>
      </c>
      <c r="AE1114" s="29">
        <v>0.64</v>
      </c>
      <c r="AF1114" s="29">
        <v>38</v>
      </c>
    </row>
    <row r="1115" spans="1:32" x14ac:dyDescent="0.15">
      <c r="A1115" s="32">
        <v>18962.5671040614</v>
      </c>
      <c r="B1115" s="33">
        <v>8.8714013799999982</v>
      </c>
      <c r="C1115" s="33">
        <v>1120.1161706247742</v>
      </c>
      <c r="D1115" s="33">
        <f>C1115/Table1[[#This Row],[Std. Price ($)]]</f>
        <v>126.2614690335175</v>
      </c>
      <c r="E1115" s="29">
        <v>672</v>
      </c>
      <c r="F1115" s="29">
        <f t="shared" si="238"/>
        <v>604.79999999999995</v>
      </c>
      <c r="G1115" s="29">
        <f t="shared" si="239"/>
        <v>604.79999999999995</v>
      </c>
      <c r="H1115" s="29">
        <f t="shared" si="240"/>
        <v>604.79999999999995</v>
      </c>
      <c r="I1115" s="58">
        <f t="shared" si="241"/>
        <v>604.79999999999995</v>
      </c>
      <c r="J1115" s="58">
        <f t="shared" si="242"/>
        <v>604.79999999999995</v>
      </c>
      <c r="K1115" s="58">
        <f t="shared" si="243"/>
        <v>604.79999999999995</v>
      </c>
      <c r="L1115" s="58">
        <f t="shared" si="244"/>
        <v>604.79999999999995</v>
      </c>
      <c r="M1115" s="58">
        <f t="shared" si="245"/>
        <v>604.79999999999995</v>
      </c>
      <c r="N1115" s="58">
        <f t="shared" si="246"/>
        <v>604.79999999999995</v>
      </c>
      <c r="O1115" s="58">
        <f t="shared" si="247"/>
        <v>604.79999999999995</v>
      </c>
      <c r="P1115" s="58">
        <f t="shared" si="248"/>
        <v>604.79999999999995</v>
      </c>
      <c r="Q1115" s="58">
        <f t="shared" si="249"/>
        <v>604.79999999999995</v>
      </c>
      <c r="R1115" s="58">
        <f>SUM(Table1[[#This Row],[Oct]:[September]])</f>
        <v>7257.6000000000013</v>
      </c>
      <c r="S1115" s="68">
        <f>Table1[[#This Row],[DEMAND for the whole year]]/365</f>
        <v>19.883835616438361</v>
      </c>
      <c r="T1115" s="68">
        <f>Table1[[#This Row],[Lead Time (days)]]*S1115</f>
        <v>99.419178082191806</v>
      </c>
      <c r="U1115" s="68">
        <f>SQRT(2*Table1[[#This Row],[DEMAND for the whole year]]*$H$1/(Table1[[#This Row],[Std. Price ($)]]*$K$1))</f>
        <v>1566.6104787202735</v>
      </c>
      <c r="V1115" s="68">
        <f>Table1[[#This Row],[DEMAND for the whole year]]/U1115</f>
        <v>4.6326767876138302</v>
      </c>
      <c r="W1115" s="68">
        <f>Table1[[#This Row],[Demand variability (COV)]]*S1115</f>
        <v>21.47454246575343</v>
      </c>
      <c r="X1115" s="68">
        <f t="shared" si="250"/>
        <v>48.018536739130624</v>
      </c>
      <c r="Y1115" s="68">
        <f t="shared" si="251"/>
        <v>98.618017518123651</v>
      </c>
      <c r="Z1115" s="58">
        <f>(Table1[[#This Row],[Eoq]]/2)*(Table1[[#This Row],[Std. Price ($)]]*$K$1)</f>
        <v>1389.8030362841494</v>
      </c>
      <c r="AA1115" s="58">
        <f>Table1[[#This Row],[number of times I order]]*$H$1</f>
        <v>1389.8030362841491</v>
      </c>
      <c r="AB1115" s="58">
        <f>Table1[[#This Row],[Holding cost]]+AA1115</f>
        <v>2779.6060725682983</v>
      </c>
      <c r="AC1115" s="34">
        <v>-0.1</v>
      </c>
      <c r="AD1115" s="29">
        <v>1</v>
      </c>
      <c r="AE1115" s="29">
        <v>1.08</v>
      </c>
      <c r="AF1115" s="29">
        <v>5</v>
      </c>
    </row>
    <row r="1116" spans="1:32" x14ac:dyDescent="0.15">
      <c r="A1116" s="32">
        <v>46597.288225679877</v>
      </c>
      <c r="B1116" s="33">
        <v>5.5697861299999998</v>
      </c>
      <c r="C1116" s="33">
        <v>1259.8181766263665</v>
      </c>
      <c r="D1116" s="33">
        <f>C1116/Table1[[#This Row],[Std. Price ($)]]</f>
        <v>226.1878907415726</v>
      </c>
      <c r="E1116" s="29">
        <v>162</v>
      </c>
      <c r="F1116" s="29">
        <f t="shared" si="238"/>
        <v>356.4</v>
      </c>
      <c r="G1116" s="29">
        <f t="shared" si="239"/>
        <v>356.4</v>
      </c>
      <c r="H1116" s="29">
        <f t="shared" si="240"/>
        <v>356.4</v>
      </c>
      <c r="I1116" s="58">
        <f t="shared" si="241"/>
        <v>356.4</v>
      </c>
      <c r="J1116" s="58">
        <f t="shared" si="242"/>
        <v>356.4</v>
      </c>
      <c r="K1116" s="58">
        <f t="shared" si="243"/>
        <v>356.4</v>
      </c>
      <c r="L1116" s="58">
        <f t="shared" si="244"/>
        <v>356.4</v>
      </c>
      <c r="M1116" s="58">
        <f t="shared" si="245"/>
        <v>356.4</v>
      </c>
      <c r="N1116" s="58">
        <f t="shared" si="246"/>
        <v>356.4</v>
      </c>
      <c r="O1116" s="58">
        <f t="shared" si="247"/>
        <v>356.4</v>
      </c>
      <c r="P1116" s="58">
        <f t="shared" si="248"/>
        <v>356.4</v>
      </c>
      <c r="Q1116" s="58">
        <f t="shared" si="249"/>
        <v>356.4</v>
      </c>
      <c r="R1116" s="58">
        <f>SUM(Table1[[#This Row],[Oct]:[September]])</f>
        <v>4276.8</v>
      </c>
      <c r="S1116" s="68">
        <f>Table1[[#This Row],[DEMAND for the whole year]]/365</f>
        <v>11.717260273972602</v>
      </c>
      <c r="T1116" s="68">
        <f>Table1[[#This Row],[Lead Time (days)]]*S1116</f>
        <v>187.47616438356164</v>
      </c>
      <c r="U1116" s="68">
        <f>SQRT(2*Table1[[#This Row],[DEMAND for the whole year]]*$H$1/(Table1[[#This Row],[Std. Price ($)]]*$K$1))</f>
        <v>1517.7520858302316</v>
      </c>
      <c r="V1116" s="68">
        <f>Table1[[#This Row],[DEMAND for the whole year]]/U1116</f>
        <v>2.8178515054785978</v>
      </c>
      <c r="W1116" s="68">
        <f>Table1[[#This Row],[Demand variability (COV)]]*S1116</f>
        <v>20.153687671232877</v>
      </c>
      <c r="X1116" s="68">
        <f t="shared" si="250"/>
        <v>80.614750684931508</v>
      </c>
      <c r="Y1116" s="68">
        <f t="shared" si="251"/>
        <v>165.56245640003402</v>
      </c>
      <c r="Z1116" s="58">
        <f>(Table1[[#This Row],[Eoq]]/2)*(Table1[[#This Row],[Std. Price ($)]]*$K$1)</f>
        <v>845.35545164357927</v>
      </c>
      <c r="AA1116" s="58">
        <f>Table1[[#This Row],[number of times I order]]*$H$1</f>
        <v>845.35545164357927</v>
      </c>
      <c r="AB1116" s="58">
        <f>Table1[[#This Row],[Holding cost]]+AA1116</f>
        <v>1690.7109032871585</v>
      </c>
      <c r="AC1116" s="34">
        <v>1.2</v>
      </c>
      <c r="AD1116" s="29">
        <v>0.75</v>
      </c>
      <c r="AE1116" s="29">
        <v>1.72</v>
      </c>
      <c r="AF1116" s="29">
        <v>16</v>
      </c>
    </row>
    <row r="1117" spans="1:32" x14ac:dyDescent="0.15">
      <c r="A1117" s="32">
        <v>1258.7814294532373</v>
      </c>
      <c r="B1117" s="33">
        <v>6.3961975400000002</v>
      </c>
      <c r="C1117" s="33">
        <v>1391.7578730489035</v>
      </c>
      <c r="D1117" s="33">
        <f>C1117/Table1[[#This Row],[Std. Price ($)]]</f>
        <v>217.5914462217975</v>
      </c>
      <c r="E1117" s="29">
        <v>398</v>
      </c>
      <c r="F1117" s="29">
        <f t="shared" si="238"/>
        <v>716.40000000000009</v>
      </c>
      <c r="G1117" s="29">
        <f t="shared" si="239"/>
        <v>716.40000000000009</v>
      </c>
      <c r="H1117" s="29">
        <f t="shared" si="240"/>
        <v>716.40000000000009</v>
      </c>
      <c r="I1117" s="58">
        <f t="shared" si="241"/>
        <v>716.40000000000009</v>
      </c>
      <c r="J1117" s="58">
        <f t="shared" si="242"/>
        <v>716.40000000000009</v>
      </c>
      <c r="K1117" s="58">
        <f t="shared" si="243"/>
        <v>716.40000000000009</v>
      </c>
      <c r="L1117" s="58">
        <f t="shared" si="244"/>
        <v>716.40000000000009</v>
      </c>
      <c r="M1117" s="58">
        <f t="shared" si="245"/>
        <v>716.40000000000009</v>
      </c>
      <c r="N1117" s="58">
        <f t="shared" si="246"/>
        <v>716.40000000000009</v>
      </c>
      <c r="O1117" s="58">
        <f t="shared" si="247"/>
        <v>716.40000000000009</v>
      </c>
      <c r="P1117" s="58">
        <f t="shared" si="248"/>
        <v>716.40000000000009</v>
      </c>
      <c r="Q1117" s="58">
        <f t="shared" si="249"/>
        <v>716.40000000000009</v>
      </c>
      <c r="R1117" s="58">
        <f>SUM(Table1[[#This Row],[Oct]:[September]])</f>
        <v>8596.7999999999993</v>
      </c>
      <c r="S1117" s="68">
        <f>Table1[[#This Row],[DEMAND for the whole year]]/365</f>
        <v>23.552876712328764</v>
      </c>
      <c r="T1117" s="68">
        <f>Table1[[#This Row],[Lead Time (days)]]*S1117</f>
        <v>376.84602739726023</v>
      </c>
      <c r="U1117" s="68">
        <f>SQRT(2*Table1[[#This Row],[DEMAND for the whole year]]*$H$1/(Table1[[#This Row],[Std. Price ($)]]*$K$1))</f>
        <v>2008.0203276679119</v>
      </c>
      <c r="V1117" s="68">
        <f>Table1[[#This Row],[DEMAND for the whole year]]/U1117</f>
        <v>4.2812315600331639</v>
      </c>
      <c r="W1117" s="68">
        <f>Table1[[#This Row],[Demand variability (COV)]]*S1117</f>
        <v>13.89619726027397</v>
      </c>
      <c r="X1117" s="68">
        <f t="shared" si="250"/>
        <v>55.584789041095881</v>
      </c>
      <c r="Y1117" s="68">
        <f t="shared" si="251"/>
        <v>114.1571999408503</v>
      </c>
      <c r="Z1117" s="58">
        <f>(Table1[[#This Row],[Eoq]]/2)*(Table1[[#This Row],[Std. Price ($)]]*$K$1)</f>
        <v>1284.3694680099493</v>
      </c>
      <c r="AA1117" s="58">
        <f>Table1[[#This Row],[number of times I order]]*$H$1</f>
        <v>1284.3694680099491</v>
      </c>
      <c r="AB1117" s="58">
        <f>Table1[[#This Row],[Holding cost]]+AA1117</f>
        <v>2568.7389360198986</v>
      </c>
      <c r="AC1117" s="34">
        <v>0.8</v>
      </c>
      <c r="AD1117" s="29">
        <v>1</v>
      </c>
      <c r="AE1117" s="29">
        <v>0.59</v>
      </c>
      <c r="AF1117" s="29">
        <v>16</v>
      </c>
    </row>
    <row r="1118" spans="1:32" x14ac:dyDescent="0.15">
      <c r="A1118" s="32">
        <v>79318.690453231684</v>
      </c>
      <c r="B1118" s="33">
        <v>12.588621949999999</v>
      </c>
      <c r="C1118" s="33">
        <v>12940.098379033425</v>
      </c>
      <c r="D1118" s="33">
        <f>C1118/Table1[[#This Row],[Std. Price ($)]]</f>
        <v>1027.9201671501007</v>
      </c>
      <c r="E1118" s="29">
        <v>364</v>
      </c>
      <c r="F1118" s="29">
        <f t="shared" si="238"/>
        <v>291.2</v>
      </c>
      <c r="G1118" s="29">
        <f t="shared" si="239"/>
        <v>291.2</v>
      </c>
      <c r="H1118" s="29">
        <f t="shared" si="240"/>
        <v>291.2</v>
      </c>
      <c r="I1118" s="58">
        <f t="shared" si="241"/>
        <v>291.2</v>
      </c>
      <c r="J1118" s="58">
        <f t="shared" si="242"/>
        <v>291.2</v>
      </c>
      <c r="K1118" s="58">
        <f t="shared" si="243"/>
        <v>291.2</v>
      </c>
      <c r="L1118" s="58">
        <f t="shared" si="244"/>
        <v>291.2</v>
      </c>
      <c r="M1118" s="58">
        <f t="shared" si="245"/>
        <v>291.2</v>
      </c>
      <c r="N1118" s="58">
        <f t="shared" si="246"/>
        <v>291.2</v>
      </c>
      <c r="O1118" s="58">
        <f t="shared" si="247"/>
        <v>291.2</v>
      </c>
      <c r="P1118" s="58">
        <f t="shared" si="248"/>
        <v>291.2</v>
      </c>
      <c r="Q1118" s="58">
        <f t="shared" si="249"/>
        <v>291.2</v>
      </c>
      <c r="R1118" s="58">
        <f>SUM(Table1[[#This Row],[Oct]:[September]])</f>
        <v>3494.3999999999992</v>
      </c>
      <c r="S1118" s="68">
        <f>Table1[[#This Row],[DEMAND for the whole year]]/365</f>
        <v>9.5736986301369846</v>
      </c>
      <c r="T1118" s="68">
        <f>Table1[[#This Row],[Lead Time (days)]]*S1118</f>
        <v>689.30630136986292</v>
      </c>
      <c r="U1118" s="68">
        <f>SQRT(2*Table1[[#This Row],[DEMAND for the whole year]]*$H$1/(Table1[[#This Row],[Std. Price ($)]]*$K$1))</f>
        <v>912.55245962697711</v>
      </c>
      <c r="V1118" s="68">
        <f>Table1[[#This Row],[DEMAND for the whole year]]/U1118</f>
        <v>3.8292593079288841</v>
      </c>
      <c r="W1118" s="68">
        <f>Table1[[#This Row],[Demand variability (COV)]]*S1118</f>
        <v>8.9992767123287649</v>
      </c>
      <c r="X1118" s="68">
        <f t="shared" si="250"/>
        <v>76.361395068742183</v>
      </c>
      <c r="Y1118" s="68">
        <f t="shared" si="251"/>
        <v>156.82713193675545</v>
      </c>
      <c r="Z1118" s="58">
        <f>(Table1[[#This Row],[Eoq]]/2)*(Table1[[#This Row],[Std. Price ($)]]*$K$1)</f>
        <v>1148.7777923786653</v>
      </c>
      <c r="AA1118" s="58">
        <f>Table1[[#This Row],[number of times I order]]*$H$1</f>
        <v>1148.7777923786653</v>
      </c>
      <c r="AB1118" s="58">
        <f>Table1[[#This Row],[Holding cost]]+AA1118</f>
        <v>2297.5555847573305</v>
      </c>
      <c r="AC1118" s="34">
        <v>-0.2</v>
      </c>
      <c r="AD1118" s="29">
        <v>1</v>
      </c>
      <c r="AE1118" s="29">
        <v>0.94</v>
      </c>
      <c r="AF1118" s="29">
        <v>72</v>
      </c>
    </row>
    <row r="1119" spans="1:32" x14ac:dyDescent="0.15">
      <c r="A1119" s="32">
        <v>766.38962509556484</v>
      </c>
      <c r="B1119" s="33">
        <v>11.217839999999999</v>
      </c>
      <c r="C1119" s="33">
        <v>4825.2069609638402</v>
      </c>
      <c r="D1119" s="33">
        <f>C1119/Table1[[#This Row],[Std. Price ($)]]</f>
        <v>430.13690344699518</v>
      </c>
      <c r="E1119" s="29">
        <v>608</v>
      </c>
      <c r="F1119" s="29">
        <f t="shared" si="238"/>
        <v>851.2</v>
      </c>
      <c r="G1119" s="29">
        <f t="shared" si="239"/>
        <v>851.2</v>
      </c>
      <c r="H1119" s="29">
        <f t="shared" si="240"/>
        <v>851.2</v>
      </c>
      <c r="I1119" s="58">
        <f t="shared" si="241"/>
        <v>851.2</v>
      </c>
      <c r="J1119" s="58">
        <f t="shared" si="242"/>
        <v>851.2</v>
      </c>
      <c r="K1119" s="58">
        <f t="shared" si="243"/>
        <v>851.2</v>
      </c>
      <c r="L1119" s="58">
        <f t="shared" si="244"/>
        <v>851.2</v>
      </c>
      <c r="M1119" s="58">
        <f t="shared" si="245"/>
        <v>851.2</v>
      </c>
      <c r="N1119" s="58">
        <f t="shared" si="246"/>
        <v>851.2</v>
      </c>
      <c r="O1119" s="58">
        <f t="shared" si="247"/>
        <v>851.2</v>
      </c>
      <c r="P1119" s="58">
        <f t="shared" si="248"/>
        <v>851.2</v>
      </c>
      <c r="Q1119" s="58">
        <f t="shared" si="249"/>
        <v>851.2</v>
      </c>
      <c r="R1119" s="58">
        <f>SUM(Table1[[#This Row],[Oct]:[September]])</f>
        <v>10214.400000000001</v>
      </c>
      <c r="S1119" s="68">
        <f>Table1[[#This Row],[DEMAND for the whole year]]/365</f>
        <v>27.98465753424658</v>
      </c>
      <c r="T1119" s="68">
        <f>Table1[[#This Row],[Lead Time (days)]]*S1119</f>
        <v>755.5857534246577</v>
      </c>
      <c r="U1119" s="68">
        <f>SQRT(2*Table1[[#This Row],[DEMAND for the whole year]]*$H$1/(Table1[[#This Row],[Std. Price ($)]]*$K$1))</f>
        <v>1652.7700607101829</v>
      </c>
      <c r="V1119" s="68">
        <f>Table1[[#This Row],[DEMAND for the whole year]]/U1119</f>
        <v>6.180170032612371</v>
      </c>
      <c r="W1119" s="68">
        <f>Table1[[#This Row],[Demand variability (COV)]]*S1119</f>
        <v>16.51094794520548</v>
      </c>
      <c r="X1119" s="68">
        <f t="shared" si="250"/>
        <v>85.793402166662545</v>
      </c>
      <c r="Y1119" s="68">
        <f t="shared" si="251"/>
        <v>176.19810623918102</v>
      </c>
      <c r="Z1119" s="58">
        <f>(Table1[[#This Row],[Eoq]]/2)*(Table1[[#This Row],[Std. Price ($)]]*$K$1)</f>
        <v>1854.0510097837116</v>
      </c>
      <c r="AA1119" s="58">
        <f>Table1[[#This Row],[number of times I order]]*$H$1</f>
        <v>1854.0510097837114</v>
      </c>
      <c r="AB1119" s="58">
        <f>Table1[[#This Row],[Holding cost]]+AA1119</f>
        <v>3708.1020195674228</v>
      </c>
      <c r="AC1119" s="34">
        <v>0.4</v>
      </c>
      <c r="AD1119" s="29">
        <v>1</v>
      </c>
      <c r="AE1119" s="29">
        <v>0.59</v>
      </c>
      <c r="AF1119" s="29">
        <v>27</v>
      </c>
    </row>
    <row r="1120" spans="1:32" x14ac:dyDescent="0.15">
      <c r="A1120" s="32">
        <v>43809.864572447921</v>
      </c>
      <c r="B1120" s="33">
        <v>8.9093935999999996</v>
      </c>
      <c r="C1120" s="33">
        <v>3673.2441042790833</v>
      </c>
      <c r="D1120" s="33">
        <f>C1120/Table1[[#This Row],[Std. Price ($)]]</f>
        <v>412.28890193818393</v>
      </c>
      <c r="E1120" s="29">
        <v>308</v>
      </c>
      <c r="F1120" s="29">
        <f t="shared" si="238"/>
        <v>554.4</v>
      </c>
      <c r="G1120" s="29">
        <f t="shared" si="239"/>
        <v>554.4</v>
      </c>
      <c r="H1120" s="29">
        <f t="shared" si="240"/>
        <v>554.4</v>
      </c>
      <c r="I1120" s="58">
        <f t="shared" si="241"/>
        <v>554.4</v>
      </c>
      <c r="J1120" s="58">
        <f t="shared" si="242"/>
        <v>554.4</v>
      </c>
      <c r="K1120" s="58">
        <f t="shared" si="243"/>
        <v>554.4</v>
      </c>
      <c r="L1120" s="58">
        <f t="shared" si="244"/>
        <v>554.4</v>
      </c>
      <c r="M1120" s="58">
        <f t="shared" si="245"/>
        <v>554.4</v>
      </c>
      <c r="N1120" s="58">
        <f t="shared" si="246"/>
        <v>554.4</v>
      </c>
      <c r="O1120" s="58">
        <f t="shared" si="247"/>
        <v>554.4</v>
      </c>
      <c r="P1120" s="58">
        <f t="shared" si="248"/>
        <v>554.4</v>
      </c>
      <c r="Q1120" s="58">
        <f t="shared" si="249"/>
        <v>554.4</v>
      </c>
      <c r="R1120" s="58">
        <f>SUM(Table1[[#This Row],[Oct]:[September]])</f>
        <v>6652.7999999999984</v>
      </c>
      <c r="S1120" s="68">
        <f>Table1[[#This Row],[DEMAND for the whole year]]/365</f>
        <v>18.226849315068488</v>
      </c>
      <c r="T1120" s="68">
        <f>Table1[[#This Row],[Lead Time (days)]]*S1120</f>
        <v>637.93972602739711</v>
      </c>
      <c r="U1120" s="68">
        <f>SQRT(2*Table1[[#This Row],[DEMAND for the whole year]]*$H$1/(Table1[[#This Row],[Std. Price ($)]]*$K$1))</f>
        <v>1496.7138875235207</v>
      </c>
      <c r="V1120" s="68">
        <f>Table1[[#This Row],[DEMAND for the whole year]]/U1120</f>
        <v>4.4449377101777241</v>
      </c>
      <c r="W1120" s="68">
        <f>Table1[[#This Row],[Demand variability (COV)]]*S1120</f>
        <v>16.039627397260269</v>
      </c>
      <c r="X1120" s="68">
        <f t="shared" si="250"/>
        <v>94.891715373382183</v>
      </c>
      <c r="Y1120" s="68">
        <f t="shared" si="251"/>
        <v>194.88375707606858</v>
      </c>
      <c r="Z1120" s="58">
        <f>(Table1[[#This Row],[Eoq]]/2)*(Table1[[#This Row],[Std. Price ($)]]*$K$1)</f>
        <v>1333.4813130533175</v>
      </c>
      <c r="AA1120" s="58">
        <f>Table1[[#This Row],[number of times I order]]*$H$1</f>
        <v>1333.4813130533173</v>
      </c>
      <c r="AB1120" s="58">
        <f>Table1[[#This Row],[Holding cost]]+AA1120</f>
        <v>2666.9626261066351</v>
      </c>
      <c r="AC1120" s="34">
        <v>0.8</v>
      </c>
      <c r="AD1120" s="29">
        <v>1</v>
      </c>
      <c r="AE1120" s="29">
        <v>0.88</v>
      </c>
      <c r="AF1120" s="29">
        <v>35</v>
      </c>
    </row>
    <row r="1121" spans="1:32" x14ac:dyDescent="0.15">
      <c r="A1121" s="32">
        <v>52376.607295768743</v>
      </c>
      <c r="B1121" s="33">
        <v>45.822090000000003</v>
      </c>
      <c r="C1121" s="33">
        <v>29380.11542355</v>
      </c>
      <c r="D1121" s="33">
        <f>C1121/Table1[[#This Row],[Std. Price ($)]]</f>
        <v>641.17798693926875</v>
      </c>
      <c r="E1121" s="29">
        <v>656</v>
      </c>
      <c r="F1121" s="29">
        <f t="shared" si="238"/>
        <v>1443.1999999999998</v>
      </c>
      <c r="G1121" s="29">
        <f t="shared" si="239"/>
        <v>1443.1999999999998</v>
      </c>
      <c r="H1121" s="29">
        <f t="shared" si="240"/>
        <v>1443.1999999999998</v>
      </c>
      <c r="I1121" s="58">
        <f t="shared" si="241"/>
        <v>1443.1999999999998</v>
      </c>
      <c r="J1121" s="58">
        <f t="shared" si="242"/>
        <v>1443.1999999999998</v>
      </c>
      <c r="K1121" s="58">
        <f t="shared" si="243"/>
        <v>1443.1999999999998</v>
      </c>
      <c r="L1121" s="58">
        <f t="shared" si="244"/>
        <v>1443.1999999999998</v>
      </c>
      <c r="M1121" s="58">
        <f t="shared" si="245"/>
        <v>1443.1999999999998</v>
      </c>
      <c r="N1121" s="58">
        <f t="shared" si="246"/>
        <v>1443.1999999999998</v>
      </c>
      <c r="O1121" s="58">
        <f t="shared" si="247"/>
        <v>1443.1999999999998</v>
      </c>
      <c r="P1121" s="58">
        <f t="shared" si="248"/>
        <v>1443.1999999999998</v>
      </c>
      <c r="Q1121" s="58">
        <f t="shared" si="249"/>
        <v>1443.1999999999998</v>
      </c>
      <c r="R1121" s="58">
        <f>SUM(Table1[[#This Row],[Oct]:[September]])</f>
        <v>17318.400000000001</v>
      </c>
      <c r="S1121" s="68">
        <f>Table1[[#This Row],[DEMAND for the whole year]]/365</f>
        <v>47.447671232876715</v>
      </c>
      <c r="T1121" s="68">
        <f>Table1[[#This Row],[Lead Time (days)]]*S1121</f>
        <v>1281.0871232876714</v>
      </c>
      <c r="U1121" s="68">
        <f>SQRT(2*Table1[[#This Row],[DEMAND for the whole year]]*$H$1/(Table1[[#This Row],[Std. Price ($)]]*$K$1))</f>
        <v>1064.8221178988126</v>
      </c>
      <c r="V1121" s="68">
        <f>Table1[[#This Row],[DEMAND for the whole year]]/U1121</f>
        <v>16.264124973450002</v>
      </c>
      <c r="W1121" s="68">
        <f>Table1[[#This Row],[Demand variability (COV)]]*S1121</f>
        <v>42.228427397260276</v>
      </c>
      <c r="X1121" s="68">
        <f t="shared" si="250"/>
        <v>219.42534532736511</v>
      </c>
      <c r="Y1121" s="68">
        <f t="shared" si="251"/>
        <v>450.64456393108748</v>
      </c>
      <c r="Z1121" s="58">
        <f>(Table1[[#This Row],[Eoq]]/2)*(Table1[[#This Row],[Std. Price ($)]]*$K$1)</f>
        <v>4879.2374920350012</v>
      </c>
      <c r="AA1121" s="58">
        <f>Table1[[#This Row],[number of times I order]]*$H$1</f>
        <v>4879.2374920350003</v>
      </c>
      <c r="AB1121" s="58">
        <f>Table1[[#This Row],[Holding cost]]+AA1121</f>
        <v>9758.4749840700024</v>
      </c>
      <c r="AC1121" s="34">
        <v>1.2</v>
      </c>
      <c r="AD1121" s="29">
        <v>0.76</v>
      </c>
      <c r="AE1121" s="29">
        <v>0.89</v>
      </c>
      <c r="AF1121" s="29">
        <v>27</v>
      </c>
    </row>
    <row r="1122" spans="1:32" x14ac:dyDescent="0.15">
      <c r="A1122" s="32">
        <v>4472.4524558869107</v>
      </c>
      <c r="B1122" s="33">
        <v>190.01529031999999</v>
      </c>
      <c r="C1122" s="33">
        <v>17811.234733503974</v>
      </c>
      <c r="D1122" s="33">
        <f>C1122/Table1[[#This Row],[Std. Price ($)]]</f>
        <v>93.73579727983217</v>
      </c>
      <c r="E1122" s="29">
        <v>74</v>
      </c>
      <c r="F1122" s="29">
        <f t="shared" si="238"/>
        <v>103.6</v>
      </c>
      <c r="G1122" s="29">
        <f t="shared" si="239"/>
        <v>103.6</v>
      </c>
      <c r="H1122" s="29">
        <f t="shared" si="240"/>
        <v>103.6</v>
      </c>
      <c r="I1122" s="58">
        <f t="shared" si="241"/>
        <v>103.6</v>
      </c>
      <c r="J1122" s="58">
        <f t="shared" si="242"/>
        <v>103.6</v>
      </c>
      <c r="K1122" s="58">
        <f t="shared" si="243"/>
        <v>103.6</v>
      </c>
      <c r="L1122" s="58">
        <f t="shared" si="244"/>
        <v>103.6</v>
      </c>
      <c r="M1122" s="58">
        <f t="shared" si="245"/>
        <v>103.6</v>
      </c>
      <c r="N1122" s="58">
        <f t="shared" si="246"/>
        <v>103.6</v>
      </c>
      <c r="O1122" s="58">
        <f t="shared" si="247"/>
        <v>103.6</v>
      </c>
      <c r="P1122" s="58">
        <f t="shared" si="248"/>
        <v>103.6</v>
      </c>
      <c r="Q1122" s="58">
        <f t="shared" si="249"/>
        <v>103.6</v>
      </c>
      <c r="R1122" s="58">
        <f>SUM(Table1[[#This Row],[Oct]:[September]])</f>
        <v>1243.1999999999998</v>
      </c>
      <c r="S1122" s="68">
        <f>Table1[[#This Row],[DEMAND for the whole year]]/365</f>
        <v>3.4060273972602735</v>
      </c>
      <c r="T1122" s="68">
        <f>Table1[[#This Row],[Lead Time (days)]]*S1122</f>
        <v>98.774794520547928</v>
      </c>
      <c r="U1122" s="68">
        <f>SQRT(2*Table1[[#This Row],[DEMAND for the whole year]]*$H$1/(Table1[[#This Row],[Std. Price ($)]]*$K$1))</f>
        <v>140.09958644549852</v>
      </c>
      <c r="V1122" s="68">
        <f>Table1[[#This Row],[DEMAND for the whole year]]/U1122</f>
        <v>8.8736878640511119</v>
      </c>
      <c r="W1122" s="68">
        <f>Table1[[#This Row],[Demand variability (COV)]]*S1122</f>
        <v>3.8488109589041088</v>
      </c>
      <c r="X1122" s="68">
        <f t="shared" si="250"/>
        <v>20.726481325204009</v>
      </c>
      <c r="Y1122" s="68">
        <f t="shared" si="251"/>
        <v>42.566988442868535</v>
      </c>
      <c r="Z1122" s="58">
        <f>(Table1[[#This Row],[Eoq]]/2)*(Table1[[#This Row],[Std. Price ($)]]*$K$1)</f>
        <v>2662.1063592153337</v>
      </c>
      <c r="AA1122" s="58">
        <f>Table1[[#This Row],[number of times I order]]*$H$1</f>
        <v>2662.1063592153337</v>
      </c>
      <c r="AB1122" s="58">
        <f>Table1[[#This Row],[Holding cost]]+AA1122</f>
        <v>5324.2127184306673</v>
      </c>
      <c r="AC1122" s="34">
        <v>0.4</v>
      </c>
      <c r="AD1122" s="29">
        <v>0.9</v>
      </c>
      <c r="AE1122" s="29">
        <v>1.1299999999999999</v>
      </c>
      <c r="AF1122" s="29">
        <v>29</v>
      </c>
    </row>
    <row r="1123" spans="1:32" x14ac:dyDescent="0.15">
      <c r="A1123" s="32">
        <v>8380.8156035120483</v>
      </c>
      <c r="B1123" s="33">
        <v>11.241458609999999</v>
      </c>
      <c r="C1123" s="33">
        <v>9495.4743995058743</v>
      </c>
      <c r="D1123" s="33">
        <f>C1123/Table1[[#This Row],[Std. Price ($)]]</f>
        <v>844.68348182673026</v>
      </c>
      <c r="E1123" s="29">
        <v>316</v>
      </c>
      <c r="F1123" s="29">
        <f t="shared" si="238"/>
        <v>442.4</v>
      </c>
      <c r="G1123" s="29">
        <f t="shared" si="239"/>
        <v>442.4</v>
      </c>
      <c r="H1123" s="29">
        <f t="shared" si="240"/>
        <v>442.4</v>
      </c>
      <c r="I1123" s="58">
        <f t="shared" si="241"/>
        <v>442.4</v>
      </c>
      <c r="J1123" s="58">
        <f t="shared" si="242"/>
        <v>442.4</v>
      </c>
      <c r="K1123" s="58">
        <f t="shared" si="243"/>
        <v>442.4</v>
      </c>
      <c r="L1123" s="58">
        <f t="shared" si="244"/>
        <v>442.4</v>
      </c>
      <c r="M1123" s="58">
        <f t="shared" si="245"/>
        <v>442.4</v>
      </c>
      <c r="N1123" s="58">
        <f t="shared" si="246"/>
        <v>442.4</v>
      </c>
      <c r="O1123" s="58">
        <f t="shared" si="247"/>
        <v>442.4</v>
      </c>
      <c r="P1123" s="58">
        <f t="shared" si="248"/>
        <v>442.4</v>
      </c>
      <c r="Q1123" s="58">
        <f t="shared" si="249"/>
        <v>442.4</v>
      </c>
      <c r="R1123" s="58">
        <f>SUM(Table1[[#This Row],[Oct]:[September]])</f>
        <v>5308.7999999999993</v>
      </c>
      <c r="S1123" s="68">
        <f>Table1[[#This Row],[DEMAND for the whole year]]/365</f>
        <v>14.544657534246573</v>
      </c>
      <c r="T1123" s="68">
        <f>Table1[[#This Row],[Lead Time (days)]]*S1123</f>
        <v>741.77753424657521</v>
      </c>
      <c r="U1123" s="68">
        <f>SQRT(2*Table1[[#This Row],[DEMAND for the whole year]]*$H$1/(Table1[[#This Row],[Std. Price ($)]]*$K$1))</f>
        <v>1190.2754513152317</v>
      </c>
      <c r="V1123" s="68">
        <f>Table1[[#This Row],[DEMAND for the whole year]]/U1123</f>
        <v>4.4601440734864157</v>
      </c>
      <c r="W1123" s="68">
        <f>Table1[[#This Row],[Demand variability (COV)]]*S1123</f>
        <v>18.326268493150682</v>
      </c>
      <c r="X1123" s="68">
        <f t="shared" si="250"/>
        <v>130.87573480609544</v>
      </c>
      <c r="Y1123" s="68">
        <f t="shared" si="251"/>
        <v>268.78589778615776</v>
      </c>
      <c r="Z1123" s="58">
        <f>(Table1[[#This Row],[Eoq]]/2)*(Table1[[#This Row],[Std. Price ($)]]*$K$1)</f>
        <v>1338.0432220459247</v>
      </c>
      <c r="AA1123" s="58">
        <f>Table1[[#This Row],[number of times I order]]*$H$1</f>
        <v>1338.0432220459247</v>
      </c>
      <c r="AB1123" s="58">
        <f>Table1[[#This Row],[Holding cost]]+AA1123</f>
        <v>2676.0864440918494</v>
      </c>
      <c r="AC1123" s="34">
        <v>0.4</v>
      </c>
      <c r="AD1123" s="29">
        <v>0.81</v>
      </c>
      <c r="AE1123" s="29">
        <v>1.26</v>
      </c>
      <c r="AF1123" s="29">
        <v>51</v>
      </c>
    </row>
    <row r="1124" spans="1:32" x14ac:dyDescent="0.15">
      <c r="A1124" s="32">
        <v>32887.306841675534</v>
      </c>
      <c r="B1124" s="33">
        <v>7.4182645399999991</v>
      </c>
      <c r="C1124" s="33">
        <v>7288.890790082819</v>
      </c>
      <c r="D1124" s="33">
        <f>C1124/Table1[[#This Row],[Std. Price ($)]]</f>
        <v>982.56010563931977</v>
      </c>
      <c r="E1124" s="29">
        <v>478</v>
      </c>
      <c r="F1124" s="29">
        <f t="shared" si="238"/>
        <v>286.79999999999995</v>
      </c>
      <c r="G1124" s="29">
        <f t="shared" si="239"/>
        <v>286.79999999999995</v>
      </c>
      <c r="H1124" s="29">
        <f t="shared" si="240"/>
        <v>286.79999999999995</v>
      </c>
      <c r="I1124" s="58">
        <f t="shared" si="241"/>
        <v>286.79999999999995</v>
      </c>
      <c r="J1124" s="58">
        <f t="shared" si="242"/>
        <v>286.79999999999995</v>
      </c>
      <c r="K1124" s="58">
        <f t="shared" si="243"/>
        <v>286.79999999999995</v>
      </c>
      <c r="L1124" s="58">
        <f t="shared" si="244"/>
        <v>286.79999999999995</v>
      </c>
      <c r="M1124" s="58">
        <f t="shared" si="245"/>
        <v>286.79999999999995</v>
      </c>
      <c r="N1124" s="58">
        <f t="shared" si="246"/>
        <v>286.79999999999995</v>
      </c>
      <c r="O1124" s="58">
        <f t="shared" si="247"/>
        <v>286.79999999999995</v>
      </c>
      <c r="P1124" s="58">
        <f t="shared" si="248"/>
        <v>286.79999999999995</v>
      </c>
      <c r="Q1124" s="58">
        <f t="shared" si="249"/>
        <v>286.79999999999995</v>
      </c>
      <c r="R1124" s="58">
        <f>SUM(Table1[[#This Row],[Oct]:[September]])</f>
        <v>3441.6000000000004</v>
      </c>
      <c r="S1124" s="68">
        <f>Table1[[#This Row],[DEMAND for the whole year]]/365</f>
        <v>9.4290410958904118</v>
      </c>
      <c r="T1124" s="68">
        <f>Table1[[#This Row],[Lead Time (days)]]*S1124</f>
        <v>480.88109589041102</v>
      </c>
      <c r="U1124" s="68">
        <f>SQRT(2*Table1[[#This Row],[DEMAND for the whole year]]*$H$1/(Table1[[#This Row],[Std. Price ($)]]*$K$1))</f>
        <v>1179.7491297080144</v>
      </c>
      <c r="V1124" s="68">
        <f>Table1[[#This Row],[DEMAND for the whole year]]/U1124</f>
        <v>2.9172303783362739</v>
      </c>
      <c r="W1124" s="68">
        <f>Table1[[#This Row],[Demand variability (COV)]]*S1124</f>
        <v>8.5804273972602747</v>
      </c>
      <c r="X1124" s="68">
        <f t="shared" si="250"/>
        <v>61.276508143842463</v>
      </c>
      <c r="Y1124" s="68">
        <f t="shared" si="251"/>
        <v>125.84656184773843</v>
      </c>
      <c r="Z1124" s="58">
        <f>(Table1[[#This Row],[Eoq]]/2)*(Table1[[#This Row],[Std. Price ($)]]*$K$1)</f>
        <v>875.1691135008823</v>
      </c>
      <c r="AA1124" s="58">
        <f>Table1[[#This Row],[number of times I order]]*$H$1</f>
        <v>875.16911350088219</v>
      </c>
      <c r="AB1124" s="58">
        <f>Table1[[#This Row],[Holding cost]]+AA1124</f>
        <v>1750.3382270017646</v>
      </c>
      <c r="AC1124" s="34">
        <v>-0.4</v>
      </c>
      <c r="AD1124" s="29">
        <v>1</v>
      </c>
      <c r="AE1124" s="29">
        <v>0.91</v>
      </c>
      <c r="AF1124" s="29">
        <v>51</v>
      </c>
    </row>
    <row r="1125" spans="1:32" x14ac:dyDescent="0.15">
      <c r="A1125" s="32">
        <v>50454.545965116245</v>
      </c>
      <c r="B1125" s="33">
        <v>14.943328609999998</v>
      </c>
      <c r="C1125" s="33">
        <v>7663.4740327883146</v>
      </c>
      <c r="D1125" s="33">
        <f>C1125/Table1[[#This Row],[Std. Price ($)]]</f>
        <v>512.83581006576787</v>
      </c>
      <c r="E1125" s="29">
        <v>332</v>
      </c>
      <c r="F1125" s="29">
        <f t="shared" si="238"/>
        <v>498</v>
      </c>
      <c r="G1125" s="29">
        <f t="shared" si="239"/>
        <v>498</v>
      </c>
      <c r="H1125" s="29">
        <f t="shared" si="240"/>
        <v>498</v>
      </c>
      <c r="I1125" s="58">
        <f t="shared" si="241"/>
        <v>498</v>
      </c>
      <c r="J1125" s="58">
        <f t="shared" si="242"/>
        <v>498</v>
      </c>
      <c r="K1125" s="58">
        <f t="shared" si="243"/>
        <v>498</v>
      </c>
      <c r="L1125" s="58">
        <f t="shared" si="244"/>
        <v>498</v>
      </c>
      <c r="M1125" s="58">
        <f t="shared" si="245"/>
        <v>498</v>
      </c>
      <c r="N1125" s="58">
        <f t="shared" si="246"/>
        <v>498</v>
      </c>
      <c r="O1125" s="58">
        <f t="shared" si="247"/>
        <v>498</v>
      </c>
      <c r="P1125" s="58">
        <f t="shared" si="248"/>
        <v>498</v>
      </c>
      <c r="Q1125" s="58">
        <f t="shared" si="249"/>
        <v>498</v>
      </c>
      <c r="R1125" s="58">
        <f>SUM(Table1[[#This Row],[Oct]:[September]])</f>
        <v>5976</v>
      </c>
      <c r="S1125" s="68">
        <f>Table1[[#This Row],[DEMAND for the whole year]]/365</f>
        <v>16.372602739726027</v>
      </c>
      <c r="T1125" s="68">
        <f>Table1[[#This Row],[Lead Time (days)]]*S1125</f>
        <v>507.55068493150685</v>
      </c>
      <c r="U1125" s="68">
        <f>SQRT(2*Table1[[#This Row],[DEMAND for the whole year]]*$H$1/(Table1[[#This Row],[Std. Price ($)]]*$K$1))</f>
        <v>1095.323103618663</v>
      </c>
      <c r="V1125" s="68">
        <f>Table1[[#This Row],[DEMAND for the whole year]]/U1125</f>
        <v>5.4559243571662535</v>
      </c>
      <c r="W1125" s="68">
        <f>Table1[[#This Row],[Demand variability (COV)]]*S1125</f>
        <v>20.138301369863012</v>
      </c>
      <c r="X1125" s="68">
        <f t="shared" si="250"/>
        <v>112.12531669505428</v>
      </c>
      <c r="Y1125" s="68">
        <f t="shared" si="251"/>
        <v>230.27724701671579</v>
      </c>
      <c r="Z1125" s="58">
        <f>(Table1[[#This Row],[Eoq]]/2)*(Table1[[#This Row],[Std. Price ($)]]*$K$1)</f>
        <v>1636.7773071498762</v>
      </c>
      <c r="AA1125" s="58">
        <f>Table1[[#This Row],[number of times I order]]*$H$1</f>
        <v>1636.7773071498759</v>
      </c>
      <c r="AB1125" s="58">
        <f>Table1[[#This Row],[Holding cost]]+AA1125</f>
        <v>3273.5546142997518</v>
      </c>
      <c r="AC1125" s="34">
        <v>0.5</v>
      </c>
      <c r="AD1125" s="29">
        <v>1</v>
      </c>
      <c r="AE1125" s="29">
        <v>1.23</v>
      </c>
      <c r="AF1125" s="29">
        <v>31</v>
      </c>
    </row>
    <row r="1126" spans="1:32" x14ac:dyDescent="0.15">
      <c r="A1126" s="32">
        <v>21988.105982069352</v>
      </c>
      <c r="B1126" s="33">
        <v>57.62</v>
      </c>
      <c r="C1126" s="33">
        <v>8678.5863436800009</v>
      </c>
      <c r="D1126" s="33">
        <f>C1126/Table1[[#This Row],[Std. Price ($)]]</f>
        <v>150.61760402082612</v>
      </c>
      <c r="E1126" s="29">
        <v>324</v>
      </c>
      <c r="F1126" s="29">
        <f t="shared" si="238"/>
        <v>129.6</v>
      </c>
      <c r="G1126" s="29">
        <f t="shared" si="239"/>
        <v>129.6</v>
      </c>
      <c r="H1126" s="29">
        <f t="shared" si="240"/>
        <v>129.6</v>
      </c>
      <c r="I1126" s="58">
        <f t="shared" si="241"/>
        <v>129.6</v>
      </c>
      <c r="J1126" s="58">
        <f t="shared" si="242"/>
        <v>129.6</v>
      </c>
      <c r="K1126" s="58">
        <f t="shared" si="243"/>
        <v>129.6</v>
      </c>
      <c r="L1126" s="58">
        <f t="shared" si="244"/>
        <v>129.6</v>
      </c>
      <c r="M1126" s="58">
        <f t="shared" si="245"/>
        <v>129.6</v>
      </c>
      <c r="N1126" s="58">
        <f t="shared" si="246"/>
        <v>129.6</v>
      </c>
      <c r="O1126" s="58">
        <f t="shared" si="247"/>
        <v>129.6</v>
      </c>
      <c r="P1126" s="58">
        <f t="shared" si="248"/>
        <v>129.6</v>
      </c>
      <c r="Q1126" s="58">
        <f t="shared" si="249"/>
        <v>129.6</v>
      </c>
      <c r="R1126" s="58">
        <f>SUM(Table1[[#This Row],[Oct]:[September]])</f>
        <v>1555.1999999999996</v>
      </c>
      <c r="S1126" s="68">
        <f>Table1[[#This Row],[DEMAND for the whole year]]/365</f>
        <v>4.2608219178082178</v>
      </c>
      <c r="T1126" s="68">
        <f>Table1[[#This Row],[Lead Time (days)]]*S1126</f>
        <v>68.173150684931485</v>
      </c>
      <c r="U1126" s="68">
        <f>SQRT(2*Table1[[#This Row],[DEMAND for the whole year]]*$H$1/(Table1[[#This Row],[Std. Price ($)]]*$K$1))</f>
        <v>284.55559169033262</v>
      </c>
      <c r="V1126" s="68">
        <f>Table1[[#This Row],[DEMAND for the whole year]]/U1126</f>
        <v>5.4653643977323227</v>
      </c>
      <c r="W1126" s="68">
        <f>Table1[[#This Row],[Demand variability (COV)]]*S1126</f>
        <v>3.1530082191780813</v>
      </c>
      <c r="X1126" s="68">
        <f t="shared" si="250"/>
        <v>12.612032876712325</v>
      </c>
      <c r="Y1126" s="68">
        <f t="shared" si="251"/>
        <v>25.901948781400662</v>
      </c>
      <c r="Z1126" s="58">
        <f>(Table1[[#This Row],[Eoq]]/2)*(Table1[[#This Row],[Std. Price ($)]]*$K$1)</f>
        <v>1639.6093193196966</v>
      </c>
      <c r="AA1126" s="58">
        <f>Table1[[#This Row],[number of times I order]]*$H$1</f>
        <v>1639.6093193196969</v>
      </c>
      <c r="AB1126" s="58">
        <f>Table1[[#This Row],[Holding cost]]+AA1126</f>
        <v>3279.2186386393932</v>
      </c>
      <c r="AC1126" s="34">
        <v>-0.6</v>
      </c>
      <c r="AD1126" s="29">
        <v>1</v>
      </c>
      <c r="AE1126" s="29">
        <v>0.74</v>
      </c>
      <c r="AF1126" s="29">
        <v>16</v>
      </c>
    </row>
    <row r="1127" spans="1:32" x14ac:dyDescent="0.15">
      <c r="A1127" s="32">
        <v>4773.702864119311</v>
      </c>
      <c r="B1127" s="33">
        <v>6.9724499999999994</v>
      </c>
      <c r="C1127" s="33">
        <v>946.13075256947945</v>
      </c>
      <c r="D1127" s="33">
        <f>C1127/Table1[[#This Row],[Std. Price ($)]]</f>
        <v>135.69559517378821</v>
      </c>
      <c r="E1127" s="29">
        <v>574</v>
      </c>
      <c r="F1127" s="29">
        <f t="shared" si="238"/>
        <v>688.8</v>
      </c>
      <c r="G1127" s="29">
        <f t="shared" si="239"/>
        <v>688.8</v>
      </c>
      <c r="H1127" s="29">
        <f t="shared" si="240"/>
        <v>688.8</v>
      </c>
      <c r="I1127" s="58">
        <f t="shared" si="241"/>
        <v>688.8</v>
      </c>
      <c r="J1127" s="58">
        <f t="shared" si="242"/>
        <v>688.8</v>
      </c>
      <c r="K1127" s="58">
        <f t="shared" si="243"/>
        <v>688.8</v>
      </c>
      <c r="L1127" s="58">
        <f t="shared" si="244"/>
        <v>688.8</v>
      </c>
      <c r="M1127" s="58">
        <f t="shared" si="245"/>
        <v>688.8</v>
      </c>
      <c r="N1127" s="58">
        <f t="shared" si="246"/>
        <v>688.8</v>
      </c>
      <c r="O1127" s="58">
        <f t="shared" si="247"/>
        <v>688.8</v>
      </c>
      <c r="P1127" s="58">
        <f t="shared" si="248"/>
        <v>688.8</v>
      </c>
      <c r="Q1127" s="58">
        <f t="shared" si="249"/>
        <v>688.8</v>
      </c>
      <c r="R1127" s="58">
        <f>SUM(Table1[[#This Row],[Oct]:[September]])</f>
        <v>8265.6</v>
      </c>
      <c r="S1127" s="68">
        <f>Table1[[#This Row],[DEMAND for the whole year]]/365</f>
        <v>22.645479452054797</v>
      </c>
      <c r="T1127" s="68">
        <f>Table1[[#This Row],[Lead Time (days)]]*S1127</f>
        <v>181.16383561643838</v>
      </c>
      <c r="U1127" s="68">
        <f>SQRT(2*Table1[[#This Row],[DEMAND for the whole year]]*$H$1/(Table1[[#This Row],[Std. Price ($)]]*$K$1))</f>
        <v>1885.84118162965</v>
      </c>
      <c r="V1127" s="68">
        <f>Table1[[#This Row],[DEMAND for the whole year]]/U1127</f>
        <v>4.3829777822845513</v>
      </c>
      <c r="W1127" s="68">
        <f>Table1[[#This Row],[Demand variability (COV)]]*S1127</f>
        <v>11.322739726027399</v>
      </c>
      <c r="X1127" s="68">
        <f t="shared" si="250"/>
        <v>32.025544167537142</v>
      </c>
      <c r="Y1127" s="68">
        <f t="shared" si="251"/>
        <v>65.772426446470703</v>
      </c>
      <c r="Z1127" s="58">
        <f>(Table1[[#This Row],[Eoq]]/2)*(Table1[[#This Row],[Std. Price ($)]]*$K$1)</f>
        <v>1314.8933346853653</v>
      </c>
      <c r="AA1127" s="58">
        <f>Table1[[#This Row],[number of times I order]]*$H$1</f>
        <v>1314.8933346853653</v>
      </c>
      <c r="AB1127" s="58">
        <f>Table1[[#This Row],[Holding cost]]+AA1127</f>
        <v>2629.7866693707306</v>
      </c>
      <c r="AC1127" s="34">
        <v>0.2</v>
      </c>
      <c r="AD1127" s="29">
        <v>0.96</v>
      </c>
      <c r="AE1127" s="29">
        <v>0.5</v>
      </c>
      <c r="AF1127" s="29">
        <v>8</v>
      </c>
    </row>
    <row r="1128" spans="1:32" x14ac:dyDescent="0.15">
      <c r="A1128" s="32">
        <v>17856.663777127822</v>
      </c>
      <c r="B1128" s="33">
        <v>6.2263866699999992</v>
      </c>
      <c r="C1128" s="33">
        <v>2937.4698699550713</v>
      </c>
      <c r="D1128" s="33">
        <f>C1128/Table1[[#This Row],[Std. Price ($)]]</f>
        <v>471.77761768449108</v>
      </c>
      <c r="E1128" s="29">
        <v>276</v>
      </c>
      <c r="F1128" s="29">
        <f t="shared" si="238"/>
        <v>496.8</v>
      </c>
      <c r="G1128" s="29">
        <f t="shared" si="239"/>
        <v>496.8</v>
      </c>
      <c r="H1128" s="29">
        <f t="shared" si="240"/>
        <v>496.8</v>
      </c>
      <c r="I1128" s="58">
        <f t="shared" si="241"/>
        <v>496.8</v>
      </c>
      <c r="J1128" s="58">
        <f t="shared" si="242"/>
        <v>496.8</v>
      </c>
      <c r="K1128" s="58">
        <f t="shared" si="243"/>
        <v>496.8</v>
      </c>
      <c r="L1128" s="58">
        <f t="shared" si="244"/>
        <v>496.8</v>
      </c>
      <c r="M1128" s="58">
        <f t="shared" si="245"/>
        <v>496.8</v>
      </c>
      <c r="N1128" s="58">
        <f t="shared" si="246"/>
        <v>496.8</v>
      </c>
      <c r="O1128" s="58">
        <f t="shared" si="247"/>
        <v>496.8</v>
      </c>
      <c r="P1128" s="58">
        <f t="shared" si="248"/>
        <v>496.8</v>
      </c>
      <c r="Q1128" s="58">
        <f t="shared" si="249"/>
        <v>496.8</v>
      </c>
      <c r="R1128" s="58">
        <f>SUM(Table1[[#This Row],[Oct]:[September]])</f>
        <v>5961.6000000000013</v>
      </c>
      <c r="S1128" s="68">
        <f>Table1[[#This Row],[DEMAND for the whole year]]/365</f>
        <v>16.33315068493151</v>
      </c>
      <c r="T1128" s="68">
        <f>Table1[[#This Row],[Lead Time (days)]]*S1128</f>
        <v>506.32767123287681</v>
      </c>
      <c r="U1128" s="68">
        <f>SQRT(2*Table1[[#This Row],[DEMAND for the whole year]]*$H$1/(Table1[[#This Row],[Std. Price ($)]]*$K$1))</f>
        <v>1694.8216383072604</v>
      </c>
      <c r="V1128" s="68">
        <f>Table1[[#This Row],[DEMAND for the whole year]]/U1128</f>
        <v>3.5175382855946289</v>
      </c>
      <c r="W1128" s="68">
        <f>Table1[[#This Row],[Demand variability (COV)]]*S1128</f>
        <v>20.74310136986302</v>
      </c>
      <c r="X1128" s="68">
        <f t="shared" si="250"/>
        <v>115.49270058169392</v>
      </c>
      <c r="Y1128" s="68">
        <f t="shared" si="251"/>
        <v>237.19300800558111</v>
      </c>
      <c r="Z1128" s="58">
        <f>(Table1[[#This Row],[Eoq]]/2)*(Table1[[#This Row],[Std. Price ($)]]*$K$1)</f>
        <v>1055.2614856783887</v>
      </c>
      <c r="AA1128" s="58">
        <f>Table1[[#This Row],[number of times I order]]*$H$1</f>
        <v>1055.2614856783887</v>
      </c>
      <c r="AB1128" s="58">
        <f>Table1[[#This Row],[Holding cost]]+AA1128</f>
        <v>2110.5229713567774</v>
      </c>
      <c r="AC1128" s="34">
        <v>0.8</v>
      </c>
      <c r="AD1128" s="29">
        <v>1</v>
      </c>
      <c r="AE1128" s="29">
        <v>1.27</v>
      </c>
      <c r="AF1128" s="29">
        <v>31</v>
      </c>
    </row>
    <row r="1129" spans="1:32" x14ac:dyDescent="0.15">
      <c r="A1129" s="32">
        <v>56037.898452549904</v>
      </c>
      <c r="B1129" s="33">
        <v>6.1697831899999995</v>
      </c>
      <c r="C1129" s="33">
        <v>4398.6166074694329</v>
      </c>
      <c r="D1129" s="33">
        <f>C1129/Table1[[#This Row],[Std. Price ($)]]</f>
        <v>712.9288780517802</v>
      </c>
      <c r="E1129" s="29">
        <v>574</v>
      </c>
      <c r="F1129" s="29">
        <f t="shared" si="238"/>
        <v>861</v>
      </c>
      <c r="G1129" s="29">
        <f t="shared" si="239"/>
        <v>861</v>
      </c>
      <c r="H1129" s="29">
        <f t="shared" si="240"/>
        <v>861</v>
      </c>
      <c r="I1129" s="58">
        <f t="shared" si="241"/>
        <v>861</v>
      </c>
      <c r="J1129" s="58">
        <f t="shared" si="242"/>
        <v>861</v>
      </c>
      <c r="K1129" s="58">
        <f t="shared" si="243"/>
        <v>861</v>
      </c>
      <c r="L1129" s="58">
        <f t="shared" si="244"/>
        <v>861</v>
      </c>
      <c r="M1129" s="58">
        <f t="shared" si="245"/>
        <v>861</v>
      </c>
      <c r="N1129" s="58">
        <f t="shared" si="246"/>
        <v>861</v>
      </c>
      <c r="O1129" s="58">
        <f t="shared" si="247"/>
        <v>861</v>
      </c>
      <c r="P1129" s="58">
        <f t="shared" si="248"/>
        <v>861</v>
      </c>
      <c r="Q1129" s="58">
        <f t="shared" si="249"/>
        <v>861</v>
      </c>
      <c r="R1129" s="58">
        <f>SUM(Table1[[#This Row],[Oct]:[September]])</f>
        <v>10332</v>
      </c>
      <c r="S1129" s="68">
        <f>Table1[[#This Row],[DEMAND for the whole year]]/365</f>
        <v>28.306849315068494</v>
      </c>
      <c r="T1129" s="68">
        <f>Table1[[#This Row],[Lead Time (days)]]*S1129</f>
        <v>1160.5808219178082</v>
      </c>
      <c r="U1129" s="68">
        <f>SQRT(2*Table1[[#This Row],[DEMAND for the whole year]]*$H$1/(Table1[[#This Row],[Std. Price ($)]]*$K$1))</f>
        <v>2241.3922948806107</v>
      </c>
      <c r="V1129" s="68">
        <f>Table1[[#This Row],[DEMAND for the whole year]]/U1129</f>
        <v>4.6096348343833053</v>
      </c>
      <c r="W1129" s="68">
        <f>Table1[[#This Row],[Demand variability (COV)]]*S1129</f>
        <v>17.550246575342467</v>
      </c>
      <c r="X1129" s="68">
        <f t="shared" si="250"/>
        <v>112.37640921949819</v>
      </c>
      <c r="Y1129" s="68">
        <f t="shared" si="251"/>
        <v>230.79292801526026</v>
      </c>
      <c r="Z1129" s="58">
        <f>(Table1[[#This Row],[Eoq]]/2)*(Table1[[#This Row],[Std. Price ($)]]*$K$1)</f>
        <v>1382.8904503149915</v>
      </c>
      <c r="AA1129" s="58">
        <f>Table1[[#This Row],[number of times I order]]*$H$1</f>
        <v>1382.8904503149915</v>
      </c>
      <c r="AB1129" s="58">
        <f>Table1[[#This Row],[Holding cost]]+AA1129</f>
        <v>2765.7809006299831</v>
      </c>
      <c r="AC1129" s="34">
        <v>0.5</v>
      </c>
      <c r="AD1129" s="29">
        <v>1</v>
      </c>
      <c r="AE1129" s="29">
        <v>0.62</v>
      </c>
      <c r="AF1129" s="29">
        <v>41</v>
      </c>
    </row>
    <row r="1130" spans="1:32" x14ac:dyDescent="0.15">
      <c r="A1130" s="32">
        <v>13693.424231848572</v>
      </c>
      <c r="B1130" s="33">
        <v>8.4565653300000001</v>
      </c>
      <c r="C1130" s="33">
        <v>6088.8810838161589</v>
      </c>
      <c r="D1130" s="33">
        <f>C1130/Table1[[#This Row],[Std. Price ($)]]</f>
        <v>720.01821616816608</v>
      </c>
      <c r="E1130" s="29">
        <v>688</v>
      </c>
      <c r="F1130" s="29">
        <f t="shared" si="238"/>
        <v>1513.6</v>
      </c>
      <c r="G1130" s="29">
        <f t="shared" si="239"/>
        <v>1513.6</v>
      </c>
      <c r="H1130" s="29">
        <f t="shared" si="240"/>
        <v>1513.6</v>
      </c>
      <c r="I1130" s="58">
        <f t="shared" si="241"/>
        <v>1513.6</v>
      </c>
      <c r="J1130" s="58">
        <f t="shared" si="242"/>
        <v>1513.6</v>
      </c>
      <c r="K1130" s="58">
        <f t="shared" si="243"/>
        <v>1513.6</v>
      </c>
      <c r="L1130" s="58">
        <f t="shared" si="244"/>
        <v>1513.6</v>
      </c>
      <c r="M1130" s="58">
        <f t="shared" si="245"/>
        <v>1513.6</v>
      </c>
      <c r="N1130" s="58">
        <f t="shared" si="246"/>
        <v>1513.6</v>
      </c>
      <c r="O1130" s="58">
        <f t="shared" si="247"/>
        <v>1513.6</v>
      </c>
      <c r="P1130" s="58">
        <f t="shared" si="248"/>
        <v>1513.6</v>
      </c>
      <c r="Q1130" s="58">
        <f t="shared" si="249"/>
        <v>1513.6</v>
      </c>
      <c r="R1130" s="58">
        <f>SUM(Table1[[#This Row],[Oct]:[September]])</f>
        <v>18163.2</v>
      </c>
      <c r="S1130" s="68">
        <f>Table1[[#This Row],[DEMAND for the whole year]]/365</f>
        <v>49.762191780821922</v>
      </c>
      <c r="T1130" s="68">
        <f>Table1[[#This Row],[Lead Time (days)]]*S1130</f>
        <v>1045.0060273972604</v>
      </c>
      <c r="U1130" s="68">
        <f>SQRT(2*Table1[[#This Row],[DEMAND for the whole year]]*$H$1/(Table1[[#This Row],[Std. Price ($)]]*$K$1))</f>
        <v>2538.3985193230951</v>
      </c>
      <c r="V1130" s="68">
        <f>Table1[[#This Row],[DEMAND for the whole year]]/U1130</f>
        <v>7.1553776374103428</v>
      </c>
      <c r="W1130" s="68">
        <f>Table1[[#This Row],[Demand variability (COV)]]*S1130</f>
        <v>58.221764383561649</v>
      </c>
      <c r="X1130" s="68">
        <f t="shared" si="250"/>
        <v>266.80564238155517</v>
      </c>
      <c r="Y1130" s="68">
        <f t="shared" si="251"/>
        <v>547.95179739154241</v>
      </c>
      <c r="Z1130" s="58">
        <f>(Table1[[#This Row],[Eoq]]/2)*(Table1[[#This Row],[Std. Price ($)]]*$K$1)</f>
        <v>2146.6132912231024</v>
      </c>
      <c r="AA1130" s="58">
        <f>Table1[[#This Row],[number of times I order]]*$H$1</f>
        <v>2146.6132912231028</v>
      </c>
      <c r="AB1130" s="58">
        <f>Table1[[#This Row],[Holding cost]]+AA1130</f>
        <v>4293.2265824462047</v>
      </c>
      <c r="AC1130" s="34">
        <v>1.2</v>
      </c>
      <c r="AD1130" s="29">
        <v>0.88</v>
      </c>
      <c r="AE1130" s="29">
        <v>1.17</v>
      </c>
      <c r="AF1130" s="29">
        <v>21</v>
      </c>
    </row>
    <row r="1131" spans="1:32" x14ac:dyDescent="0.15">
      <c r="A1131" s="32">
        <v>43315.240260250568</v>
      </c>
      <c r="B1131" s="33">
        <v>14.019759989999999</v>
      </c>
      <c r="C1131" s="33">
        <v>9231.3878744344929</v>
      </c>
      <c r="D1131" s="33">
        <f>C1131/Table1[[#This Row],[Std. Price ($)]]</f>
        <v>658.45548575860414</v>
      </c>
      <c r="E1131" s="29">
        <v>372</v>
      </c>
      <c r="F1131" s="29">
        <f t="shared" si="238"/>
        <v>520.79999999999995</v>
      </c>
      <c r="G1131" s="29">
        <f t="shared" si="239"/>
        <v>520.79999999999995</v>
      </c>
      <c r="H1131" s="29">
        <f t="shared" si="240"/>
        <v>520.79999999999995</v>
      </c>
      <c r="I1131" s="58">
        <f t="shared" si="241"/>
        <v>520.79999999999995</v>
      </c>
      <c r="J1131" s="58">
        <f t="shared" si="242"/>
        <v>520.79999999999995</v>
      </c>
      <c r="K1131" s="58">
        <f t="shared" si="243"/>
        <v>520.79999999999995</v>
      </c>
      <c r="L1131" s="58">
        <f t="shared" si="244"/>
        <v>520.79999999999995</v>
      </c>
      <c r="M1131" s="58">
        <f t="shared" si="245"/>
        <v>520.79999999999995</v>
      </c>
      <c r="N1131" s="58">
        <f t="shared" si="246"/>
        <v>520.79999999999995</v>
      </c>
      <c r="O1131" s="58">
        <f t="shared" si="247"/>
        <v>520.79999999999995</v>
      </c>
      <c r="P1131" s="58">
        <f t="shared" si="248"/>
        <v>520.79999999999995</v>
      </c>
      <c r="Q1131" s="58">
        <f t="shared" si="249"/>
        <v>520.79999999999995</v>
      </c>
      <c r="R1131" s="58">
        <f>SUM(Table1[[#This Row],[Oct]:[September]])</f>
        <v>6249.6000000000013</v>
      </c>
      <c r="S1131" s="68">
        <f>Table1[[#This Row],[DEMAND for the whole year]]/365</f>
        <v>17.122191780821922</v>
      </c>
      <c r="T1131" s="68">
        <f>Table1[[#This Row],[Lead Time (days)]]*S1131</f>
        <v>1061.5758904109591</v>
      </c>
      <c r="U1131" s="68">
        <f>SQRT(2*Table1[[#This Row],[DEMAND for the whole year]]*$H$1/(Table1[[#This Row],[Std. Price ($)]]*$K$1))</f>
        <v>1156.4222757765208</v>
      </c>
      <c r="V1131" s="68">
        <f>Table1[[#This Row],[DEMAND for the whole year]]/U1131</f>
        <v>5.4042542511588039</v>
      </c>
      <c r="W1131" s="68">
        <f>Table1[[#This Row],[Demand variability (COV)]]*S1131</f>
        <v>11.471868493150689</v>
      </c>
      <c r="X1131" s="68">
        <f t="shared" si="250"/>
        <v>90.329582844696532</v>
      </c>
      <c r="Y1131" s="68">
        <f t="shared" si="251"/>
        <v>185.51428236512243</v>
      </c>
      <c r="Z1131" s="58">
        <f>(Table1[[#This Row],[Eoq]]/2)*(Table1[[#This Row],[Std. Price ($)]]*$K$1)</f>
        <v>1621.2762753476413</v>
      </c>
      <c r="AA1131" s="58">
        <f>Table1[[#This Row],[number of times I order]]*$H$1</f>
        <v>1621.2762753476411</v>
      </c>
      <c r="AB1131" s="58">
        <f>Table1[[#This Row],[Holding cost]]+AA1131</f>
        <v>3242.5525506952827</v>
      </c>
      <c r="AC1131" s="34">
        <v>0.4</v>
      </c>
      <c r="AD1131" s="29">
        <v>1</v>
      </c>
      <c r="AE1131" s="29">
        <v>0.67</v>
      </c>
      <c r="AF1131" s="29">
        <v>62</v>
      </c>
    </row>
    <row r="1132" spans="1:32" x14ac:dyDescent="0.15">
      <c r="A1132" s="32">
        <v>86385.282807981683</v>
      </c>
      <c r="B1132" s="33">
        <v>20.265190929999996</v>
      </c>
      <c r="C1132" s="33">
        <v>4422.3984608691708</v>
      </c>
      <c r="D1132" s="33">
        <f>C1132/Table1[[#This Row],[Std. Price ($)]]</f>
        <v>218.22634073101091</v>
      </c>
      <c r="E1132" s="29">
        <v>550</v>
      </c>
      <c r="F1132" s="29">
        <f t="shared" si="238"/>
        <v>990</v>
      </c>
      <c r="G1132" s="29">
        <f t="shared" si="239"/>
        <v>990</v>
      </c>
      <c r="H1132" s="29">
        <f t="shared" si="240"/>
        <v>990</v>
      </c>
      <c r="I1132" s="58">
        <f t="shared" si="241"/>
        <v>990</v>
      </c>
      <c r="J1132" s="58">
        <f t="shared" si="242"/>
        <v>990</v>
      </c>
      <c r="K1132" s="58">
        <f t="shared" si="243"/>
        <v>990</v>
      </c>
      <c r="L1132" s="58">
        <f t="shared" si="244"/>
        <v>990</v>
      </c>
      <c r="M1132" s="58">
        <f t="shared" si="245"/>
        <v>990</v>
      </c>
      <c r="N1132" s="58">
        <f t="shared" si="246"/>
        <v>990</v>
      </c>
      <c r="O1132" s="58">
        <f t="shared" si="247"/>
        <v>990</v>
      </c>
      <c r="P1132" s="58">
        <f t="shared" si="248"/>
        <v>990</v>
      </c>
      <c r="Q1132" s="58">
        <f t="shared" si="249"/>
        <v>990</v>
      </c>
      <c r="R1132" s="58">
        <f>SUM(Table1[[#This Row],[Oct]:[September]])</f>
        <v>11880</v>
      </c>
      <c r="S1132" s="68">
        <f>Table1[[#This Row],[DEMAND for the whole year]]/365</f>
        <v>32.547945205479451</v>
      </c>
      <c r="T1132" s="68">
        <f>Table1[[#This Row],[Lead Time (days)]]*S1132</f>
        <v>390.57534246575341</v>
      </c>
      <c r="U1132" s="68">
        <f>SQRT(2*Table1[[#This Row],[DEMAND for the whole year]]*$H$1/(Table1[[#This Row],[Std. Price ($)]]*$K$1))</f>
        <v>1326.152589859551</v>
      </c>
      <c r="V1132" s="68">
        <f>Table1[[#This Row],[DEMAND for the whole year]]/U1132</f>
        <v>8.9582451452725937</v>
      </c>
      <c r="W1132" s="68">
        <f>Table1[[#This Row],[Demand variability (COV)]]*S1132</f>
        <v>26.363835616438358</v>
      </c>
      <c r="X1132" s="68">
        <f t="shared" si="250"/>
        <v>91.327005540130372</v>
      </c>
      <c r="Y1132" s="68">
        <f t="shared" si="251"/>
        <v>187.56273813930912</v>
      </c>
      <c r="Z1132" s="58">
        <f>(Table1[[#This Row],[Eoq]]/2)*(Table1[[#This Row],[Std. Price ($)]]*$K$1)</f>
        <v>2687.4735435817779</v>
      </c>
      <c r="AA1132" s="58">
        <f>Table1[[#This Row],[number of times I order]]*$H$1</f>
        <v>2687.4735435817779</v>
      </c>
      <c r="AB1132" s="58">
        <f>Table1[[#This Row],[Holding cost]]+AA1132</f>
        <v>5374.9470871635558</v>
      </c>
      <c r="AC1132" s="34">
        <v>0.8</v>
      </c>
      <c r="AD1132" s="29">
        <v>0.96</v>
      </c>
      <c r="AE1132" s="29">
        <v>0.81</v>
      </c>
      <c r="AF1132" s="29">
        <v>12</v>
      </c>
    </row>
    <row r="1133" spans="1:32" x14ac:dyDescent="0.15">
      <c r="A1133" s="32">
        <v>17357.583584604476</v>
      </c>
      <c r="B1133" s="33">
        <v>16.188605599999999</v>
      </c>
      <c r="C1133" s="33">
        <v>5440.8420192810972</v>
      </c>
      <c r="D1133" s="33">
        <f>C1133/Table1[[#This Row],[Std. Price ($)]]</f>
        <v>336.09083782244329</v>
      </c>
      <c r="E1133" s="29">
        <v>526</v>
      </c>
      <c r="F1133" s="29">
        <f t="shared" si="238"/>
        <v>841.59999999999991</v>
      </c>
      <c r="G1133" s="29">
        <f t="shared" si="239"/>
        <v>841.59999999999991</v>
      </c>
      <c r="H1133" s="29">
        <f t="shared" si="240"/>
        <v>841.59999999999991</v>
      </c>
      <c r="I1133" s="58">
        <f t="shared" si="241"/>
        <v>841.59999999999991</v>
      </c>
      <c r="J1133" s="58">
        <f t="shared" si="242"/>
        <v>841.59999999999991</v>
      </c>
      <c r="K1133" s="58">
        <f t="shared" si="243"/>
        <v>841.59999999999991</v>
      </c>
      <c r="L1133" s="58">
        <f t="shared" si="244"/>
        <v>841.59999999999991</v>
      </c>
      <c r="M1133" s="58">
        <f t="shared" si="245"/>
        <v>841.59999999999991</v>
      </c>
      <c r="N1133" s="58">
        <f t="shared" si="246"/>
        <v>841.59999999999991</v>
      </c>
      <c r="O1133" s="58">
        <f t="shared" si="247"/>
        <v>841.59999999999991</v>
      </c>
      <c r="P1133" s="58">
        <f t="shared" si="248"/>
        <v>841.59999999999991</v>
      </c>
      <c r="Q1133" s="58">
        <f t="shared" si="249"/>
        <v>841.59999999999991</v>
      </c>
      <c r="R1133" s="58">
        <f>SUM(Table1[[#This Row],[Oct]:[September]])</f>
        <v>10099.200000000003</v>
      </c>
      <c r="S1133" s="68">
        <f>Table1[[#This Row],[DEMAND for the whole year]]/365</f>
        <v>27.669041095890417</v>
      </c>
      <c r="T1133" s="68">
        <f>Table1[[#This Row],[Lead Time (days)]]*S1133</f>
        <v>802.40219178082214</v>
      </c>
      <c r="U1133" s="68">
        <f>SQRT(2*Table1[[#This Row],[DEMAND for the whole year]]*$H$1/(Table1[[#This Row],[Std. Price ($)]]*$K$1))</f>
        <v>1368.0418794407324</v>
      </c>
      <c r="V1133" s="68">
        <f>Table1[[#This Row],[DEMAND for the whole year]]/U1133</f>
        <v>7.382230143516253</v>
      </c>
      <c r="W1133" s="68">
        <f>Table1[[#This Row],[Demand variability (COV)]]*S1133</f>
        <v>14.111210958904113</v>
      </c>
      <c r="X1133" s="68">
        <f t="shared" si="250"/>
        <v>75.991196641941158</v>
      </c>
      <c r="Y1133" s="68">
        <f t="shared" si="251"/>
        <v>156.06683732099523</v>
      </c>
      <c r="Z1133" s="58">
        <f>(Table1[[#This Row],[Eoq]]/2)*(Table1[[#This Row],[Std. Price ($)]]*$K$1)</f>
        <v>2214.6690430548765</v>
      </c>
      <c r="AA1133" s="58">
        <f>Table1[[#This Row],[number of times I order]]*$H$1</f>
        <v>2214.6690430548761</v>
      </c>
      <c r="AB1133" s="58">
        <f>Table1[[#This Row],[Holding cost]]+AA1133</f>
        <v>4429.3380861097521</v>
      </c>
      <c r="AC1133" s="34">
        <v>0.6</v>
      </c>
      <c r="AD1133" s="29">
        <v>1</v>
      </c>
      <c r="AE1133" s="29">
        <v>0.51</v>
      </c>
      <c r="AF1133" s="29">
        <v>29</v>
      </c>
    </row>
    <row r="1134" spans="1:32" x14ac:dyDescent="0.15">
      <c r="A1134" s="32">
        <v>52905.996725552388</v>
      </c>
      <c r="B1134" s="33">
        <v>9.090524649999999</v>
      </c>
      <c r="C1134" s="33">
        <v>1345.294629275751</v>
      </c>
      <c r="D1134" s="33">
        <f>C1134/Table1[[#This Row],[Std. Price ($)]]</f>
        <v>147.98866743909562</v>
      </c>
      <c r="E1134" s="29">
        <v>154</v>
      </c>
      <c r="F1134" s="29">
        <f t="shared" si="238"/>
        <v>123.2</v>
      </c>
      <c r="G1134" s="29">
        <f t="shared" si="239"/>
        <v>123.2</v>
      </c>
      <c r="H1134" s="29">
        <f t="shared" si="240"/>
        <v>123.2</v>
      </c>
      <c r="I1134" s="58">
        <f t="shared" si="241"/>
        <v>123.2</v>
      </c>
      <c r="J1134" s="58">
        <f t="shared" si="242"/>
        <v>123.2</v>
      </c>
      <c r="K1134" s="58">
        <f t="shared" si="243"/>
        <v>123.2</v>
      </c>
      <c r="L1134" s="58">
        <f t="shared" si="244"/>
        <v>123.2</v>
      </c>
      <c r="M1134" s="58">
        <f t="shared" si="245"/>
        <v>123.2</v>
      </c>
      <c r="N1134" s="58">
        <f t="shared" si="246"/>
        <v>123.2</v>
      </c>
      <c r="O1134" s="58">
        <f t="shared" si="247"/>
        <v>123.2</v>
      </c>
      <c r="P1134" s="58">
        <f t="shared" si="248"/>
        <v>123.2</v>
      </c>
      <c r="Q1134" s="58">
        <f t="shared" si="249"/>
        <v>123.2</v>
      </c>
      <c r="R1134" s="58">
        <f>SUM(Table1[[#This Row],[Oct]:[September]])</f>
        <v>1478.4000000000003</v>
      </c>
      <c r="S1134" s="68">
        <f>Table1[[#This Row],[DEMAND for the whole year]]/365</f>
        <v>4.0504109589041102</v>
      </c>
      <c r="T1134" s="68">
        <f>Table1[[#This Row],[Lead Time (days)]]*S1134</f>
        <v>141.76438356164385</v>
      </c>
      <c r="U1134" s="68">
        <f>SQRT(2*Table1[[#This Row],[DEMAND for the whole year]]*$H$1/(Table1[[#This Row],[Std. Price ($)]]*$K$1))</f>
        <v>698.49311539025132</v>
      </c>
      <c r="V1134" s="68">
        <f>Table1[[#This Row],[DEMAND for the whole year]]/U1134</f>
        <v>2.1165562944367911</v>
      </c>
      <c r="W1134" s="68">
        <f>Table1[[#This Row],[Demand variability (COV)]]*S1134</f>
        <v>3.0783123287671237</v>
      </c>
      <c r="X1134" s="68">
        <f t="shared" si="250"/>
        <v>18.211541334285478</v>
      </c>
      <c r="Y1134" s="68">
        <f t="shared" si="251"/>
        <v>37.401933176215202</v>
      </c>
      <c r="Z1134" s="58">
        <f>(Table1[[#This Row],[Eoq]]/2)*(Table1[[#This Row],[Std. Price ($)]]*$K$1)</f>
        <v>634.96688833103735</v>
      </c>
      <c r="AA1134" s="58">
        <f>Table1[[#This Row],[number of times I order]]*$H$1</f>
        <v>634.96688833103735</v>
      </c>
      <c r="AB1134" s="58">
        <f>Table1[[#This Row],[Holding cost]]+AA1134</f>
        <v>1269.9337766620747</v>
      </c>
      <c r="AC1134" s="34">
        <v>-0.2</v>
      </c>
      <c r="AD1134" s="29">
        <v>1</v>
      </c>
      <c r="AE1134" s="29">
        <v>0.76</v>
      </c>
      <c r="AF1134" s="29">
        <v>35</v>
      </c>
    </row>
    <row r="1135" spans="1:32" x14ac:dyDescent="0.15">
      <c r="A1135" s="32">
        <v>56141.933508359041</v>
      </c>
      <c r="B1135" s="33">
        <v>6.0590448599999993</v>
      </c>
      <c r="C1135" s="33">
        <v>2972.0317151082395</v>
      </c>
      <c r="D1135" s="33">
        <f>C1135/Table1[[#This Row],[Std. Price ($)]]</f>
        <v>490.51158784591667</v>
      </c>
      <c r="E1135" s="29">
        <v>356</v>
      </c>
      <c r="F1135" s="29">
        <f t="shared" si="238"/>
        <v>284.8</v>
      </c>
      <c r="G1135" s="29">
        <f t="shared" si="239"/>
        <v>284.8</v>
      </c>
      <c r="H1135" s="29">
        <f t="shared" si="240"/>
        <v>284.8</v>
      </c>
      <c r="I1135" s="58">
        <f t="shared" si="241"/>
        <v>284.8</v>
      </c>
      <c r="J1135" s="58">
        <f t="shared" si="242"/>
        <v>284.8</v>
      </c>
      <c r="K1135" s="58">
        <f t="shared" si="243"/>
        <v>284.8</v>
      </c>
      <c r="L1135" s="58">
        <f t="shared" si="244"/>
        <v>284.8</v>
      </c>
      <c r="M1135" s="58">
        <f t="shared" si="245"/>
        <v>284.8</v>
      </c>
      <c r="N1135" s="58">
        <f t="shared" si="246"/>
        <v>284.8</v>
      </c>
      <c r="O1135" s="58">
        <f t="shared" si="247"/>
        <v>284.8</v>
      </c>
      <c r="P1135" s="58">
        <f t="shared" si="248"/>
        <v>284.8</v>
      </c>
      <c r="Q1135" s="58">
        <f t="shared" si="249"/>
        <v>284.8</v>
      </c>
      <c r="R1135" s="58">
        <f>SUM(Table1[[#This Row],[Oct]:[September]])</f>
        <v>3417.6000000000008</v>
      </c>
      <c r="S1135" s="68">
        <f>Table1[[#This Row],[DEMAND for the whole year]]/365</f>
        <v>9.3632876712328788</v>
      </c>
      <c r="T1135" s="68">
        <f>Table1[[#This Row],[Lead Time (days)]]*S1135</f>
        <v>299.62520547945212</v>
      </c>
      <c r="U1135" s="68">
        <f>SQRT(2*Table1[[#This Row],[DEMAND for the whole year]]*$H$1/(Table1[[#This Row],[Std. Price ($)]]*$K$1))</f>
        <v>1300.82585078958</v>
      </c>
      <c r="V1135" s="68">
        <f>Table1[[#This Row],[DEMAND for the whole year]]/U1135</f>
        <v>2.6272540616605777</v>
      </c>
      <c r="W1135" s="68">
        <f>Table1[[#This Row],[Demand variability (COV)]]*S1135</f>
        <v>8.8951232876712343</v>
      </c>
      <c r="X1135" s="68">
        <f t="shared" si="250"/>
        <v>50.318415969621654</v>
      </c>
      <c r="Y1135" s="68">
        <f t="shared" si="251"/>
        <v>103.34139198232936</v>
      </c>
      <c r="Z1135" s="58">
        <f>(Table1[[#This Row],[Eoq]]/2)*(Table1[[#This Row],[Std. Price ($)]]*$K$1)</f>
        <v>788.17621849817317</v>
      </c>
      <c r="AA1135" s="58">
        <f>Table1[[#This Row],[number of times I order]]*$H$1</f>
        <v>788.17621849817328</v>
      </c>
      <c r="AB1135" s="58">
        <f>Table1[[#This Row],[Holding cost]]+AA1135</f>
        <v>1576.3524369963466</v>
      </c>
      <c r="AC1135" s="34">
        <v>-0.2</v>
      </c>
      <c r="AD1135" s="29">
        <v>1</v>
      </c>
      <c r="AE1135" s="29">
        <v>0.95</v>
      </c>
      <c r="AF1135" s="29">
        <v>32</v>
      </c>
    </row>
    <row r="1136" spans="1:32" x14ac:dyDescent="0.15">
      <c r="A1136" s="32">
        <v>5762.6142670119561</v>
      </c>
      <c r="B1136" s="33">
        <v>19.085668249999998</v>
      </c>
      <c r="C1136" s="33">
        <v>3444.2585886586307</v>
      </c>
      <c r="D1136" s="33">
        <f>C1136/Table1[[#This Row],[Std. Price ($)]]</f>
        <v>180.46308588951982</v>
      </c>
      <c r="E1136" s="29">
        <v>1190</v>
      </c>
      <c r="F1136" s="29">
        <f t="shared" si="238"/>
        <v>1666</v>
      </c>
      <c r="G1136" s="29">
        <f t="shared" si="239"/>
        <v>1666</v>
      </c>
      <c r="H1136" s="29">
        <f t="shared" si="240"/>
        <v>1666</v>
      </c>
      <c r="I1136" s="58">
        <f t="shared" si="241"/>
        <v>1666</v>
      </c>
      <c r="J1136" s="58">
        <f t="shared" si="242"/>
        <v>1666</v>
      </c>
      <c r="K1136" s="58">
        <f t="shared" si="243"/>
        <v>1666</v>
      </c>
      <c r="L1136" s="58">
        <f t="shared" si="244"/>
        <v>1666</v>
      </c>
      <c r="M1136" s="58">
        <f t="shared" si="245"/>
        <v>1666</v>
      </c>
      <c r="N1136" s="58">
        <f t="shared" si="246"/>
        <v>1666</v>
      </c>
      <c r="O1136" s="58">
        <f t="shared" si="247"/>
        <v>1666</v>
      </c>
      <c r="P1136" s="58">
        <f t="shared" si="248"/>
        <v>1666</v>
      </c>
      <c r="Q1136" s="58">
        <f t="shared" si="249"/>
        <v>1666</v>
      </c>
      <c r="R1136" s="58">
        <f>SUM(Table1[[#This Row],[Oct]:[September]])</f>
        <v>19992</v>
      </c>
      <c r="S1136" s="68">
        <f>Table1[[#This Row],[DEMAND for the whole year]]/365</f>
        <v>54.772602739726025</v>
      </c>
      <c r="T1136" s="68">
        <f>Table1[[#This Row],[Lead Time (days)]]*S1136</f>
        <v>109.54520547945205</v>
      </c>
      <c r="U1136" s="68">
        <f>SQRT(2*Table1[[#This Row],[DEMAND for the whole year]]*$H$1/(Table1[[#This Row],[Std. Price ($)]]*$K$1))</f>
        <v>1772.6992609013703</v>
      </c>
      <c r="V1136" s="68">
        <f>Table1[[#This Row],[DEMAND for the whole year]]/U1136</f>
        <v>11.277716666861249</v>
      </c>
      <c r="W1136" s="68">
        <f>Table1[[#This Row],[Demand variability (COV)]]*S1136</f>
        <v>105.16339726027397</v>
      </c>
      <c r="X1136" s="68">
        <f t="shared" si="250"/>
        <v>148.72350267070905</v>
      </c>
      <c r="Y1136" s="68">
        <f t="shared" si="251"/>
        <v>305.44073159531757</v>
      </c>
      <c r="Z1136" s="58">
        <f>(Table1[[#This Row],[Eoq]]/2)*(Table1[[#This Row],[Std. Price ($)]]*$K$1)</f>
        <v>3383.3150000583746</v>
      </c>
      <c r="AA1136" s="58">
        <f>Table1[[#This Row],[number of times I order]]*$H$1</f>
        <v>3383.3150000583746</v>
      </c>
      <c r="AB1136" s="58">
        <f>Table1[[#This Row],[Holding cost]]+AA1136</f>
        <v>6766.6300001167492</v>
      </c>
      <c r="AC1136" s="34">
        <v>0.4</v>
      </c>
      <c r="AD1136" s="29">
        <v>0.88</v>
      </c>
      <c r="AE1136" s="29">
        <v>1.92</v>
      </c>
      <c r="AF1136" s="29">
        <v>2</v>
      </c>
    </row>
    <row r="1137" spans="1:32" x14ac:dyDescent="0.15">
      <c r="A1137" s="32">
        <v>80969.10544693761</v>
      </c>
      <c r="B1137" s="33">
        <v>85.109856569999991</v>
      </c>
      <c r="C1137" s="33">
        <v>45584.205787766463</v>
      </c>
      <c r="D1137" s="33">
        <f>C1137/Table1[[#This Row],[Std. Price ($)]]</f>
        <v>535.59255795801971</v>
      </c>
      <c r="E1137" s="29">
        <v>584</v>
      </c>
      <c r="F1137" s="29">
        <f t="shared" si="238"/>
        <v>934.4</v>
      </c>
      <c r="G1137" s="29">
        <f t="shared" si="239"/>
        <v>934.4</v>
      </c>
      <c r="H1137" s="29">
        <f t="shared" si="240"/>
        <v>934.4</v>
      </c>
      <c r="I1137" s="58">
        <f t="shared" si="241"/>
        <v>934.4</v>
      </c>
      <c r="J1137" s="58">
        <f t="shared" si="242"/>
        <v>934.4</v>
      </c>
      <c r="K1137" s="58">
        <f t="shared" si="243"/>
        <v>934.4</v>
      </c>
      <c r="L1137" s="58">
        <f t="shared" si="244"/>
        <v>934.4</v>
      </c>
      <c r="M1137" s="58">
        <f t="shared" si="245"/>
        <v>934.4</v>
      </c>
      <c r="N1137" s="58">
        <f t="shared" si="246"/>
        <v>934.4</v>
      </c>
      <c r="O1137" s="58">
        <f t="shared" si="247"/>
        <v>934.4</v>
      </c>
      <c r="P1137" s="58">
        <f t="shared" si="248"/>
        <v>934.4</v>
      </c>
      <c r="Q1137" s="58">
        <f t="shared" si="249"/>
        <v>934.4</v>
      </c>
      <c r="R1137" s="58">
        <f>SUM(Table1[[#This Row],[Oct]:[September]])</f>
        <v>11212.799999999997</v>
      </c>
      <c r="S1137" s="68">
        <f>Table1[[#This Row],[DEMAND for the whole year]]/365</f>
        <v>30.719999999999992</v>
      </c>
      <c r="T1137" s="68">
        <f>Table1[[#This Row],[Lead Time (days)]]*S1137</f>
        <v>1566.7199999999996</v>
      </c>
      <c r="U1137" s="68">
        <f>SQRT(2*Table1[[#This Row],[DEMAND for the whole year]]*$H$1/(Table1[[#This Row],[Std. Price ($)]]*$K$1))</f>
        <v>628.67723722132143</v>
      </c>
      <c r="V1137" s="68">
        <f>Table1[[#This Row],[DEMAND for the whole year]]/U1137</f>
        <v>17.835543162910174</v>
      </c>
      <c r="W1137" s="68">
        <f>Table1[[#This Row],[Demand variability (COV)]]*S1137</f>
        <v>12.902399999999997</v>
      </c>
      <c r="X1137" s="68">
        <f t="shared" si="250"/>
        <v>92.141566156431253</v>
      </c>
      <c r="Y1137" s="68">
        <f t="shared" si="251"/>
        <v>189.23564111768064</v>
      </c>
      <c r="Z1137" s="58">
        <f>(Table1[[#This Row],[Eoq]]/2)*(Table1[[#This Row],[Std. Price ($)]]*$K$1)</f>
        <v>5350.6629488730523</v>
      </c>
      <c r="AA1137" s="58">
        <f>Table1[[#This Row],[number of times I order]]*$H$1</f>
        <v>5350.6629488730523</v>
      </c>
      <c r="AB1137" s="58">
        <f>Table1[[#This Row],[Holding cost]]+AA1137</f>
        <v>10701.325897746105</v>
      </c>
      <c r="AC1137" s="34">
        <v>0.6</v>
      </c>
      <c r="AD1137" s="29">
        <v>0.82</v>
      </c>
      <c r="AE1137" s="29">
        <v>0.42</v>
      </c>
      <c r="AF1137" s="29">
        <v>51</v>
      </c>
    </row>
    <row r="1138" spans="1:32" x14ac:dyDescent="0.15">
      <c r="A1138" s="32">
        <v>84472.299127248712</v>
      </c>
      <c r="B1138" s="33">
        <v>44.912209999999995</v>
      </c>
      <c r="C1138" s="33">
        <v>2452.07905303196</v>
      </c>
      <c r="D1138" s="33">
        <f>C1138/Table1[[#This Row],[Std. Price ($)]]</f>
        <v>54.597158613035525</v>
      </c>
      <c r="E1138" s="29">
        <v>874</v>
      </c>
      <c r="F1138" s="29">
        <f t="shared" si="238"/>
        <v>524.4</v>
      </c>
      <c r="G1138" s="29">
        <f t="shared" si="239"/>
        <v>524.4</v>
      </c>
      <c r="H1138" s="29">
        <f t="shared" si="240"/>
        <v>524.4</v>
      </c>
      <c r="I1138" s="58">
        <f t="shared" si="241"/>
        <v>524.4</v>
      </c>
      <c r="J1138" s="58">
        <f t="shared" si="242"/>
        <v>524.4</v>
      </c>
      <c r="K1138" s="58">
        <f t="shared" si="243"/>
        <v>524.4</v>
      </c>
      <c r="L1138" s="58">
        <f t="shared" si="244"/>
        <v>524.4</v>
      </c>
      <c r="M1138" s="58">
        <f t="shared" si="245"/>
        <v>524.4</v>
      </c>
      <c r="N1138" s="58">
        <f t="shared" si="246"/>
        <v>524.4</v>
      </c>
      <c r="O1138" s="58">
        <f t="shared" si="247"/>
        <v>524.4</v>
      </c>
      <c r="P1138" s="58">
        <f t="shared" si="248"/>
        <v>524.4</v>
      </c>
      <c r="Q1138" s="58">
        <f t="shared" si="249"/>
        <v>524.4</v>
      </c>
      <c r="R1138" s="58">
        <f>SUM(Table1[[#This Row],[Oct]:[September]])</f>
        <v>6292.7999999999984</v>
      </c>
      <c r="S1138" s="68">
        <f>Table1[[#This Row],[DEMAND for the whole year]]/365</f>
        <v>17.240547945205474</v>
      </c>
      <c r="T1138" s="68">
        <f>Table1[[#This Row],[Lead Time (days)]]*S1138</f>
        <v>51.721643835616419</v>
      </c>
      <c r="U1138" s="68">
        <f>SQRT(2*Table1[[#This Row],[DEMAND for the whole year]]*$H$1/(Table1[[#This Row],[Std. Price ($)]]*$K$1))</f>
        <v>648.3363607782361</v>
      </c>
      <c r="V1138" s="68">
        <f>Table1[[#This Row],[DEMAND for the whole year]]/U1138</f>
        <v>9.7060729286359653</v>
      </c>
      <c r="W1138" s="68">
        <f>Table1[[#This Row],[Demand variability (COV)]]*S1138</f>
        <v>8.9650849315068477</v>
      </c>
      <c r="X1138" s="68">
        <f t="shared" si="250"/>
        <v>15.527982595540008</v>
      </c>
      <c r="Y1138" s="68">
        <f t="shared" si="251"/>
        <v>31.890577339900183</v>
      </c>
      <c r="Z1138" s="58">
        <f>(Table1[[#This Row],[Eoq]]/2)*(Table1[[#This Row],[Std. Price ($)]]*$K$1)</f>
        <v>2911.8218785907898</v>
      </c>
      <c r="AA1138" s="58">
        <f>Table1[[#This Row],[number of times I order]]*$H$1</f>
        <v>2911.8218785907898</v>
      </c>
      <c r="AB1138" s="58">
        <f>Table1[[#This Row],[Holding cost]]+AA1138</f>
        <v>5823.6437571815795</v>
      </c>
      <c r="AC1138" s="34">
        <v>-0.4</v>
      </c>
      <c r="AD1138" s="29">
        <v>1</v>
      </c>
      <c r="AE1138" s="29">
        <v>0.52</v>
      </c>
      <c r="AF1138" s="29">
        <v>3</v>
      </c>
    </row>
    <row r="1139" spans="1:32" x14ac:dyDescent="0.15">
      <c r="A1139" s="32">
        <v>46978.241834004133</v>
      </c>
      <c r="B1139" s="33">
        <v>86.08092212999999</v>
      </c>
      <c r="C1139" s="33">
        <v>30222.191620423822</v>
      </c>
      <c r="D1139" s="33">
        <f>C1139/Table1[[#This Row],[Std. Price ($)]]</f>
        <v>351.09047246011215</v>
      </c>
      <c r="E1139" s="29">
        <v>656</v>
      </c>
      <c r="F1139" s="29">
        <f t="shared" si="238"/>
        <v>1180.8000000000002</v>
      </c>
      <c r="G1139" s="29">
        <f t="shared" si="239"/>
        <v>1180.8000000000002</v>
      </c>
      <c r="H1139" s="29">
        <f t="shared" si="240"/>
        <v>1180.8000000000002</v>
      </c>
      <c r="I1139" s="58">
        <f t="shared" si="241"/>
        <v>1180.8000000000002</v>
      </c>
      <c r="J1139" s="58">
        <f t="shared" si="242"/>
        <v>1180.8000000000002</v>
      </c>
      <c r="K1139" s="58">
        <f t="shared" si="243"/>
        <v>1180.8000000000002</v>
      </c>
      <c r="L1139" s="58">
        <f t="shared" si="244"/>
        <v>1180.8000000000002</v>
      </c>
      <c r="M1139" s="58">
        <f t="shared" si="245"/>
        <v>1180.8000000000002</v>
      </c>
      <c r="N1139" s="58">
        <f t="shared" si="246"/>
        <v>1180.8000000000002</v>
      </c>
      <c r="O1139" s="58">
        <f t="shared" si="247"/>
        <v>1180.8000000000002</v>
      </c>
      <c r="P1139" s="58">
        <f t="shared" si="248"/>
        <v>1180.8000000000002</v>
      </c>
      <c r="Q1139" s="58">
        <f t="shared" si="249"/>
        <v>1180.8000000000002</v>
      </c>
      <c r="R1139" s="58">
        <f>SUM(Table1[[#This Row],[Oct]:[September]])</f>
        <v>14169.599999999999</v>
      </c>
      <c r="S1139" s="68">
        <f>Table1[[#This Row],[DEMAND for the whole year]]/365</f>
        <v>38.820821917808217</v>
      </c>
      <c r="T1139" s="68">
        <f>Table1[[#This Row],[Lead Time (days)]]*S1139</f>
        <v>1086.9830136986302</v>
      </c>
      <c r="U1139" s="68">
        <f>SQRT(2*Table1[[#This Row],[DEMAND for the whole year]]*$H$1/(Table1[[#This Row],[Std. Price ($)]]*$K$1))</f>
        <v>702.72591115423427</v>
      </c>
      <c r="V1139" s="68">
        <f>Table1[[#This Row],[DEMAND for the whole year]]/U1139</f>
        <v>20.163764812266976</v>
      </c>
      <c r="W1139" s="68">
        <f>Table1[[#This Row],[Demand variability (COV)]]*S1139</f>
        <v>18.633994520547944</v>
      </c>
      <c r="X1139" s="68">
        <f t="shared" si="250"/>
        <v>98.60183086622024</v>
      </c>
      <c r="Y1139" s="68">
        <f t="shared" si="251"/>
        <v>202.50340272780298</v>
      </c>
      <c r="Z1139" s="58">
        <f>(Table1[[#This Row],[Eoq]]/2)*(Table1[[#This Row],[Std. Price ($)]]*$K$1)</f>
        <v>6049.1294436800936</v>
      </c>
      <c r="AA1139" s="58">
        <f>Table1[[#This Row],[number of times I order]]*$H$1</f>
        <v>6049.1294436800927</v>
      </c>
      <c r="AB1139" s="58">
        <f>Table1[[#This Row],[Holding cost]]+AA1139</f>
        <v>12098.258887360185</v>
      </c>
      <c r="AC1139" s="34">
        <v>0.8</v>
      </c>
      <c r="AD1139" s="29">
        <v>0.92</v>
      </c>
      <c r="AE1139" s="29">
        <v>0.48</v>
      </c>
      <c r="AF1139" s="29">
        <v>28</v>
      </c>
    </row>
    <row r="1140" spans="1:32" x14ac:dyDescent="0.15">
      <c r="A1140" s="32">
        <v>1194.6629587840096</v>
      </c>
      <c r="B1140" s="33">
        <v>13.618806060000001</v>
      </c>
      <c r="C1140" s="33">
        <v>4540.2061236224235</v>
      </c>
      <c r="D1140" s="33">
        <f>C1140/Table1[[#This Row],[Std. Price ($)]]</f>
        <v>333.37769137909459</v>
      </c>
      <c r="E1140" s="29">
        <v>446</v>
      </c>
      <c r="F1140" s="29">
        <f t="shared" si="238"/>
        <v>802.8</v>
      </c>
      <c r="G1140" s="29">
        <f t="shared" si="239"/>
        <v>802.8</v>
      </c>
      <c r="H1140" s="29">
        <f t="shared" si="240"/>
        <v>802.8</v>
      </c>
      <c r="I1140" s="58">
        <f t="shared" si="241"/>
        <v>802.8</v>
      </c>
      <c r="J1140" s="58">
        <f t="shared" si="242"/>
        <v>802.8</v>
      </c>
      <c r="K1140" s="58">
        <f t="shared" si="243"/>
        <v>802.8</v>
      </c>
      <c r="L1140" s="58">
        <f t="shared" si="244"/>
        <v>802.8</v>
      </c>
      <c r="M1140" s="58">
        <f t="shared" si="245"/>
        <v>802.8</v>
      </c>
      <c r="N1140" s="58">
        <f t="shared" si="246"/>
        <v>802.8</v>
      </c>
      <c r="O1140" s="58">
        <f t="shared" si="247"/>
        <v>802.8</v>
      </c>
      <c r="P1140" s="58">
        <f t="shared" si="248"/>
        <v>802.8</v>
      </c>
      <c r="Q1140" s="58">
        <f t="shared" si="249"/>
        <v>802.8</v>
      </c>
      <c r="R1140" s="58">
        <f>SUM(Table1[[#This Row],[Oct]:[September]])</f>
        <v>9633.6</v>
      </c>
      <c r="S1140" s="68">
        <f>Table1[[#This Row],[DEMAND for the whole year]]/365</f>
        <v>26.393424657534247</v>
      </c>
      <c r="T1140" s="68">
        <f>Table1[[#This Row],[Lead Time (days)]]*S1140</f>
        <v>765.40931506849313</v>
      </c>
      <c r="U1140" s="68">
        <f>SQRT(2*Table1[[#This Row],[DEMAND for the whole year]]*$H$1/(Table1[[#This Row],[Std. Price ($)]]*$K$1))</f>
        <v>1456.7513010444586</v>
      </c>
      <c r="V1140" s="68">
        <f>Table1[[#This Row],[DEMAND for the whole year]]/U1140</f>
        <v>6.6130711488590546</v>
      </c>
      <c r="W1140" s="68">
        <f>Table1[[#This Row],[Demand variability (COV)]]*S1140</f>
        <v>15.572120547945206</v>
      </c>
      <c r="X1140" s="68">
        <f t="shared" si="250"/>
        <v>83.858435547250579</v>
      </c>
      <c r="Y1140" s="68">
        <f t="shared" si="251"/>
        <v>172.22417065245475</v>
      </c>
      <c r="Z1140" s="58">
        <f>(Table1[[#This Row],[Eoq]]/2)*(Table1[[#This Row],[Std. Price ($)]]*$K$1)</f>
        <v>1983.921344657716</v>
      </c>
      <c r="AA1140" s="58">
        <f>Table1[[#This Row],[number of times I order]]*$H$1</f>
        <v>1983.9213446577164</v>
      </c>
      <c r="AB1140" s="58">
        <f>Table1[[#This Row],[Holding cost]]+AA1140</f>
        <v>3967.8426893154324</v>
      </c>
      <c r="AC1140" s="34">
        <v>0.8</v>
      </c>
      <c r="AD1140" s="29">
        <v>0.92</v>
      </c>
      <c r="AE1140" s="29">
        <v>0.59</v>
      </c>
      <c r="AF1140" s="29">
        <v>29</v>
      </c>
    </row>
    <row r="1141" spans="1:32" x14ac:dyDescent="0.15">
      <c r="A1141" s="32">
        <v>28952.468732987014</v>
      </c>
      <c r="B1141" s="33">
        <v>6.3171334399999992</v>
      </c>
      <c r="C1141" s="33">
        <v>1166.0642397718386</v>
      </c>
      <c r="D1141" s="33">
        <f>C1141/Table1[[#This Row],[Std. Price ($)]]</f>
        <v>184.58755871584671</v>
      </c>
      <c r="E1141" s="29">
        <v>608</v>
      </c>
      <c r="F1141" s="29">
        <f t="shared" si="238"/>
        <v>364.79999999999995</v>
      </c>
      <c r="G1141" s="29">
        <f t="shared" si="239"/>
        <v>364.79999999999995</v>
      </c>
      <c r="H1141" s="29">
        <f t="shared" si="240"/>
        <v>364.79999999999995</v>
      </c>
      <c r="I1141" s="58">
        <f t="shared" si="241"/>
        <v>364.79999999999995</v>
      </c>
      <c r="J1141" s="58">
        <f t="shared" si="242"/>
        <v>364.79999999999995</v>
      </c>
      <c r="K1141" s="58">
        <f t="shared" si="243"/>
        <v>364.79999999999995</v>
      </c>
      <c r="L1141" s="58">
        <f t="shared" si="244"/>
        <v>364.79999999999995</v>
      </c>
      <c r="M1141" s="58">
        <f t="shared" si="245"/>
        <v>364.79999999999995</v>
      </c>
      <c r="N1141" s="58">
        <f t="shared" si="246"/>
        <v>364.79999999999995</v>
      </c>
      <c r="O1141" s="58">
        <f t="shared" si="247"/>
        <v>364.79999999999995</v>
      </c>
      <c r="P1141" s="58">
        <f t="shared" si="248"/>
        <v>364.79999999999995</v>
      </c>
      <c r="Q1141" s="58">
        <f t="shared" si="249"/>
        <v>364.79999999999995</v>
      </c>
      <c r="R1141" s="58">
        <f>SUM(Table1[[#This Row],[Oct]:[September]])</f>
        <v>4377.6000000000004</v>
      </c>
      <c r="S1141" s="68">
        <f>Table1[[#This Row],[DEMAND for the whole year]]/365</f>
        <v>11.993424657534247</v>
      </c>
      <c r="T1141" s="68">
        <f>Table1[[#This Row],[Lead Time (days)]]*S1141</f>
        <v>95.947397260273974</v>
      </c>
      <c r="U1141" s="68">
        <f>SQRT(2*Table1[[#This Row],[DEMAND for the whole year]]*$H$1/(Table1[[#This Row],[Std. Price ($)]]*$K$1))</f>
        <v>1441.8452127113278</v>
      </c>
      <c r="V1141" s="68">
        <f>Table1[[#This Row],[DEMAND for the whole year]]/U1141</f>
        <v>3.0361095361742141</v>
      </c>
      <c r="W1141" s="68">
        <f>Table1[[#This Row],[Demand variability (COV)]]*S1141</f>
        <v>12.473161643835617</v>
      </c>
      <c r="X1141" s="68">
        <f t="shared" si="250"/>
        <v>35.279428724768437</v>
      </c>
      <c r="Y1141" s="68">
        <f t="shared" si="251"/>
        <v>72.455088311206183</v>
      </c>
      <c r="Z1141" s="58">
        <f>(Table1[[#This Row],[Eoq]]/2)*(Table1[[#This Row],[Std. Price ($)]]*$K$1)</f>
        <v>910.83286085226416</v>
      </c>
      <c r="AA1141" s="58">
        <f>Table1[[#This Row],[number of times I order]]*$H$1</f>
        <v>910.83286085226428</v>
      </c>
      <c r="AB1141" s="58">
        <f>Table1[[#This Row],[Holding cost]]+AA1141</f>
        <v>1821.6657217045286</v>
      </c>
      <c r="AC1141" s="34">
        <v>-0.4</v>
      </c>
      <c r="AD1141" s="29">
        <v>0.91</v>
      </c>
      <c r="AE1141" s="29">
        <v>1.04</v>
      </c>
      <c r="AF1141" s="29">
        <v>8</v>
      </c>
    </row>
    <row r="1142" spans="1:32" x14ac:dyDescent="0.15">
      <c r="A1142" s="32">
        <v>26415.882082796394</v>
      </c>
      <c r="B1142" s="33">
        <v>13.663715689999998</v>
      </c>
      <c r="C1142" s="33">
        <v>1039.0138151146568</v>
      </c>
      <c r="D1142" s="33">
        <f>C1142/Table1[[#This Row],[Std. Price ($)]]</f>
        <v>76.041820445303557</v>
      </c>
      <c r="E1142" s="29">
        <v>704</v>
      </c>
      <c r="F1142" s="29">
        <f t="shared" si="238"/>
        <v>422.4</v>
      </c>
      <c r="G1142" s="29">
        <f t="shared" si="239"/>
        <v>422.4</v>
      </c>
      <c r="H1142" s="29">
        <f t="shared" si="240"/>
        <v>422.4</v>
      </c>
      <c r="I1142" s="58">
        <f t="shared" si="241"/>
        <v>422.4</v>
      </c>
      <c r="J1142" s="58">
        <f t="shared" si="242"/>
        <v>422.4</v>
      </c>
      <c r="K1142" s="58">
        <f t="shared" si="243"/>
        <v>422.4</v>
      </c>
      <c r="L1142" s="58">
        <f t="shared" si="244"/>
        <v>422.4</v>
      </c>
      <c r="M1142" s="58">
        <f t="shared" si="245"/>
        <v>422.4</v>
      </c>
      <c r="N1142" s="58">
        <f t="shared" si="246"/>
        <v>422.4</v>
      </c>
      <c r="O1142" s="58">
        <f t="shared" si="247"/>
        <v>422.4</v>
      </c>
      <c r="P1142" s="58">
        <f t="shared" si="248"/>
        <v>422.4</v>
      </c>
      <c r="Q1142" s="58">
        <f t="shared" si="249"/>
        <v>422.4</v>
      </c>
      <c r="R1142" s="58">
        <f>SUM(Table1[[#This Row],[Oct]:[September]])</f>
        <v>5068.7999999999993</v>
      </c>
      <c r="S1142" s="68">
        <f>Table1[[#This Row],[DEMAND for the whole year]]/365</f>
        <v>13.887123287671232</v>
      </c>
      <c r="T1142" s="68">
        <f>Table1[[#This Row],[Lead Time (days)]]*S1142</f>
        <v>69.435616438356163</v>
      </c>
      <c r="U1142" s="68">
        <f>SQRT(2*Table1[[#This Row],[DEMAND for the whole year]]*$H$1/(Table1[[#This Row],[Std. Price ($)]]*$K$1))</f>
        <v>1054.9425190527134</v>
      </c>
      <c r="V1142" s="68">
        <f>Table1[[#This Row],[DEMAND for the whole year]]/U1142</f>
        <v>4.8048115498762272</v>
      </c>
      <c r="W1142" s="68">
        <f>Table1[[#This Row],[Demand variability (COV)]]*S1142</f>
        <v>8.4711452054794503</v>
      </c>
      <c r="X1142" s="68">
        <f t="shared" si="250"/>
        <v>18.942056526723476</v>
      </c>
      <c r="Y1142" s="68">
        <f t="shared" si="251"/>
        <v>38.902227956884737</v>
      </c>
      <c r="Z1142" s="58">
        <f>(Table1[[#This Row],[Eoq]]/2)*(Table1[[#This Row],[Std. Price ($)]]*$K$1)</f>
        <v>1441.4434649628683</v>
      </c>
      <c r="AA1142" s="58">
        <f>Table1[[#This Row],[number of times I order]]*$H$1</f>
        <v>1441.4434649628681</v>
      </c>
      <c r="AB1142" s="58">
        <f>Table1[[#This Row],[Holding cost]]+AA1142</f>
        <v>2882.8869299257367</v>
      </c>
      <c r="AC1142" s="34">
        <v>-0.4</v>
      </c>
      <c r="AD1142" s="29">
        <v>0.95</v>
      </c>
      <c r="AE1142" s="29">
        <v>0.61</v>
      </c>
      <c r="AF1142" s="29">
        <v>5</v>
      </c>
    </row>
    <row r="1143" spans="1:32" x14ac:dyDescent="0.15">
      <c r="A1143" s="32">
        <v>75569.607347287252</v>
      </c>
      <c r="B1143" s="33">
        <v>83.584375669999986</v>
      </c>
      <c r="C1143" s="33">
        <v>30549.659783022078</v>
      </c>
      <c r="D1143" s="33">
        <f>C1143/Table1[[#This Row],[Std. Price ($)]]</f>
        <v>365.49486118835637</v>
      </c>
      <c r="E1143" s="29">
        <v>446</v>
      </c>
      <c r="F1143" s="29">
        <f t="shared" si="238"/>
        <v>669</v>
      </c>
      <c r="G1143" s="29">
        <f t="shared" si="239"/>
        <v>669</v>
      </c>
      <c r="H1143" s="29">
        <f t="shared" si="240"/>
        <v>669</v>
      </c>
      <c r="I1143" s="58">
        <f t="shared" si="241"/>
        <v>669</v>
      </c>
      <c r="J1143" s="58">
        <f t="shared" si="242"/>
        <v>669</v>
      </c>
      <c r="K1143" s="58">
        <f t="shared" si="243"/>
        <v>669</v>
      </c>
      <c r="L1143" s="58">
        <f t="shared" si="244"/>
        <v>669</v>
      </c>
      <c r="M1143" s="58">
        <f t="shared" si="245"/>
        <v>669</v>
      </c>
      <c r="N1143" s="58">
        <f t="shared" si="246"/>
        <v>669</v>
      </c>
      <c r="O1143" s="58">
        <f t="shared" si="247"/>
        <v>669</v>
      </c>
      <c r="P1143" s="58">
        <f t="shared" si="248"/>
        <v>669</v>
      </c>
      <c r="Q1143" s="58">
        <f t="shared" si="249"/>
        <v>669</v>
      </c>
      <c r="R1143" s="58">
        <f>SUM(Table1[[#This Row],[Oct]:[September]])</f>
        <v>8028</v>
      </c>
      <c r="S1143" s="68">
        <f>Table1[[#This Row],[DEMAND for the whole year]]/365</f>
        <v>21.994520547945207</v>
      </c>
      <c r="T1143" s="68">
        <f>Table1[[#This Row],[Lead Time (days)]]*S1143</f>
        <v>571.85753424657537</v>
      </c>
      <c r="U1143" s="68">
        <f>SQRT(2*Table1[[#This Row],[DEMAND for the whole year]]*$H$1/(Table1[[#This Row],[Std. Price ($)]]*$K$1))</f>
        <v>536.78671370073755</v>
      </c>
      <c r="V1143" s="68">
        <f>Table1[[#This Row],[DEMAND for the whole year]]/U1143</f>
        <v>14.955660777542397</v>
      </c>
      <c r="W1143" s="68">
        <f>Table1[[#This Row],[Demand variability (COV)]]*S1143</f>
        <v>17.815561643835618</v>
      </c>
      <c r="X1143" s="68">
        <f t="shared" si="250"/>
        <v>90.841896467532962</v>
      </c>
      <c r="Y1143" s="68">
        <f t="shared" si="251"/>
        <v>186.5664459099246</v>
      </c>
      <c r="Z1143" s="58">
        <f>(Table1[[#This Row],[Eoq]]/2)*(Table1[[#This Row],[Std. Price ($)]]*$K$1)</f>
        <v>4486.6982332627176</v>
      </c>
      <c r="AA1143" s="58">
        <f>Table1[[#This Row],[number of times I order]]*$H$1</f>
        <v>4486.6982332627194</v>
      </c>
      <c r="AB1143" s="58">
        <f>Table1[[#This Row],[Holding cost]]+AA1143</f>
        <v>8973.3964665254371</v>
      </c>
      <c r="AC1143" s="34">
        <v>0.5</v>
      </c>
      <c r="AD1143" s="29">
        <v>1</v>
      </c>
      <c r="AE1143" s="29">
        <v>0.81</v>
      </c>
      <c r="AF1143" s="29">
        <v>26</v>
      </c>
    </row>
    <row r="1144" spans="1:32" x14ac:dyDescent="0.15">
      <c r="A1144" s="32">
        <v>7176.5987320129843</v>
      </c>
      <c r="B1144" s="33">
        <v>7.2769480499999988</v>
      </c>
      <c r="C1144" s="33">
        <v>2645.6936249787541</v>
      </c>
      <c r="D1144" s="33">
        <f>C1144/Table1[[#This Row],[Std. Price ($)]]</f>
        <v>363.57187199910743</v>
      </c>
      <c r="E1144" s="29">
        <v>494</v>
      </c>
      <c r="F1144" s="29">
        <f t="shared" si="238"/>
        <v>741</v>
      </c>
      <c r="G1144" s="29">
        <f t="shared" si="239"/>
        <v>741</v>
      </c>
      <c r="H1144" s="29">
        <f t="shared" si="240"/>
        <v>741</v>
      </c>
      <c r="I1144" s="58">
        <f t="shared" si="241"/>
        <v>741</v>
      </c>
      <c r="J1144" s="58">
        <f t="shared" si="242"/>
        <v>741</v>
      </c>
      <c r="K1144" s="58">
        <f t="shared" si="243"/>
        <v>741</v>
      </c>
      <c r="L1144" s="58">
        <f t="shared" si="244"/>
        <v>741</v>
      </c>
      <c r="M1144" s="58">
        <f t="shared" si="245"/>
        <v>741</v>
      </c>
      <c r="N1144" s="58">
        <f t="shared" si="246"/>
        <v>741</v>
      </c>
      <c r="O1144" s="58">
        <f t="shared" si="247"/>
        <v>741</v>
      </c>
      <c r="P1144" s="58">
        <f t="shared" si="248"/>
        <v>741</v>
      </c>
      <c r="Q1144" s="58">
        <f t="shared" si="249"/>
        <v>741</v>
      </c>
      <c r="R1144" s="58">
        <f>SUM(Table1[[#This Row],[Oct]:[September]])</f>
        <v>8892</v>
      </c>
      <c r="S1144" s="68">
        <f>Table1[[#This Row],[DEMAND for the whole year]]/365</f>
        <v>24.361643835616437</v>
      </c>
      <c r="T1144" s="68">
        <f>Table1[[#This Row],[Lead Time (days)]]*S1144</f>
        <v>511.59452054794519</v>
      </c>
      <c r="U1144" s="68">
        <f>SQRT(2*Table1[[#This Row],[DEMAND for the whole year]]*$H$1/(Table1[[#This Row],[Std. Price ($)]]*$K$1))</f>
        <v>1914.6337808314843</v>
      </c>
      <c r="V1144" s="68">
        <f>Table1[[#This Row],[DEMAND for the whole year]]/U1144</f>
        <v>4.6442301859619315</v>
      </c>
      <c r="W1144" s="68">
        <f>Table1[[#This Row],[Demand variability (COV)]]*S1144</f>
        <v>18.758465753424659</v>
      </c>
      <c r="X1144" s="68">
        <f t="shared" si="250"/>
        <v>85.962089236305331</v>
      </c>
      <c r="Y1144" s="68">
        <f t="shared" si="251"/>
        <v>176.54454712469754</v>
      </c>
      <c r="Z1144" s="58">
        <f>(Table1[[#This Row],[Eoq]]/2)*(Table1[[#This Row],[Std. Price ($)]]*$K$1)</f>
        <v>1393.2690557885796</v>
      </c>
      <c r="AA1144" s="58">
        <f>Table1[[#This Row],[number of times I order]]*$H$1</f>
        <v>1393.2690557885794</v>
      </c>
      <c r="AB1144" s="58">
        <f>Table1[[#This Row],[Holding cost]]+AA1144</f>
        <v>2786.5381115771588</v>
      </c>
      <c r="AC1144" s="34">
        <v>0.5</v>
      </c>
      <c r="AD1144" s="29">
        <v>1</v>
      </c>
      <c r="AE1144" s="29">
        <v>0.77</v>
      </c>
      <c r="AF1144" s="29">
        <v>21</v>
      </c>
    </row>
    <row r="1145" spans="1:32" x14ac:dyDescent="0.15">
      <c r="A1145" s="32">
        <v>40989.982319494746</v>
      </c>
      <c r="B1145" s="33">
        <v>5.0150899999999998</v>
      </c>
      <c r="C1145" s="33">
        <v>1218.2238141064524</v>
      </c>
      <c r="D1145" s="33">
        <f>C1145/Table1[[#This Row],[Std. Price ($)]]</f>
        <v>242.91165544515701</v>
      </c>
      <c r="E1145" s="29">
        <v>640</v>
      </c>
      <c r="F1145" s="29">
        <f t="shared" si="238"/>
        <v>384</v>
      </c>
      <c r="G1145" s="29">
        <f t="shared" si="239"/>
        <v>384</v>
      </c>
      <c r="H1145" s="29">
        <f t="shared" si="240"/>
        <v>384</v>
      </c>
      <c r="I1145" s="58">
        <f t="shared" si="241"/>
        <v>384</v>
      </c>
      <c r="J1145" s="58">
        <f t="shared" si="242"/>
        <v>384</v>
      </c>
      <c r="K1145" s="58">
        <f t="shared" si="243"/>
        <v>384</v>
      </c>
      <c r="L1145" s="58">
        <f t="shared" si="244"/>
        <v>384</v>
      </c>
      <c r="M1145" s="58">
        <f t="shared" si="245"/>
        <v>384</v>
      </c>
      <c r="N1145" s="58">
        <f t="shared" si="246"/>
        <v>384</v>
      </c>
      <c r="O1145" s="58">
        <f t="shared" si="247"/>
        <v>384</v>
      </c>
      <c r="P1145" s="58">
        <f t="shared" si="248"/>
        <v>384</v>
      </c>
      <c r="Q1145" s="58">
        <f t="shared" si="249"/>
        <v>384</v>
      </c>
      <c r="R1145" s="58">
        <f>SUM(Table1[[#This Row],[Oct]:[September]])</f>
        <v>4608</v>
      </c>
      <c r="S1145" s="68">
        <f>Table1[[#This Row],[DEMAND for the whole year]]/365</f>
        <v>12.624657534246575</v>
      </c>
      <c r="T1145" s="68">
        <f>Table1[[#This Row],[Lead Time (days)]]*S1145</f>
        <v>227.24383561643836</v>
      </c>
      <c r="U1145" s="68">
        <f>SQRT(2*Table1[[#This Row],[DEMAND for the whole year]]*$H$1/(Table1[[#This Row],[Std. Price ($)]]*$K$1))</f>
        <v>1660.2653223269785</v>
      </c>
      <c r="V1145" s="68">
        <f>Table1[[#This Row],[DEMAND for the whole year]]/U1145</f>
        <v>2.775460005116269</v>
      </c>
      <c r="W1145" s="68">
        <f>Table1[[#This Row],[Demand variability (COV)]]*S1145</f>
        <v>5.8073424657534245</v>
      </c>
      <c r="X1145" s="68">
        <f t="shared" si="250"/>
        <v>24.638467429241111</v>
      </c>
      <c r="Y1145" s="68">
        <f t="shared" si="251"/>
        <v>50.601225642441563</v>
      </c>
      <c r="Z1145" s="58">
        <f>(Table1[[#This Row],[Eoq]]/2)*(Table1[[#This Row],[Std. Price ($)]]*$K$1)</f>
        <v>832.63800153488069</v>
      </c>
      <c r="AA1145" s="58">
        <f>Table1[[#This Row],[number of times I order]]*$H$1</f>
        <v>832.63800153488069</v>
      </c>
      <c r="AB1145" s="58">
        <f>Table1[[#This Row],[Holding cost]]+AA1145</f>
        <v>1665.2760030697614</v>
      </c>
      <c r="AC1145" s="34">
        <v>-0.4</v>
      </c>
      <c r="AD1145" s="29">
        <v>0.95</v>
      </c>
      <c r="AE1145" s="29">
        <v>0.46</v>
      </c>
      <c r="AF1145" s="29">
        <v>18</v>
      </c>
    </row>
    <row r="1146" spans="1:32" x14ac:dyDescent="0.15">
      <c r="A1146" s="32">
        <v>62848.090461003325</v>
      </c>
      <c r="B1146" s="33">
        <v>7.5467541299999992</v>
      </c>
      <c r="C1146" s="33">
        <v>569.4322477124133</v>
      </c>
      <c r="D1146" s="33">
        <f>C1146/Table1[[#This Row],[Std. Price ($)]]</f>
        <v>75.45392865640018</v>
      </c>
      <c r="E1146" s="29">
        <v>372</v>
      </c>
      <c r="F1146" s="29">
        <f t="shared" si="238"/>
        <v>818.4</v>
      </c>
      <c r="G1146" s="29">
        <f t="shared" si="239"/>
        <v>818.4</v>
      </c>
      <c r="H1146" s="29">
        <f t="shared" si="240"/>
        <v>818.4</v>
      </c>
      <c r="I1146" s="58">
        <f t="shared" si="241"/>
        <v>818.4</v>
      </c>
      <c r="J1146" s="58">
        <f t="shared" si="242"/>
        <v>818.4</v>
      </c>
      <c r="K1146" s="58">
        <f t="shared" si="243"/>
        <v>818.4</v>
      </c>
      <c r="L1146" s="58">
        <f t="shared" si="244"/>
        <v>818.4</v>
      </c>
      <c r="M1146" s="58">
        <f t="shared" si="245"/>
        <v>818.4</v>
      </c>
      <c r="N1146" s="58">
        <f t="shared" si="246"/>
        <v>818.4</v>
      </c>
      <c r="O1146" s="58">
        <f t="shared" si="247"/>
        <v>818.4</v>
      </c>
      <c r="P1146" s="58">
        <f t="shared" si="248"/>
        <v>818.4</v>
      </c>
      <c r="Q1146" s="58">
        <f t="shared" si="249"/>
        <v>818.4</v>
      </c>
      <c r="R1146" s="58">
        <f>SUM(Table1[[#This Row],[Oct]:[September]])</f>
        <v>9820.7999999999975</v>
      </c>
      <c r="S1146" s="68">
        <f>Table1[[#This Row],[DEMAND for the whole year]]/365</f>
        <v>26.906301369863005</v>
      </c>
      <c r="T1146" s="68">
        <f>Table1[[#This Row],[Lead Time (days)]]*S1146</f>
        <v>134.53150684931504</v>
      </c>
      <c r="U1146" s="68">
        <f>SQRT(2*Table1[[#This Row],[DEMAND for the whole year]]*$H$1/(Table1[[#This Row],[Std. Price ($)]]*$K$1))</f>
        <v>1975.8499494391083</v>
      </c>
      <c r="V1146" s="68">
        <f>Table1[[#This Row],[DEMAND for the whole year]]/U1146</f>
        <v>4.9704179220632945</v>
      </c>
      <c r="W1146" s="68">
        <f>Table1[[#This Row],[Demand variability (COV)]]*S1146</f>
        <v>24.484734246575336</v>
      </c>
      <c r="X1146" s="68">
        <f t="shared" si="250"/>
        <v>54.74953018635955</v>
      </c>
      <c r="Y1146" s="68">
        <f t="shared" si="251"/>
        <v>112.44178797783998</v>
      </c>
      <c r="Z1146" s="58">
        <f>(Table1[[#This Row],[Eoq]]/2)*(Table1[[#This Row],[Std. Price ($)]]*$K$1)</f>
        <v>1491.1253766189882</v>
      </c>
      <c r="AA1146" s="58">
        <f>Table1[[#This Row],[number of times I order]]*$H$1</f>
        <v>1491.1253766189884</v>
      </c>
      <c r="AB1146" s="58">
        <f>Table1[[#This Row],[Holding cost]]+AA1146</f>
        <v>2982.2507532379768</v>
      </c>
      <c r="AC1146" s="34">
        <v>1.2</v>
      </c>
      <c r="AD1146" s="29">
        <v>0.87</v>
      </c>
      <c r="AE1146" s="29">
        <v>0.91</v>
      </c>
      <c r="AF1146" s="29">
        <v>5</v>
      </c>
    </row>
    <row r="1147" spans="1:32" x14ac:dyDescent="0.15">
      <c r="A1147" s="32">
        <v>66926.058190086318</v>
      </c>
      <c r="B1147" s="33">
        <v>14.86682688</v>
      </c>
      <c r="C1147" s="33">
        <v>4375.9721938550028</v>
      </c>
      <c r="D1147" s="33">
        <f>C1147/Table1[[#This Row],[Std. Price ($)]]</f>
        <v>294.34473335677956</v>
      </c>
      <c r="E1147" s="29">
        <v>608</v>
      </c>
      <c r="F1147" s="29">
        <f t="shared" si="238"/>
        <v>1520</v>
      </c>
      <c r="G1147" s="29">
        <f t="shared" si="239"/>
        <v>1520</v>
      </c>
      <c r="H1147" s="29">
        <f t="shared" si="240"/>
        <v>1520</v>
      </c>
      <c r="I1147" s="58">
        <f t="shared" si="241"/>
        <v>1520</v>
      </c>
      <c r="J1147" s="58">
        <f t="shared" si="242"/>
        <v>1520</v>
      </c>
      <c r="K1147" s="58">
        <f t="shared" si="243"/>
        <v>1520</v>
      </c>
      <c r="L1147" s="58">
        <f t="shared" si="244"/>
        <v>1520</v>
      </c>
      <c r="M1147" s="58">
        <f t="shared" si="245"/>
        <v>1520</v>
      </c>
      <c r="N1147" s="58">
        <f t="shared" si="246"/>
        <v>1520</v>
      </c>
      <c r="O1147" s="58">
        <f t="shared" si="247"/>
        <v>1520</v>
      </c>
      <c r="P1147" s="58">
        <f t="shared" si="248"/>
        <v>1520</v>
      </c>
      <c r="Q1147" s="58">
        <f t="shared" si="249"/>
        <v>1520</v>
      </c>
      <c r="R1147" s="58">
        <f>SUM(Table1[[#This Row],[Oct]:[September]])</f>
        <v>18240</v>
      </c>
      <c r="S1147" s="68">
        <f>Table1[[#This Row],[DEMAND for the whole year]]/365</f>
        <v>49.972602739726028</v>
      </c>
      <c r="T1147" s="68">
        <f>Table1[[#This Row],[Lead Time (days)]]*S1147</f>
        <v>1049.4246575342465</v>
      </c>
      <c r="U1147" s="68">
        <f>SQRT(2*Table1[[#This Row],[DEMAND for the whole year]]*$H$1/(Table1[[#This Row],[Std. Price ($)]]*$K$1))</f>
        <v>1918.5092710998847</v>
      </c>
      <c r="V1147" s="68">
        <f>Table1[[#This Row],[DEMAND for the whole year]]/U1147</f>
        <v>9.5073817337056585</v>
      </c>
      <c r="W1147" s="68">
        <f>Table1[[#This Row],[Demand variability (COV)]]*S1147</f>
        <v>26.485479452054797</v>
      </c>
      <c r="X1147" s="68">
        <f t="shared" si="250"/>
        <v>121.37171440623862</v>
      </c>
      <c r="Y1147" s="68">
        <f t="shared" si="251"/>
        <v>249.26702624332921</v>
      </c>
      <c r="Z1147" s="58">
        <f>(Table1[[#This Row],[Eoq]]/2)*(Table1[[#This Row],[Std. Price ($)]]*$K$1)</f>
        <v>2852.2145201116978</v>
      </c>
      <c r="AA1147" s="58">
        <f>Table1[[#This Row],[number of times I order]]*$H$1</f>
        <v>2852.2145201116978</v>
      </c>
      <c r="AB1147" s="58">
        <f>Table1[[#This Row],[Holding cost]]+AA1147</f>
        <v>5704.4290402233955</v>
      </c>
      <c r="AC1147" s="34">
        <v>1.5</v>
      </c>
      <c r="AD1147" s="29">
        <v>0.97</v>
      </c>
      <c r="AE1147" s="29">
        <v>0.53</v>
      </c>
      <c r="AF1147" s="29">
        <v>21</v>
      </c>
    </row>
    <row r="1148" spans="1:32" x14ac:dyDescent="0.15">
      <c r="A1148" s="32">
        <v>95967.662197503974</v>
      </c>
      <c r="B1148" s="33">
        <v>7.0488175699999998</v>
      </c>
      <c r="C1148" s="33">
        <v>1347.1373265480743</v>
      </c>
      <c r="D1148" s="33">
        <f>C1148/Table1[[#This Row],[Std. Price ($)]]</f>
        <v>191.11536270729081</v>
      </c>
      <c r="E1148" s="29">
        <v>542</v>
      </c>
      <c r="F1148" s="29">
        <f t="shared" si="238"/>
        <v>325.2</v>
      </c>
      <c r="G1148" s="29">
        <f t="shared" si="239"/>
        <v>325.2</v>
      </c>
      <c r="H1148" s="29">
        <f t="shared" si="240"/>
        <v>325.2</v>
      </c>
      <c r="I1148" s="58">
        <f t="shared" si="241"/>
        <v>325.2</v>
      </c>
      <c r="J1148" s="58">
        <f t="shared" si="242"/>
        <v>325.2</v>
      </c>
      <c r="K1148" s="58">
        <f t="shared" si="243"/>
        <v>325.2</v>
      </c>
      <c r="L1148" s="58">
        <f t="shared" si="244"/>
        <v>325.2</v>
      </c>
      <c r="M1148" s="58">
        <f t="shared" si="245"/>
        <v>325.2</v>
      </c>
      <c r="N1148" s="58">
        <f t="shared" si="246"/>
        <v>325.2</v>
      </c>
      <c r="O1148" s="58">
        <f t="shared" si="247"/>
        <v>325.2</v>
      </c>
      <c r="P1148" s="58">
        <f t="shared" si="248"/>
        <v>325.2</v>
      </c>
      <c r="Q1148" s="58">
        <f t="shared" si="249"/>
        <v>325.2</v>
      </c>
      <c r="R1148" s="58">
        <f>SUM(Table1[[#This Row],[Oct]:[September]])</f>
        <v>3902.3999999999992</v>
      </c>
      <c r="S1148" s="68">
        <f>Table1[[#This Row],[DEMAND for the whole year]]/365</f>
        <v>10.691506849315067</v>
      </c>
      <c r="T1148" s="68">
        <f>Table1[[#This Row],[Lead Time (days)]]*S1148</f>
        <v>224.5216438356164</v>
      </c>
      <c r="U1148" s="68">
        <f>SQRT(2*Table1[[#This Row],[DEMAND for the whole year]]*$H$1/(Table1[[#This Row],[Std. Price ($)]]*$K$1))</f>
        <v>1288.7491251062165</v>
      </c>
      <c r="V1148" s="68">
        <f>Table1[[#This Row],[DEMAND for the whole year]]/U1148</f>
        <v>3.0280524921236087</v>
      </c>
      <c r="W1148" s="68">
        <f>Table1[[#This Row],[Demand variability (COV)]]*S1148</f>
        <v>3.8489424657534239</v>
      </c>
      <c r="X1148" s="68">
        <f t="shared" si="250"/>
        <v>17.638070194845039</v>
      </c>
      <c r="Y1148" s="68">
        <f t="shared" si="251"/>
        <v>36.22416744831061</v>
      </c>
      <c r="Z1148" s="58">
        <f>(Table1[[#This Row],[Eoq]]/2)*(Table1[[#This Row],[Std. Price ($)]]*$K$1)</f>
        <v>908.41574763708275</v>
      </c>
      <c r="AA1148" s="58">
        <f>Table1[[#This Row],[number of times I order]]*$H$1</f>
        <v>908.41574763708263</v>
      </c>
      <c r="AB1148" s="58">
        <f>Table1[[#This Row],[Holding cost]]+AA1148</f>
        <v>1816.8314952741653</v>
      </c>
      <c r="AC1148" s="34">
        <v>-0.4</v>
      </c>
      <c r="AD1148" s="29">
        <v>0.86</v>
      </c>
      <c r="AE1148" s="29">
        <v>0.36</v>
      </c>
      <c r="AF1148" s="29">
        <v>21</v>
      </c>
    </row>
    <row r="1149" spans="1:32" x14ac:dyDescent="0.15">
      <c r="A1149" s="32">
        <v>57354.620851406398</v>
      </c>
      <c r="B1149" s="33">
        <v>14.094275549999997</v>
      </c>
      <c r="C1149" s="33">
        <v>7359.3352913863691</v>
      </c>
      <c r="D1149" s="33">
        <f>C1149/Table1[[#This Row],[Std. Price ($)]]</f>
        <v>522.15066076144444</v>
      </c>
      <c r="E1149" s="29">
        <v>728</v>
      </c>
      <c r="F1149" s="29">
        <f t="shared" si="238"/>
        <v>436.8</v>
      </c>
      <c r="G1149" s="29">
        <f t="shared" si="239"/>
        <v>436.8</v>
      </c>
      <c r="H1149" s="29">
        <f t="shared" si="240"/>
        <v>436.8</v>
      </c>
      <c r="I1149" s="58">
        <f t="shared" si="241"/>
        <v>436.8</v>
      </c>
      <c r="J1149" s="58">
        <f t="shared" si="242"/>
        <v>436.8</v>
      </c>
      <c r="K1149" s="58">
        <f t="shared" si="243"/>
        <v>436.8</v>
      </c>
      <c r="L1149" s="58">
        <f t="shared" si="244"/>
        <v>436.8</v>
      </c>
      <c r="M1149" s="58">
        <f t="shared" si="245"/>
        <v>436.8</v>
      </c>
      <c r="N1149" s="58">
        <f t="shared" si="246"/>
        <v>436.8</v>
      </c>
      <c r="O1149" s="58">
        <f t="shared" si="247"/>
        <v>436.8</v>
      </c>
      <c r="P1149" s="58">
        <f t="shared" si="248"/>
        <v>436.8</v>
      </c>
      <c r="Q1149" s="58">
        <f t="shared" si="249"/>
        <v>436.8</v>
      </c>
      <c r="R1149" s="58">
        <f>SUM(Table1[[#This Row],[Oct]:[September]])</f>
        <v>5241.6000000000013</v>
      </c>
      <c r="S1149" s="68">
        <f>Table1[[#This Row],[DEMAND for the whole year]]/365</f>
        <v>14.360547945205482</v>
      </c>
      <c r="T1149" s="68">
        <f>Table1[[#This Row],[Lead Time (days)]]*S1149</f>
        <v>416.455890410959</v>
      </c>
      <c r="U1149" s="68">
        <f>SQRT(2*Table1[[#This Row],[DEMAND for the whole year]]*$H$1/(Table1[[#This Row],[Std. Price ($)]]*$K$1))</f>
        <v>1056.2608577458607</v>
      </c>
      <c r="V1149" s="68">
        <f>Table1[[#This Row],[DEMAND for the whole year]]/U1149</f>
        <v>4.9624105272498369</v>
      </c>
      <c r="W1149" s="68">
        <f>Table1[[#This Row],[Demand variability (COV)]]*S1149</f>
        <v>8.1855123287671248</v>
      </c>
      <c r="X1149" s="68">
        <f t="shared" si="250"/>
        <v>44.080332921242317</v>
      </c>
      <c r="Y1149" s="68">
        <f t="shared" si="251"/>
        <v>90.529935717289447</v>
      </c>
      <c r="Z1149" s="58">
        <f>(Table1[[#This Row],[Eoq]]/2)*(Table1[[#This Row],[Std. Price ($)]]*$K$1)</f>
        <v>1488.7231581749509</v>
      </c>
      <c r="AA1149" s="58">
        <f>Table1[[#This Row],[number of times I order]]*$H$1</f>
        <v>1488.7231581749511</v>
      </c>
      <c r="AB1149" s="58">
        <f>Table1[[#This Row],[Holding cost]]+AA1149</f>
        <v>2977.4463163499022</v>
      </c>
      <c r="AC1149" s="34">
        <v>-0.4</v>
      </c>
      <c r="AD1149" s="29">
        <v>0.97</v>
      </c>
      <c r="AE1149" s="29">
        <v>0.56999999999999995</v>
      </c>
      <c r="AF1149" s="29">
        <v>29</v>
      </c>
    </row>
    <row r="1150" spans="1:32" x14ac:dyDescent="0.15">
      <c r="A1150" s="32">
        <v>23114.859589008862</v>
      </c>
      <c r="B1150" s="33">
        <v>5.0150899999999998</v>
      </c>
      <c r="C1150" s="33">
        <v>1120.4945530136913</v>
      </c>
      <c r="D1150" s="33">
        <f>C1150/Table1[[#This Row],[Std. Price ($)]]</f>
        <v>223.42461511432325</v>
      </c>
      <c r="E1150" s="29">
        <v>592</v>
      </c>
      <c r="F1150" s="29">
        <f t="shared" si="238"/>
        <v>1302.4000000000001</v>
      </c>
      <c r="G1150" s="29">
        <f t="shared" si="239"/>
        <v>1302.4000000000001</v>
      </c>
      <c r="H1150" s="29">
        <f t="shared" si="240"/>
        <v>1302.4000000000001</v>
      </c>
      <c r="I1150" s="58">
        <f t="shared" si="241"/>
        <v>1302.4000000000001</v>
      </c>
      <c r="J1150" s="58">
        <f t="shared" si="242"/>
        <v>1302.4000000000001</v>
      </c>
      <c r="K1150" s="58">
        <f t="shared" si="243"/>
        <v>1302.4000000000001</v>
      </c>
      <c r="L1150" s="58">
        <f t="shared" si="244"/>
        <v>1302.4000000000001</v>
      </c>
      <c r="M1150" s="58">
        <f t="shared" si="245"/>
        <v>1302.4000000000001</v>
      </c>
      <c r="N1150" s="58">
        <f t="shared" si="246"/>
        <v>1302.4000000000001</v>
      </c>
      <c r="O1150" s="58">
        <f t="shared" si="247"/>
        <v>1302.4000000000001</v>
      </c>
      <c r="P1150" s="58">
        <f t="shared" si="248"/>
        <v>1302.4000000000001</v>
      </c>
      <c r="Q1150" s="58">
        <f t="shared" si="249"/>
        <v>1302.4000000000001</v>
      </c>
      <c r="R1150" s="58">
        <f>SUM(Table1[[#This Row],[Oct]:[September]])</f>
        <v>15628.799999999997</v>
      </c>
      <c r="S1150" s="68">
        <f>Table1[[#This Row],[DEMAND for the whole year]]/365</f>
        <v>42.818630136986293</v>
      </c>
      <c r="T1150" s="68">
        <f>Table1[[#This Row],[Lead Time (days)]]*S1150</f>
        <v>770.73534246575332</v>
      </c>
      <c r="U1150" s="68">
        <f>SQRT(2*Table1[[#This Row],[DEMAND for the whole year]]*$H$1/(Table1[[#This Row],[Std. Price ($)]]*$K$1))</f>
        <v>3057.6239996554145</v>
      </c>
      <c r="V1150" s="68">
        <f>Table1[[#This Row],[DEMAND for the whole year]]/U1150</f>
        <v>5.1114198481439574</v>
      </c>
      <c r="W1150" s="68">
        <f>Table1[[#This Row],[Demand variability (COV)]]*S1150</f>
        <v>19.268383561643834</v>
      </c>
      <c r="X1150" s="68">
        <f t="shared" si="250"/>
        <v>81.748828073650529</v>
      </c>
      <c r="Y1150" s="68">
        <f t="shared" si="251"/>
        <v>167.89156660168788</v>
      </c>
      <c r="Z1150" s="58">
        <f>(Table1[[#This Row],[Eoq]]/2)*(Table1[[#This Row],[Std. Price ($)]]*$K$1)</f>
        <v>1533.4259544431873</v>
      </c>
      <c r="AA1150" s="58">
        <f>Table1[[#This Row],[number of times I order]]*$H$1</f>
        <v>1533.4259544431873</v>
      </c>
      <c r="AB1150" s="58">
        <f>Table1[[#This Row],[Holding cost]]+AA1150</f>
        <v>3066.8519088863745</v>
      </c>
      <c r="AC1150" s="34">
        <v>1.2</v>
      </c>
      <c r="AD1150" s="29">
        <v>0.91</v>
      </c>
      <c r="AE1150" s="29">
        <v>0.45</v>
      </c>
      <c r="AF1150" s="29">
        <v>18</v>
      </c>
    </row>
    <row r="1151" spans="1:32" x14ac:dyDescent="0.15">
      <c r="A1151" s="32">
        <v>94452.97860372081</v>
      </c>
      <c r="B1151" s="33">
        <v>11.662889999999999</v>
      </c>
      <c r="C1151" s="33">
        <v>3909.5667454377603</v>
      </c>
      <c r="D1151" s="33">
        <f>C1151/Table1[[#This Row],[Std. Price ($)]]</f>
        <v>335.21423467406112</v>
      </c>
      <c r="E1151" s="29">
        <v>704</v>
      </c>
      <c r="F1151" s="29">
        <f t="shared" si="238"/>
        <v>1548.8</v>
      </c>
      <c r="G1151" s="29">
        <f t="shared" si="239"/>
        <v>1548.8</v>
      </c>
      <c r="H1151" s="29">
        <f t="shared" si="240"/>
        <v>1548.8</v>
      </c>
      <c r="I1151" s="58">
        <f t="shared" si="241"/>
        <v>1548.8</v>
      </c>
      <c r="J1151" s="58">
        <f t="shared" si="242"/>
        <v>1548.8</v>
      </c>
      <c r="K1151" s="58">
        <f t="shared" si="243"/>
        <v>1548.8</v>
      </c>
      <c r="L1151" s="58">
        <f t="shared" si="244"/>
        <v>1548.8</v>
      </c>
      <c r="M1151" s="58">
        <f t="shared" si="245"/>
        <v>1548.8</v>
      </c>
      <c r="N1151" s="58">
        <f t="shared" si="246"/>
        <v>1548.8</v>
      </c>
      <c r="O1151" s="58">
        <f t="shared" si="247"/>
        <v>1548.8</v>
      </c>
      <c r="P1151" s="58">
        <f t="shared" si="248"/>
        <v>1548.8</v>
      </c>
      <c r="Q1151" s="58">
        <f t="shared" si="249"/>
        <v>1548.8</v>
      </c>
      <c r="R1151" s="58">
        <f>SUM(Table1[[#This Row],[Oct]:[September]])</f>
        <v>18585.599999999995</v>
      </c>
      <c r="S1151" s="68">
        <f>Table1[[#This Row],[DEMAND for the whole year]]/365</f>
        <v>50.919452054794505</v>
      </c>
      <c r="T1151" s="68">
        <f>Table1[[#This Row],[Lead Time (days)]]*S1151</f>
        <v>1374.8252054794516</v>
      </c>
      <c r="U1151" s="68">
        <f>SQRT(2*Table1[[#This Row],[DEMAND for the whole year]]*$H$1/(Table1[[#This Row],[Std. Price ($)]]*$K$1))</f>
        <v>2186.4816183092962</v>
      </c>
      <c r="V1151" s="68">
        <f>Table1[[#This Row],[DEMAND for the whole year]]/U1151</f>
        <v>8.5002315337877707</v>
      </c>
      <c r="W1151" s="68">
        <f>Table1[[#This Row],[Demand variability (COV)]]*S1151</f>
        <v>18.840197260273968</v>
      </c>
      <c r="X1151" s="68">
        <f t="shared" si="250"/>
        <v>97.896536638243433</v>
      </c>
      <c r="Y1151" s="68">
        <f t="shared" si="251"/>
        <v>201.0549054754207</v>
      </c>
      <c r="Z1151" s="58">
        <f>(Table1[[#This Row],[Eoq]]/2)*(Table1[[#This Row],[Std. Price ($)]]*$K$1)</f>
        <v>2550.0694601363307</v>
      </c>
      <c r="AA1151" s="58">
        <f>Table1[[#This Row],[number of times I order]]*$H$1</f>
        <v>2550.0694601363311</v>
      </c>
      <c r="AB1151" s="58">
        <f>Table1[[#This Row],[Holding cost]]+AA1151</f>
        <v>5100.1389202726623</v>
      </c>
      <c r="AC1151" s="34">
        <v>1.2</v>
      </c>
      <c r="AD1151" s="29">
        <v>1</v>
      </c>
      <c r="AE1151" s="29">
        <v>0.37</v>
      </c>
      <c r="AF1151" s="29">
        <v>27</v>
      </c>
    </row>
    <row r="1152" spans="1:32" x14ac:dyDescent="0.15">
      <c r="A1152" s="32">
        <v>44607.352555676174</v>
      </c>
      <c r="B1152" s="33">
        <v>140.68238061</v>
      </c>
      <c r="C1152" s="33">
        <v>40432.188948130562</v>
      </c>
      <c r="D1152" s="33">
        <f>C1152/Table1[[#This Row],[Std. Price ($)]]</f>
        <v>287.4005171992132</v>
      </c>
      <c r="E1152" s="29">
        <v>672</v>
      </c>
      <c r="F1152" s="29">
        <f t="shared" si="238"/>
        <v>1478.4</v>
      </c>
      <c r="G1152" s="29">
        <f t="shared" si="239"/>
        <v>1478.4</v>
      </c>
      <c r="H1152" s="29">
        <f t="shared" si="240"/>
        <v>1478.4</v>
      </c>
      <c r="I1152" s="58">
        <f t="shared" si="241"/>
        <v>1478.4</v>
      </c>
      <c r="J1152" s="58">
        <f t="shared" si="242"/>
        <v>1478.4</v>
      </c>
      <c r="K1152" s="58">
        <f t="shared" si="243"/>
        <v>1478.4</v>
      </c>
      <c r="L1152" s="58">
        <f t="shared" si="244"/>
        <v>1478.4</v>
      </c>
      <c r="M1152" s="58">
        <f t="shared" si="245"/>
        <v>1478.4</v>
      </c>
      <c r="N1152" s="58">
        <f t="shared" si="246"/>
        <v>1478.4</v>
      </c>
      <c r="O1152" s="58">
        <f t="shared" si="247"/>
        <v>1478.4</v>
      </c>
      <c r="P1152" s="58">
        <f t="shared" si="248"/>
        <v>1478.4</v>
      </c>
      <c r="Q1152" s="58">
        <f t="shared" si="249"/>
        <v>1478.4</v>
      </c>
      <c r="R1152" s="58">
        <f>SUM(Table1[[#This Row],[Oct]:[September]])</f>
        <v>17740.8</v>
      </c>
      <c r="S1152" s="68">
        <f>Table1[[#This Row],[DEMAND for the whole year]]/365</f>
        <v>48.604931506849312</v>
      </c>
      <c r="T1152" s="68">
        <f>Table1[[#This Row],[Lead Time (days)]]*S1152</f>
        <v>1555.357808219178</v>
      </c>
      <c r="U1152" s="68">
        <f>SQRT(2*Table1[[#This Row],[DEMAND for the whole year]]*$H$1/(Table1[[#This Row],[Std. Price ($)]]*$K$1))</f>
        <v>615.07400527633263</v>
      </c>
      <c r="V1152" s="68">
        <f>Table1[[#This Row],[DEMAND for the whole year]]/U1152</f>
        <v>28.843358437867387</v>
      </c>
      <c r="W1152" s="68">
        <f>Table1[[#This Row],[Demand variability (COV)]]*S1152</f>
        <v>16.525676712328767</v>
      </c>
      <c r="X1152" s="68">
        <f t="shared" si="250"/>
        <v>93.483344535874267</v>
      </c>
      <c r="Y1152" s="68">
        <f t="shared" si="251"/>
        <v>191.99131700277107</v>
      </c>
      <c r="Z1152" s="58">
        <f>(Table1[[#This Row],[Eoq]]/2)*(Table1[[#This Row],[Std. Price ($)]]*$K$1)</f>
        <v>8653.0075313602174</v>
      </c>
      <c r="AA1152" s="58">
        <f>Table1[[#This Row],[number of times I order]]*$H$1</f>
        <v>8653.0075313602156</v>
      </c>
      <c r="AB1152" s="58">
        <f>Table1[[#This Row],[Holding cost]]+AA1152</f>
        <v>17306.015062720435</v>
      </c>
      <c r="AC1152" s="34">
        <v>1.2</v>
      </c>
      <c r="AD1152" s="29">
        <v>0.97</v>
      </c>
      <c r="AE1152" s="29">
        <v>0.34</v>
      </c>
      <c r="AF1152" s="29">
        <v>32</v>
      </c>
    </row>
    <row r="1153" spans="1:32" x14ac:dyDescent="0.15">
      <c r="A1153" s="32">
        <v>2394.5951540432443</v>
      </c>
      <c r="B1153" s="33">
        <v>10.512858009999999</v>
      </c>
      <c r="C1153" s="33">
        <v>3982.288453241948</v>
      </c>
      <c r="D1153" s="33">
        <f>C1153/Table1[[#This Row],[Std. Price ($)]]</f>
        <v>378.80169687956703</v>
      </c>
      <c r="E1153" s="29">
        <v>736</v>
      </c>
      <c r="F1153" s="29">
        <f t="shared" si="238"/>
        <v>1840</v>
      </c>
      <c r="G1153" s="29">
        <f t="shared" si="239"/>
        <v>1840</v>
      </c>
      <c r="H1153" s="29">
        <f t="shared" si="240"/>
        <v>1840</v>
      </c>
      <c r="I1153" s="58">
        <f t="shared" si="241"/>
        <v>1840</v>
      </c>
      <c r="J1153" s="58">
        <f t="shared" si="242"/>
        <v>1840</v>
      </c>
      <c r="K1153" s="58">
        <f t="shared" si="243"/>
        <v>1840</v>
      </c>
      <c r="L1153" s="58">
        <f t="shared" si="244"/>
        <v>1840</v>
      </c>
      <c r="M1153" s="58">
        <f t="shared" si="245"/>
        <v>1840</v>
      </c>
      <c r="N1153" s="58">
        <f t="shared" si="246"/>
        <v>1840</v>
      </c>
      <c r="O1153" s="58">
        <f t="shared" si="247"/>
        <v>1840</v>
      </c>
      <c r="P1153" s="58">
        <f t="shared" si="248"/>
        <v>1840</v>
      </c>
      <c r="Q1153" s="58">
        <f t="shared" si="249"/>
        <v>1840</v>
      </c>
      <c r="R1153" s="58">
        <f>SUM(Table1[[#This Row],[Oct]:[September]])</f>
        <v>22080</v>
      </c>
      <c r="S1153" s="68">
        <f>Table1[[#This Row],[DEMAND for the whole year]]/365</f>
        <v>60.493150684931507</v>
      </c>
      <c r="T1153" s="68">
        <f>Table1[[#This Row],[Lead Time (days)]]*S1153</f>
        <v>1028.3835616438357</v>
      </c>
      <c r="U1153" s="68">
        <f>SQRT(2*Table1[[#This Row],[DEMAND for the whole year]]*$H$1/(Table1[[#This Row],[Std. Price ($)]]*$K$1))</f>
        <v>2510.1505084074315</v>
      </c>
      <c r="V1153" s="68">
        <f>Table1[[#This Row],[DEMAND for the whole year]]/U1153</f>
        <v>8.7962852928722146</v>
      </c>
      <c r="W1153" s="68">
        <f>Table1[[#This Row],[Demand variability (COV)]]*S1153</f>
        <v>41.740273972602736</v>
      </c>
      <c r="X1153" s="68">
        <f t="shared" si="250"/>
        <v>172.09955843126076</v>
      </c>
      <c r="Y1153" s="68">
        <f t="shared" si="251"/>
        <v>353.4492806484194</v>
      </c>
      <c r="Z1153" s="58">
        <f>(Table1[[#This Row],[Eoq]]/2)*(Table1[[#This Row],[Std. Price ($)]]*$K$1)</f>
        <v>2638.8855878616637</v>
      </c>
      <c r="AA1153" s="58">
        <f>Table1[[#This Row],[number of times I order]]*$H$1</f>
        <v>2638.8855878616646</v>
      </c>
      <c r="AB1153" s="58">
        <f>Table1[[#This Row],[Holding cost]]+AA1153</f>
        <v>5277.7711757233283</v>
      </c>
      <c r="AC1153" s="34">
        <v>1.5</v>
      </c>
      <c r="AD1153" s="29">
        <v>1</v>
      </c>
      <c r="AE1153" s="29">
        <v>0.69</v>
      </c>
      <c r="AF1153" s="29">
        <v>17</v>
      </c>
    </row>
    <row r="1154" spans="1:32" x14ac:dyDescent="0.15">
      <c r="A1154" s="32">
        <v>63570.178563785194</v>
      </c>
      <c r="B1154" s="33">
        <v>11.048849999999998</v>
      </c>
      <c r="C1154" s="33">
        <v>8074.505623368801</v>
      </c>
      <c r="D1154" s="33">
        <f>C1154/Table1[[#This Row],[Std. Price ($)]]</f>
        <v>730.80054696812817</v>
      </c>
      <c r="E1154" s="29">
        <v>736</v>
      </c>
      <c r="F1154" s="29">
        <f t="shared" si="238"/>
        <v>1619.1999999999998</v>
      </c>
      <c r="G1154" s="29">
        <f t="shared" si="239"/>
        <v>1619.1999999999998</v>
      </c>
      <c r="H1154" s="29">
        <f t="shared" si="240"/>
        <v>1619.1999999999998</v>
      </c>
      <c r="I1154" s="58">
        <f t="shared" si="241"/>
        <v>1619.1999999999998</v>
      </c>
      <c r="J1154" s="58">
        <f t="shared" si="242"/>
        <v>1619.1999999999998</v>
      </c>
      <c r="K1154" s="58">
        <f t="shared" si="243"/>
        <v>1619.1999999999998</v>
      </c>
      <c r="L1154" s="58">
        <f t="shared" si="244"/>
        <v>1619.1999999999998</v>
      </c>
      <c r="M1154" s="58">
        <f t="shared" si="245"/>
        <v>1619.1999999999998</v>
      </c>
      <c r="N1154" s="58">
        <f t="shared" si="246"/>
        <v>1619.1999999999998</v>
      </c>
      <c r="O1154" s="58">
        <f t="shared" si="247"/>
        <v>1619.1999999999998</v>
      </c>
      <c r="P1154" s="58">
        <f t="shared" si="248"/>
        <v>1619.1999999999998</v>
      </c>
      <c r="Q1154" s="58">
        <f t="shared" si="249"/>
        <v>1619.1999999999998</v>
      </c>
      <c r="R1154" s="58">
        <f>SUM(Table1[[#This Row],[Oct]:[September]])</f>
        <v>19430.400000000001</v>
      </c>
      <c r="S1154" s="68">
        <f>Table1[[#This Row],[DEMAND for the whole year]]/365</f>
        <v>53.233972602739733</v>
      </c>
      <c r="T1154" s="68">
        <f>Table1[[#This Row],[Lead Time (days)]]*S1154</f>
        <v>1756.7210958904111</v>
      </c>
      <c r="U1154" s="68">
        <f>SQRT(2*Table1[[#This Row],[DEMAND for the whole year]]*$H$1/(Table1[[#This Row],[Std. Price ($)]]*$K$1))</f>
        <v>2296.9046087233473</v>
      </c>
      <c r="V1154" s="68">
        <f>Table1[[#This Row],[DEMAND for the whole year]]/U1154</f>
        <v>8.4593848286976527</v>
      </c>
      <c r="W1154" s="68">
        <f>Table1[[#This Row],[Demand variability (COV)]]*S1154</f>
        <v>36.731441095890411</v>
      </c>
      <c r="X1154" s="68">
        <f t="shared" si="250"/>
        <v>211.00606447296391</v>
      </c>
      <c r="Y1154" s="68">
        <f t="shared" si="251"/>
        <v>433.35347504805765</v>
      </c>
      <c r="Z1154" s="58">
        <f>(Table1[[#This Row],[Eoq]]/2)*(Table1[[#This Row],[Std. Price ($)]]*$K$1)</f>
        <v>2537.8154486092953</v>
      </c>
      <c r="AA1154" s="58">
        <f>Table1[[#This Row],[number of times I order]]*$H$1</f>
        <v>2537.8154486092958</v>
      </c>
      <c r="AB1154" s="58">
        <f>Table1[[#This Row],[Holding cost]]+AA1154</f>
        <v>5075.6308972185907</v>
      </c>
      <c r="AC1154" s="34">
        <v>1.2</v>
      </c>
      <c r="AD1154" s="29">
        <v>1</v>
      </c>
      <c r="AE1154" s="29">
        <v>0.69</v>
      </c>
      <c r="AF1154" s="29">
        <v>33</v>
      </c>
    </row>
    <row r="1155" spans="1:32" x14ac:dyDescent="0.15">
      <c r="A1155" s="32">
        <v>66245.927261864184</v>
      </c>
      <c r="B1155" s="33">
        <v>38.622617199999993</v>
      </c>
      <c r="C1155" s="33">
        <v>13286.320906695753</v>
      </c>
      <c r="D1155" s="33">
        <f>C1155/Table1[[#This Row],[Std. Price ($)]]</f>
        <v>344.00364009241082</v>
      </c>
      <c r="E1155" s="29">
        <v>736</v>
      </c>
      <c r="F1155" s="29">
        <f t="shared" ref="F1155:F1218" si="252">E1155+$AC1155*E1155</f>
        <v>883.2</v>
      </c>
      <c r="G1155" s="29">
        <f t="shared" ref="G1155:G1218" si="253">$F1155</f>
        <v>883.2</v>
      </c>
      <c r="H1155" s="29">
        <f t="shared" ref="H1155:H1218" si="254">$F1155</f>
        <v>883.2</v>
      </c>
      <c r="I1155" s="58">
        <f t="shared" ref="I1155:I1218" si="255">$F1155</f>
        <v>883.2</v>
      </c>
      <c r="J1155" s="58">
        <f t="shared" ref="J1155:J1218" si="256">$F1155</f>
        <v>883.2</v>
      </c>
      <c r="K1155" s="58">
        <f t="shared" ref="K1155:K1218" si="257">$F1155</f>
        <v>883.2</v>
      </c>
      <c r="L1155" s="58">
        <f t="shared" ref="L1155:L1218" si="258">$F1155</f>
        <v>883.2</v>
      </c>
      <c r="M1155" s="58">
        <f t="shared" ref="M1155:M1218" si="259">$F1155</f>
        <v>883.2</v>
      </c>
      <c r="N1155" s="58">
        <f t="shared" ref="N1155:N1218" si="260">$F1155</f>
        <v>883.2</v>
      </c>
      <c r="O1155" s="58">
        <f t="shared" ref="O1155:O1218" si="261">$F1155</f>
        <v>883.2</v>
      </c>
      <c r="P1155" s="58">
        <f t="shared" ref="P1155:P1218" si="262">$F1155</f>
        <v>883.2</v>
      </c>
      <c r="Q1155" s="58">
        <f t="shared" ref="Q1155:Q1218" si="263">$F1155</f>
        <v>883.2</v>
      </c>
      <c r="R1155" s="58">
        <f>SUM(Table1[[#This Row],[Oct]:[September]])</f>
        <v>10598.400000000001</v>
      </c>
      <c r="S1155" s="68">
        <f>Table1[[#This Row],[DEMAND for the whole year]]/365</f>
        <v>29.036712328767127</v>
      </c>
      <c r="T1155" s="68">
        <f>Table1[[#This Row],[Lead Time (days)]]*S1155</f>
        <v>493.62410958904115</v>
      </c>
      <c r="U1155" s="68">
        <f>SQRT(2*Table1[[#This Row],[DEMAND for the whole year]]*$H$1/(Table1[[#This Row],[Std. Price ($)]]*$K$1))</f>
        <v>907.31884386847889</v>
      </c>
      <c r="V1155" s="68">
        <f>Table1[[#This Row],[DEMAND for the whole year]]/U1155</f>
        <v>11.681009461692939</v>
      </c>
      <c r="W1155" s="68">
        <f>Table1[[#This Row],[Demand variability (COV)]]*S1155</f>
        <v>20.035331506849317</v>
      </c>
      <c r="X1155" s="68">
        <f t="shared" si="250"/>
        <v>82.607788047005187</v>
      </c>
      <c r="Y1155" s="68">
        <f t="shared" si="251"/>
        <v>169.65565471124137</v>
      </c>
      <c r="Z1155" s="58">
        <f>(Table1[[#This Row],[Eoq]]/2)*(Table1[[#This Row],[Std. Price ($)]]*$K$1)</f>
        <v>3504.3028385078824</v>
      </c>
      <c r="AA1155" s="58">
        <f>Table1[[#This Row],[number of times I order]]*$H$1</f>
        <v>3504.3028385078819</v>
      </c>
      <c r="AB1155" s="58">
        <f>Table1[[#This Row],[Holding cost]]+AA1155</f>
        <v>7008.6056770157647</v>
      </c>
      <c r="AC1155" s="34">
        <v>0.2</v>
      </c>
      <c r="AD1155" s="29">
        <v>0.98</v>
      </c>
      <c r="AE1155" s="29">
        <v>0.69</v>
      </c>
      <c r="AF1155" s="29">
        <v>17</v>
      </c>
    </row>
    <row r="1156" spans="1:32" x14ac:dyDescent="0.15">
      <c r="A1156" s="32">
        <v>23411.41890541375</v>
      </c>
      <c r="B1156" s="33">
        <v>8.4236221699999998</v>
      </c>
      <c r="C1156" s="33">
        <v>3291.4649711659704</v>
      </c>
      <c r="D1156" s="33">
        <f>C1156/Table1[[#This Row],[Std. Price ($)]]</f>
        <v>390.74223709703381</v>
      </c>
      <c r="E1156" s="29">
        <v>736</v>
      </c>
      <c r="F1156" s="29">
        <f t="shared" si="252"/>
        <v>294.40000000000003</v>
      </c>
      <c r="G1156" s="29">
        <f t="shared" si="253"/>
        <v>294.40000000000003</v>
      </c>
      <c r="H1156" s="29">
        <f t="shared" si="254"/>
        <v>294.40000000000003</v>
      </c>
      <c r="I1156" s="58">
        <f t="shared" si="255"/>
        <v>294.40000000000003</v>
      </c>
      <c r="J1156" s="58">
        <f t="shared" si="256"/>
        <v>294.40000000000003</v>
      </c>
      <c r="K1156" s="58">
        <f t="shared" si="257"/>
        <v>294.40000000000003</v>
      </c>
      <c r="L1156" s="58">
        <f t="shared" si="258"/>
        <v>294.40000000000003</v>
      </c>
      <c r="M1156" s="58">
        <f t="shared" si="259"/>
        <v>294.40000000000003</v>
      </c>
      <c r="N1156" s="58">
        <f t="shared" si="260"/>
        <v>294.40000000000003</v>
      </c>
      <c r="O1156" s="58">
        <f t="shared" si="261"/>
        <v>294.40000000000003</v>
      </c>
      <c r="P1156" s="58">
        <f t="shared" si="262"/>
        <v>294.40000000000003</v>
      </c>
      <c r="Q1156" s="58">
        <f t="shared" si="263"/>
        <v>294.40000000000003</v>
      </c>
      <c r="R1156" s="58">
        <f>SUM(Table1[[#This Row],[Oct]:[September]])</f>
        <v>3532.8000000000006</v>
      </c>
      <c r="S1156" s="68">
        <f>Table1[[#This Row],[DEMAND for the whole year]]/365</f>
        <v>9.6789041095890429</v>
      </c>
      <c r="T1156" s="68">
        <f>Table1[[#This Row],[Lead Time (days)]]*S1156</f>
        <v>164.54136986301373</v>
      </c>
      <c r="U1156" s="68">
        <f>SQRT(2*Table1[[#This Row],[DEMAND for the whole year]]*$H$1/(Table1[[#This Row],[Std. Price ($)]]*$K$1))</f>
        <v>1121.6844874333017</v>
      </c>
      <c r="V1156" s="68">
        <f>Table1[[#This Row],[DEMAND for the whole year]]/U1156</f>
        <v>3.1495487720294162</v>
      </c>
      <c r="W1156" s="68">
        <f>Table1[[#This Row],[Demand variability (COV)]]*S1156</f>
        <v>6.6784438356164388</v>
      </c>
      <c r="X1156" s="68">
        <f t="shared" ref="X1156:X1219" si="264">SQRT(AF1156)*W1156</f>
        <v>27.535929349001727</v>
      </c>
      <c r="Y1156" s="68">
        <f t="shared" ref="Y1156:Y1219" si="265">NORMSINV($Y$1)*X1156</f>
        <v>56.551884903747116</v>
      </c>
      <c r="Z1156" s="58">
        <f>(Table1[[#This Row],[Eoq]]/2)*(Table1[[#This Row],[Std. Price ($)]]*$K$1)</f>
        <v>944.86463160882465</v>
      </c>
      <c r="AA1156" s="58">
        <f>Table1[[#This Row],[number of times I order]]*$H$1</f>
        <v>944.86463160882488</v>
      </c>
      <c r="AB1156" s="58">
        <f>Table1[[#This Row],[Holding cost]]+AA1156</f>
        <v>1889.7292632176495</v>
      </c>
      <c r="AC1156" s="34">
        <v>-0.6</v>
      </c>
      <c r="AD1156" s="29">
        <v>0.99</v>
      </c>
      <c r="AE1156" s="29">
        <v>0.69</v>
      </c>
      <c r="AF1156" s="29">
        <v>17</v>
      </c>
    </row>
    <row r="1157" spans="1:32" x14ac:dyDescent="0.15">
      <c r="A1157" s="32">
        <v>76066.21819182238</v>
      </c>
      <c r="B1157" s="33">
        <v>19.02535</v>
      </c>
      <c r="C1157" s="33">
        <v>3754.3938444480164</v>
      </c>
      <c r="D1157" s="33">
        <f>C1157/Table1[[#This Row],[Std. Price ($)]]</f>
        <v>197.33638773783485</v>
      </c>
      <c r="E1157" s="29">
        <v>632</v>
      </c>
      <c r="F1157" s="29">
        <f t="shared" si="252"/>
        <v>189.60000000000002</v>
      </c>
      <c r="G1157" s="29">
        <f t="shared" si="253"/>
        <v>189.60000000000002</v>
      </c>
      <c r="H1157" s="29">
        <f t="shared" si="254"/>
        <v>189.60000000000002</v>
      </c>
      <c r="I1157" s="58">
        <f t="shared" si="255"/>
        <v>189.60000000000002</v>
      </c>
      <c r="J1157" s="58">
        <f t="shared" si="256"/>
        <v>189.60000000000002</v>
      </c>
      <c r="K1157" s="58">
        <f t="shared" si="257"/>
        <v>189.60000000000002</v>
      </c>
      <c r="L1157" s="58">
        <f t="shared" si="258"/>
        <v>189.60000000000002</v>
      </c>
      <c r="M1157" s="58">
        <f t="shared" si="259"/>
        <v>189.60000000000002</v>
      </c>
      <c r="N1157" s="58">
        <f t="shared" si="260"/>
        <v>189.60000000000002</v>
      </c>
      <c r="O1157" s="58">
        <f t="shared" si="261"/>
        <v>189.60000000000002</v>
      </c>
      <c r="P1157" s="58">
        <f t="shared" si="262"/>
        <v>189.60000000000002</v>
      </c>
      <c r="Q1157" s="58">
        <f t="shared" si="263"/>
        <v>189.60000000000002</v>
      </c>
      <c r="R1157" s="58">
        <f>SUM(Table1[[#This Row],[Oct]:[September]])</f>
        <v>2275.1999999999998</v>
      </c>
      <c r="S1157" s="68">
        <f>Table1[[#This Row],[DEMAND for the whole year]]/365</f>
        <v>6.233424657534246</v>
      </c>
      <c r="T1157" s="68">
        <f>Table1[[#This Row],[Lead Time (days)]]*S1157</f>
        <v>99.734794520547936</v>
      </c>
      <c r="U1157" s="68">
        <f>SQRT(2*Table1[[#This Row],[DEMAND for the whole year]]*$H$1/(Table1[[#This Row],[Std. Price ($)]]*$K$1))</f>
        <v>598.96864634634971</v>
      </c>
      <c r="V1157" s="68">
        <f>Table1[[#This Row],[DEMAND for the whole year]]/U1157</f>
        <v>3.7985293785885084</v>
      </c>
      <c r="W1157" s="68">
        <f>Table1[[#This Row],[Demand variability (COV)]]*S1157</f>
        <v>2.8050410958904108</v>
      </c>
      <c r="X1157" s="68">
        <f t="shared" si="264"/>
        <v>11.220164383561643</v>
      </c>
      <c r="Y1157" s="68">
        <f t="shared" si="265"/>
        <v>23.043400379849693</v>
      </c>
      <c r="Z1157" s="58">
        <f>(Table1[[#This Row],[Eoq]]/2)*(Table1[[#This Row],[Std. Price ($)]]*$K$1)</f>
        <v>1139.5588135765524</v>
      </c>
      <c r="AA1157" s="58">
        <f>Table1[[#This Row],[number of times I order]]*$H$1</f>
        <v>1139.5588135765524</v>
      </c>
      <c r="AB1157" s="58">
        <f>Table1[[#This Row],[Holding cost]]+AA1157</f>
        <v>2279.1176271531049</v>
      </c>
      <c r="AC1157" s="34">
        <v>-0.7</v>
      </c>
      <c r="AD1157" s="29">
        <v>0.94</v>
      </c>
      <c r="AE1157" s="29">
        <v>0.45</v>
      </c>
      <c r="AF1157" s="29">
        <v>16</v>
      </c>
    </row>
    <row r="1158" spans="1:32" x14ac:dyDescent="0.15">
      <c r="A1158" s="32">
        <v>43619.562205066664</v>
      </c>
      <c r="B1158" s="33">
        <v>6.0388142199999999</v>
      </c>
      <c r="C1158" s="33">
        <v>1669.4747504699083</v>
      </c>
      <c r="D1158" s="33">
        <f>C1158/Table1[[#This Row],[Std. Price ($)]]</f>
        <v>276.45737882459781</v>
      </c>
      <c r="E1158" s="29">
        <v>664</v>
      </c>
      <c r="F1158" s="29">
        <f t="shared" si="252"/>
        <v>1195.2</v>
      </c>
      <c r="G1158" s="29">
        <f t="shared" si="253"/>
        <v>1195.2</v>
      </c>
      <c r="H1158" s="29">
        <f t="shared" si="254"/>
        <v>1195.2</v>
      </c>
      <c r="I1158" s="58">
        <f t="shared" si="255"/>
        <v>1195.2</v>
      </c>
      <c r="J1158" s="58">
        <f t="shared" si="256"/>
        <v>1195.2</v>
      </c>
      <c r="K1158" s="58">
        <f t="shared" si="257"/>
        <v>1195.2</v>
      </c>
      <c r="L1158" s="58">
        <f t="shared" si="258"/>
        <v>1195.2</v>
      </c>
      <c r="M1158" s="58">
        <f t="shared" si="259"/>
        <v>1195.2</v>
      </c>
      <c r="N1158" s="58">
        <f t="shared" si="260"/>
        <v>1195.2</v>
      </c>
      <c r="O1158" s="58">
        <f t="shared" si="261"/>
        <v>1195.2</v>
      </c>
      <c r="P1158" s="58">
        <f t="shared" si="262"/>
        <v>1195.2</v>
      </c>
      <c r="Q1158" s="58">
        <f t="shared" si="263"/>
        <v>1195.2</v>
      </c>
      <c r="R1158" s="58">
        <f>SUM(Table1[[#This Row],[Oct]:[September]])</f>
        <v>14342.400000000003</v>
      </c>
      <c r="S1158" s="68">
        <f>Table1[[#This Row],[DEMAND for the whole year]]/365</f>
        <v>39.294246575342477</v>
      </c>
      <c r="T1158" s="68">
        <f>Table1[[#This Row],[Lead Time (days)]]*S1158</f>
        <v>903.76767123287698</v>
      </c>
      <c r="U1158" s="68">
        <f>SQRT(2*Table1[[#This Row],[DEMAND for the whole year]]*$H$1/(Table1[[#This Row],[Std. Price ($)]]*$K$1))</f>
        <v>2669.2896843268059</v>
      </c>
      <c r="V1158" s="68">
        <f>Table1[[#This Row],[DEMAND for the whole year]]/U1158</f>
        <v>5.3731148343373425</v>
      </c>
      <c r="W1158" s="68">
        <f>Table1[[#This Row],[Demand variability (COV)]]*S1158</f>
        <v>15.717698630136992</v>
      </c>
      <c r="X1158" s="68">
        <f t="shared" si="264"/>
        <v>75.37943456434013</v>
      </c>
      <c r="Y1158" s="68">
        <f t="shared" si="265"/>
        <v>154.81043162055624</v>
      </c>
      <c r="Z1158" s="58">
        <f>(Table1[[#This Row],[Eoq]]/2)*(Table1[[#This Row],[Std. Price ($)]]*$K$1)</f>
        <v>1611.9344503012028</v>
      </c>
      <c r="AA1158" s="58">
        <f>Table1[[#This Row],[number of times I order]]*$H$1</f>
        <v>1611.9344503012028</v>
      </c>
      <c r="AB1158" s="58">
        <f>Table1[[#This Row],[Holding cost]]+AA1158</f>
        <v>3223.8689006024056</v>
      </c>
      <c r="AC1158" s="34">
        <v>0.8</v>
      </c>
      <c r="AD1158" s="29">
        <v>0.95</v>
      </c>
      <c r="AE1158" s="29">
        <v>0.4</v>
      </c>
      <c r="AF1158" s="29">
        <v>23</v>
      </c>
    </row>
    <row r="1159" spans="1:32" x14ac:dyDescent="0.15">
      <c r="A1159" s="32">
        <v>2546.9746318700804</v>
      </c>
      <c r="B1159" s="33">
        <v>138.16918454999998</v>
      </c>
      <c r="C1159" s="33">
        <v>468770.25933869852</v>
      </c>
      <c r="D1159" s="33">
        <f>C1159/Table1[[#This Row],[Std. Price ($)]]</f>
        <v>3392.7265393179059</v>
      </c>
      <c r="E1159" s="29">
        <v>760</v>
      </c>
      <c r="F1159" s="29">
        <f t="shared" si="252"/>
        <v>684</v>
      </c>
      <c r="G1159" s="29">
        <f t="shared" si="253"/>
        <v>684</v>
      </c>
      <c r="H1159" s="29">
        <f t="shared" si="254"/>
        <v>684</v>
      </c>
      <c r="I1159" s="58">
        <f t="shared" si="255"/>
        <v>684</v>
      </c>
      <c r="J1159" s="58">
        <f t="shared" si="256"/>
        <v>684</v>
      </c>
      <c r="K1159" s="58">
        <f t="shared" si="257"/>
        <v>684</v>
      </c>
      <c r="L1159" s="58">
        <f t="shared" si="258"/>
        <v>684</v>
      </c>
      <c r="M1159" s="58">
        <f t="shared" si="259"/>
        <v>684</v>
      </c>
      <c r="N1159" s="58">
        <f t="shared" si="260"/>
        <v>684</v>
      </c>
      <c r="O1159" s="58">
        <f t="shared" si="261"/>
        <v>684</v>
      </c>
      <c r="P1159" s="58">
        <f t="shared" si="262"/>
        <v>684</v>
      </c>
      <c r="Q1159" s="58">
        <f t="shared" si="263"/>
        <v>684</v>
      </c>
      <c r="R1159" s="58">
        <f>SUM(Table1[[#This Row],[Oct]:[September]])</f>
        <v>8208</v>
      </c>
      <c r="S1159" s="68">
        <f>Table1[[#This Row],[DEMAND for the whole year]]/365</f>
        <v>22.487671232876714</v>
      </c>
      <c r="T1159" s="68">
        <f>Table1[[#This Row],[Lead Time (days)]]*S1159</f>
        <v>1866.4767123287672</v>
      </c>
      <c r="U1159" s="68">
        <f>SQRT(2*Table1[[#This Row],[DEMAND for the whole year]]*$H$1/(Table1[[#This Row],[Std. Price ($)]]*$K$1))</f>
        <v>422.15671721269172</v>
      </c>
      <c r="V1159" s="68">
        <f>Table1[[#This Row],[DEMAND for the whole year]]/U1159</f>
        <v>19.44301645652752</v>
      </c>
      <c r="W1159" s="68">
        <f>Table1[[#This Row],[Demand variability (COV)]]*S1159</f>
        <v>31.257863013698632</v>
      </c>
      <c r="X1159" s="68">
        <f t="shared" si="264"/>
        <v>284.77268481229265</v>
      </c>
      <c r="Y1159" s="68">
        <f t="shared" si="265"/>
        <v>584.85159121094523</v>
      </c>
      <c r="Z1159" s="58">
        <f>(Table1[[#This Row],[Eoq]]/2)*(Table1[[#This Row],[Std. Price ($)]]*$K$1)</f>
        <v>5832.9049369582563</v>
      </c>
      <c r="AA1159" s="58">
        <f>Table1[[#This Row],[number of times I order]]*$H$1</f>
        <v>5832.9049369582563</v>
      </c>
      <c r="AB1159" s="58">
        <f>Table1[[#This Row],[Holding cost]]+AA1159</f>
        <v>11665.809873916513</v>
      </c>
      <c r="AC1159" s="34">
        <v>-0.1</v>
      </c>
      <c r="AD1159" s="29">
        <v>0.87</v>
      </c>
      <c r="AE1159" s="29">
        <v>1.39</v>
      </c>
      <c r="AF1159" s="29">
        <v>83</v>
      </c>
    </row>
    <row r="1160" spans="1:32" x14ac:dyDescent="0.15">
      <c r="A1160" s="32">
        <v>81938.128836303687</v>
      </c>
      <c r="B1160" s="33">
        <v>9.3266178699999998</v>
      </c>
      <c r="C1160" s="33">
        <v>1457.6532704023423</v>
      </c>
      <c r="D1160" s="33">
        <f>C1160/Table1[[#This Row],[Std. Price ($)]]</f>
        <v>156.28958865046138</v>
      </c>
      <c r="E1160" s="29">
        <v>1004</v>
      </c>
      <c r="F1160" s="29">
        <f t="shared" si="252"/>
        <v>602.4</v>
      </c>
      <c r="G1160" s="29">
        <f t="shared" si="253"/>
        <v>602.4</v>
      </c>
      <c r="H1160" s="29">
        <f t="shared" si="254"/>
        <v>602.4</v>
      </c>
      <c r="I1160" s="58">
        <f t="shared" si="255"/>
        <v>602.4</v>
      </c>
      <c r="J1160" s="58">
        <f t="shared" si="256"/>
        <v>602.4</v>
      </c>
      <c r="K1160" s="58">
        <f t="shared" si="257"/>
        <v>602.4</v>
      </c>
      <c r="L1160" s="58">
        <f t="shared" si="258"/>
        <v>602.4</v>
      </c>
      <c r="M1160" s="58">
        <f t="shared" si="259"/>
        <v>602.4</v>
      </c>
      <c r="N1160" s="58">
        <f t="shared" si="260"/>
        <v>602.4</v>
      </c>
      <c r="O1160" s="58">
        <f t="shared" si="261"/>
        <v>602.4</v>
      </c>
      <c r="P1160" s="58">
        <f t="shared" si="262"/>
        <v>602.4</v>
      </c>
      <c r="Q1160" s="58">
        <f t="shared" si="263"/>
        <v>602.4</v>
      </c>
      <c r="R1160" s="58">
        <f>SUM(Table1[[#This Row],[Oct]:[September]])</f>
        <v>7228.7999999999984</v>
      </c>
      <c r="S1160" s="68">
        <f>Table1[[#This Row],[DEMAND for the whole year]]/365</f>
        <v>19.804931506849311</v>
      </c>
      <c r="T1160" s="68">
        <f>Table1[[#This Row],[Lead Time (days)]]*S1160</f>
        <v>99.024657534246558</v>
      </c>
      <c r="U1160" s="68">
        <f>SQRT(2*Table1[[#This Row],[DEMAND for the whole year]]*$H$1/(Table1[[#This Row],[Std. Price ($)]]*$K$1))</f>
        <v>1524.8658571681472</v>
      </c>
      <c r="V1160" s="68">
        <f>Table1[[#This Row],[DEMAND for the whole year]]/U1160</f>
        <v>4.7406137176057692</v>
      </c>
      <c r="W1160" s="68">
        <f>Table1[[#This Row],[Demand variability (COV)]]*S1160</f>
        <v>17.428339726027392</v>
      </c>
      <c r="X1160" s="68">
        <f t="shared" si="264"/>
        <v>38.970952362357309</v>
      </c>
      <c r="Y1160" s="68">
        <f t="shared" si="265"/>
        <v>80.036550960475964</v>
      </c>
      <c r="Z1160" s="58">
        <f>(Table1[[#This Row],[Eoq]]/2)*(Table1[[#This Row],[Std. Price ($)]]*$K$1)</f>
        <v>1422.184115281731</v>
      </c>
      <c r="AA1160" s="58">
        <f>Table1[[#This Row],[number of times I order]]*$H$1</f>
        <v>1422.1841152817308</v>
      </c>
      <c r="AB1160" s="58">
        <f>Table1[[#This Row],[Holding cost]]+AA1160</f>
        <v>2844.368230563462</v>
      </c>
      <c r="AC1160" s="34">
        <v>-0.4</v>
      </c>
      <c r="AD1160" s="29">
        <v>0.98</v>
      </c>
      <c r="AE1160" s="29">
        <v>0.88</v>
      </c>
      <c r="AF1160" s="29">
        <v>5</v>
      </c>
    </row>
    <row r="1161" spans="1:32" x14ac:dyDescent="0.15">
      <c r="A1161" s="32">
        <v>42911.578721351754</v>
      </c>
      <c r="B1161" s="33">
        <v>6.4164948299999995</v>
      </c>
      <c r="C1161" s="33">
        <v>744.57903628566748</v>
      </c>
      <c r="D1161" s="33">
        <f>C1161/Table1[[#This Row],[Std. Price ($)]]</f>
        <v>116.04139892771761</v>
      </c>
      <c r="E1161" s="29">
        <v>744</v>
      </c>
      <c r="F1161" s="29">
        <f t="shared" si="252"/>
        <v>446.4</v>
      </c>
      <c r="G1161" s="29">
        <f t="shared" si="253"/>
        <v>446.4</v>
      </c>
      <c r="H1161" s="29">
        <f t="shared" si="254"/>
        <v>446.4</v>
      </c>
      <c r="I1161" s="58">
        <f t="shared" si="255"/>
        <v>446.4</v>
      </c>
      <c r="J1161" s="58">
        <f t="shared" si="256"/>
        <v>446.4</v>
      </c>
      <c r="K1161" s="58">
        <f t="shared" si="257"/>
        <v>446.4</v>
      </c>
      <c r="L1161" s="58">
        <f t="shared" si="258"/>
        <v>446.4</v>
      </c>
      <c r="M1161" s="58">
        <f t="shared" si="259"/>
        <v>446.4</v>
      </c>
      <c r="N1161" s="58">
        <f t="shared" si="260"/>
        <v>446.4</v>
      </c>
      <c r="O1161" s="58">
        <f t="shared" si="261"/>
        <v>446.4</v>
      </c>
      <c r="P1161" s="58">
        <f t="shared" si="262"/>
        <v>446.4</v>
      </c>
      <c r="Q1161" s="58">
        <f t="shared" si="263"/>
        <v>446.4</v>
      </c>
      <c r="R1161" s="58">
        <f>SUM(Table1[[#This Row],[Oct]:[September]])</f>
        <v>5356.7999999999993</v>
      </c>
      <c r="S1161" s="68">
        <f>Table1[[#This Row],[DEMAND for the whole year]]/365</f>
        <v>14.676164383561641</v>
      </c>
      <c r="T1161" s="68">
        <f>Table1[[#This Row],[Lead Time (days)]]*S1161</f>
        <v>88.056986301369847</v>
      </c>
      <c r="U1161" s="68">
        <f>SQRT(2*Table1[[#This Row],[DEMAND for the whole year]]*$H$1/(Table1[[#This Row],[Std. Price ($)]]*$K$1))</f>
        <v>1582.5754304747395</v>
      </c>
      <c r="V1161" s="68">
        <f>Table1[[#This Row],[DEMAND for the whole year]]/U1161</f>
        <v>3.3848623559087301</v>
      </c>
      <c r="W1161" s="68">
        <f>Table1[[#This Row],[Demand variability (COV)]]*S1161</f>
        <v>6.0172273972602728</v>
      </c>
      <c r="X1161" s="68">
        <f t="shared" si="264"/>
        <v>14.739136789582956</v>
      </c>
      <c r="Y1161" s="68">
        <f t="shared" si="265"/>
        <v>30.270486125259406</v>
      </c>
      <c r="Z1161" s="58">
        <f>(Table1[[#This Row],[Eoq]]/2)*(Table1[[#This Row],[Std. Price ($)]]*$K$1)</f>
        <v>1015.4587067726191</v>
      </c>
      <c r="AA1161" s="58">
        <f>Table1[[#This Row],[number of times I order]]*$H$1</f>
        <v>1015.4587067726191</v>
      </c>
      <c r="AB1161" s="58">
        <f>Table1[[#This Row],[Holding cost]]+AA1161</f>
        <v>2030.9174135452381</v>
      </c>
      <c r="AC1161" s="34">
        <v>-0.4</v>
      </c>
      <c r="AD1161" s="29">
        <v>1</v>
      </c>
      <c r="AE1161" s="29">
        <v>0.41</v>
      </c>
      <c r="AF1161" s="29">
        <v>6</v>
      </c>
    </row>
    <row r="1162" spans="1:32" x14ac:dyDescent="0.15">
      <c r="A1162" s="32">
        <v>33552.627497281996</v>
      </c>
      <c r="B1162" s="33">
        <v>73.335685580000003</v>
      </c>
      <c r="C1162" s="33">
        <v>21243.10861945917</v>
      </c>
      <c r="D1162" s="33">
        <f>C1162/Table1[[#This Row],[Std. Price ($)]]</f>
        <v>289.66946243770519</v>
      </c>
      <c r="E1162" s="29">
        <v>752</v>
      </c>
      <c r="F1162" s="29">
        <f t="shared" si="252"/>
        <v>300.8</v>
      </c>
      <c r="G1162" s="29">
        <f t="shared" si="253"/>
        <v>300.8</v>
      </c>
      <c r="H1162" s="29">
        <f t="shared" si="254"/>
        <v>300.8</v>
      </c>
      <c r="I1162" s="58">
        <f t="shared" si="255"/>
        <v>300.8</v>
      </c>
      <c r="J1162" s="58">
        <f t="shared" si="256"/>
        <v>300.8</v>
      </c>
      <c r="K1162" s="58">
        <f t="shared" si="257"/>
        <v>300.8</v>
      </c>
      <c r="L1162" s="58">
        <f t="shared" si="258"/>
        <v>300.8</v>
      </c>
      <c r="M1162" s="58">
        <f t="shared" si="259"/>
        <v>300.8</v>
      </c>
      <c r="N1162" s="58">
        <f t="shared" si="260"/>
        <v>300.8</v>
      </c>
      <c r="O1162" s="58">
        <f t="shared" si="261"/>
        <v>300.8</v>
      </c>
      <c r="P1162" s="58">
        <f t="shared" si="262"/>
        <v>300.8</v>
      </c>
      <c r="Q1162" s="58">
        <f t="shared" si="263"/>
        <v>300.8</v>
      </c>
      <c r="R1162" s="58">
        <f>SUM(Table1[[#This Row],[Oct]:[September]])</f>
        <v>3609.6000000000008</v>
      </c>
      <c r="S1162" s="68">
        <f>Table1[[#This Row],[DEMAND for the whole year]]/365</f>
        <v>9.8893150684931523</v>
      </c>
      <c r="T1162" s="68">
        <f>Table1[[#This Row],[Lead Time (days)]]*S1162</f>
        <v>375.79397260273981</v>
      </c>
      <c r="U1162" s="68">
        <f>SQRT(2*Table1[[#This Row],[DEMAND for the whole year]]*$H$1/(Table1[[#This Row],[Std. Price ($)]]*$K$1))</f>
        <v>384.26646765862222</v>
      </c>
      <c r="V1162" s="68">
        <f>Table1[[#This Row],[DEMAND for the whole year]]/U1162</f>
        <v>9.3934816170499857</v>
      </c>
      <c r="W1162" s="68">
        <f>Table1[[#This Row],[Demand variability (COV)]]*S1162</f>
        <v>2.4723287671232881</v>
      </c>
      <c r="X1162" s="68">
        <f t="shared" si="264"/>
        <v>15.240458071997821</v>
      </c>
      <c r="Y1162" s="68">
        <f t="shared" si="265"/>
        <v>31.300074162895484</v>
      </c>
      <c r="Z1162" s="58">
        <f>(Table1[[#This Row],[Eoq]]/2)*(Table1[[#This Row],[Std. Price ($)]]*$K$1)</f>
        <v>2818.044485114996</v>
      </c>
      <c r="AA1162" s="58">
        <f>Table1[[#This Row],[number of times I order]]*$H$1</f>
        <v>2818.044485114996</v>
      </c>
      <c r="AB1162" s="58">
        <f>Table1[[#This Row],[Holding cost]]+AA1162</f>
        <v>5636.0889702299919</v>
      </c>
      <c r="AC1162" s="34">
        <v>-0.6</v>
      </c>
      <c r="AD1162" s="29">
        <v>0.99</v>
      </c>
      <c r="AE1162" s="29">
        <v>0.25</v>
      </c>
      <c r="AF1162" s="29">
        <v>38</v>
      </c>
    </row>
    <row r="1163" spans="1:32" x14ac:dyDescent="0.15">
      <c r="A1163" s="32">
        <v>39789.332654386657</v>
      </c>
      <c r="B1163" s="33">
        <v>9.5959754599999982</v>
      </c>
      <c r="C1163" s="33">
        <v>2813.9122219077653</v>
      </c>
      <c r="D1163" s="33">
        <f>C1163/Table1[[#This Row],[Std. Price ($)]]</f>
        <v>293.23878886907511</v>
      </c>
      <c r="E1163" s="29">
        <v>688</v>
      </c>
      <c r="F1163" s="29">
        <f t="shared" si="252"/>
        <v>825.6</v>
      </c>
      <c r="G1163" s="29">
        <f t="shared" si="253"/>
        <v>825.6</v>
      </c>
      <c r="H1163" s="29">
        <f t="shared" si="254"/>
        <v>825.6</v>
      </c>
      <c r="I1163" s="58">
        <f t="shared" si="255"/>
        <v>825.6</v>
      </c>
      <c r="J1163" s="58">
        <f t="shared" si="256"/>
        <v>825.6</v>
      </c>
      <c r="K1163" s="58">
        <f t="shared" si="257"/>
        <v>825.6</v>
      </c>
      <c r="L1163" s="58">
        <f t="shared" si="258"/>
        <v>825.6</v>
      </c>
      <c r="M1163" s="58">
        <f t="shared" si="259"/>
        <v>825.6</v>
      </c>
      <c r="N1163" s="58">
        <f t="shared" si="260"/>
        <v>825.6</v>
      </c>
      <c r="O1163" s="58">
        <f t="shared" si="261"/>
        <v>825.6</v>
      </c>
      <c r="P1163" s="58">
        <f t="shared" si="262"/>
        <v>825.6</v>
      </c>
      <c r="Q1163" s="58">
        <f t="shared" si="263"/>
        <v>825.6</v>
      </c>
      <c r="R1163" s="58">
        <f>SUM(Table1[[#This Row],[Oct]:[September]])</f>
        <v>9907.2000000000025</v>
      </c>
      <c r="S1163" s="68">
        <f>Table1[[#This Row],[DEMAND for the whole year]]/365</f>
        <v>27.143013698630146</v>
      </c>
      <c r="T1163" s="68">
        <f>Table1[[#This Row],[Lead Time (days)]]*S1163</f>
        <v>570.00328767123301</v>
      </c>
      <c r="U1163" s="68">
        <f>SQRT(2*Table1[[#This Row],[DEMAND for the whole year]]*$H$1/(Table1[[#This Row],[Std. Price ($)]]*$K$1))</f>
        <v>1759.9143327143961</v>
      </c>
      <c r="V1163" s="68">
        <f>Table1[[#This Row],[DEMAND for the whole year]]/U1163</f>
        <v>5.6293649161432056</v>
      </c>
      <c r="W1163" s="68">
        <f>Table1[[#This Row],[Demand variability (COV)]]*S1163</f>
        <v>11.400065753424661</v>
      </c>
      <c r="X1163" s="68">
        <f t="shared" si="264"/>
        <v>52.241664242542285</v>
      </c>
      <c r="Y1163" s="68">
        <f t="shared" si="265"/>
        <v>107.29126102771463</v>
      </c>
      <c r="Z1163" s="58">
        <f>(Table1[[#This Row],[Eoq]]/2)*(Table1[[#This Row],[Std. Price ($)]]*$K$1)</f>
        <v>1688.8094748429619</v>
      </c>
      <c r="AA1163" s="58">
        <f>Table1[[#This Row],[number of times I order]]*$H$1</f>
        <v>1688.8094748429617</v>
      </c>
      <c r="AB1163" s="58">
        <f>Table1[[#This Row],[Holding cost]]+AA1163</f>
        <v>3377.6189496859233</v>
      </c>
      <c r="AC1163" s="34">
        <v>0.2</v>
      </c>
      <c r="AD1163" s="29">
        <v>1</v>
      </c>
      <c r="AE1163" s="29">
        <v>0.42</v>
      </c>
      <c r="AF1163" s="29">
        <v>21</v>
      </c>
    </row>
    <row r="1164" spans="1:32" x14ac:dyDescent="0.15">
      <c r="A1164" s="32">
        <v>91222.740316086158</v>
      </c>
      <c r="B1164" s="33">
        <v>29.909298439999997</v>
      </c>
      <c r="C1164" s="33">
        <v>49157.520938330999</v>
      </c>
      <c r="D1164" s="33">
        <f>C1164/Table1[[#This Row],[Std. Price ($)]]</f>
        <v>1643.553125692473</v>
      </c>
      <c r="E1164" s="29">
        <v>786</v>
      </c>
      <c r="F1164" s="29">
        <f t="shared" si="252"/>
        <v>628.79999999999995</v>
      </c>
      <c r="G1164" s="29">
        <f t="shared" si="253"/>
        <v>628.79999999999995</v>
      </c>
      <c r="H1164" s="29">
        <f t="shared" si="254"/>
        <v>628.79999999999995</v>
      </c>
      <c r="I1164" s="58">
        <f t="shared" si="255"/>
        <v>628.79999999999995</v>
      </c>
      <c r="J1164" s="58">
        <f t="shared" si="256"/>
        <v>628.79999999999995</v>
      </c>
      <c r="K1164" s="58">
        <f t="shared" si="257"/>
        <v>628.79999999999995</v>
      </c>
      <c r="L1164" s="58">
        <f t="shared" si="258"/>
        <v>628.79999999999995</v>
      </c>
      <c r="M1164" s="58">
        <f t="shared" si="259"/>
        <v>628.79999999999995</v>
      </c>
      <c r="N1164" s="58">
        <f t="shared" si="260"/>
        <v>628.79999999999995</v>
      </c>
      <c r="O1164" s="58">
        <f t="shared" si="261"/>
        <v>628.79999999999995</v>
      </c>
      <c r="P1164" s="58">
        <f t="shared" si="262"/>
        <v>628.79999999999995</v>
      </c>
      <c r="Q1164" s="58">
        <f t="shared" si="263"/>
        <v>628.79999999999995</v>
      </c>
      <c r="R1164" s="58">
        <f>SUM(Table1[[#This Row],[Oct]:[September]])</f>
        <v>7545.6000000000013</v>
      </c>
      <c r="S1164" s="68">
        <f>Table1[[#This Row],[DEMAND for the whole year]]/365</f>
        <v>20.672876712328769</v>
      </c>
      <c r="T1164" s="68">
        <f>Table1[[#This Row],[Lead Time (days)]]*S1164</f>
        <v>2232.6706849315069</v>
      </c>
      <c r="U1164" s="68">
        <f>SQRT(2*Table1[[#This Row],[DEMAND for the whole year]]*$H$1/(Table1[[#This Row],[Std. Price ($)]]*$K$1))</f>
        <v>869.97025459500992</v>
      </c>
      <c r="V1164" s="68">
        <f>Table1[[#This Row],[DEMAND for the whole year]]/U1164</f>
        <v>8.6733999928683101</v>
      </c>
      <c r="W1164" s="68">
        <f>Table1[[#This Row],[Demand variability (COV)]]*S1164</f>
        <v>9.7162520547945217</v>
      </c>
      <c r="X1164" s="68">
        <f t="shared" si="264"/>
        <v>100.97425330829769</v>
      </c>
      <c r="Y1164" s="68">
        <f t="shared" si="265"/>
        <v>207.37576273377803</v>
      </c>
      <c r="Z1164" s="58">
        <f>(Table1[[#This Row],[Eoq]]/2)*(Table1[[#This Row],[Std. Price ($)]]*$K$1)</f>
        <v>2602.0199978604933</v>
      </c>
      <c r="AA1164" s="58">
        <f>Table1[[#This Row],[number of times I order]]*$H$1</f>
        <v>2602.0199978604928</v>
      </c>
      <c r="AB1164" s="58">
        <f>Table1[[#This Row],[Holding cost]]+AA1164</f>
        <v>5204.0399957209866</v>
      </c>
      <c r="AC1164" s="34">
        <v>-0.2</v>
      </c>
      <c r="AD1164" s="29">
        <v>0.99</v>
      </c>
      <c r="AE1164" s="29">
        <v>0.47</v>
      </c>
      <c r="AF1164" s="29">
        <v>108</v>
      </c>
    </row>
    <row r="1165" spans="1:32" x14ac:dyDescent="0.15">
      <c r="A1165" s="32">
        <v>52640.43787056455</v>
      </c>
      <c r="B1165" s="33">
        <v>7.4856558599999987</v>
      </c>
      <c r="C1165" s="33">
        <v>719.82583736308959</v>
      </c>
      <c r="D1165" s="33">
        <f>C1165/Table1[[#This Row],[Std. Price ($)]]</f>
        <v>96.160690636276414</v>
      </c>
      <c r="E1165" s="29">
        <v>624</v>
      </c>
      <c r="F1165" s="29">
        <f t="shared" si="252"/>
        <v>1372.8</v>
      </c>
      <c r="G1165" s="29">
        <f t="shared" si="253"/>
        <v>1372.8</v>
      </c>
      <c r="H1165" s="29">
        <f t="shared" si="254"/>
        <v>1372.8</v>
      </c>
      <c r="I1165" s="58">
        <f t="shared" si="255"/>
        <v>1372.8</v>
      </c>
      <c r="J1165" s="58">
        <f t="shared" si="256"/>
        <v>1372.8</v>
      </c>
      <c r="K1165" s="58">
        <f t="shared" si="257"/>
        <v>1372.8</v>
      </c>
      <c r="L1165" s="58">
        <f t="shared" si="258"/>
        <v>1372.8</v>
      </c>
      <c r="M1165" s="58">
        <f t="shared" si="259"/>
        <v>1372.8</v>
      </c>
      <c r="N1165" s="58">
        <f t="shared" si="260"/>
        <v>1372.8</v>
      </c>
      <c r="O1165" s="58">
        <f t="shared" si="261"/>
        <v>1372.8</v>
      </c>
      <c r="P1165" s="58">
        <f t="shared" si="262"/>
        <v>1372.8</v>
      </c>
      <c r="Q1165" s="58">
        <f t="shared" si="263"/>
        <v>1372.8</v>
      </c>
      <c r="R1165" s="58">
        <f>SUM(Table1[[#This Row],[Oct]:[September]])</f>
        <v>16473.599999999995</v>
      </c>
      <c r="S1165" s="68">
        <f>Table1[[#This Row],[DEMAND for the whole year]]/365</f>
        <v>45.133150684931493</v>
      </c>
      <c r="T1165" s="68">
        <f>Table1[[#This Row],[Lead Time (days)]]*S1165</f>
        <v>225.66575342465745</v>
      </c>
      <c r="U1165" s="68">
        <f>SQRT(2*Table1[[#This Row],[DEMAND for the whole year]]*$H$1/(Table1[[#This Row],[Std. Price ($)]]*$K$1))</f>
        <v>2569.4487338833842</v>
      </c>
      <c r="V1165" s="68">
        <f>Table1[[#This Row],[DEMAND for the whole year]]/U1165</f>
        <v>6.4113363239212458</v>
      </c>
      <c r="W1165" s="68">
        <f>Table1[[#This Row],[Demand variability (COV)]]*S1165</f>
        <v>24.371901369863007</v>
      </c>
      <c r="X1165" s="68">
        <f t="shared" si="264"/>
        <v>54.497228203933929</v>
      </c>
      <c r="Y1165" s="68">
        <f t="shared" si="265"/>
        <v>111.92362305628312</v>
      </c>
      <c r="Z1165" s="58">
        <f>(Table1[[#This Row],[Eoq]]/2)*(Table1[[#This Row],[Std. Price ($)]]*$K$1)</f>
        <v>1923.4008971763733</v>
      </c>
      <c r="AA1165" s="58">
        <f>Table1[[#This Row],[number of times I order]]*$H$1</f>
        <v>1923.4008971763737</v>
      </c>
      <c r="AB1165" s="58">
        <f>Table1[[#This Row],[Holding cost]]+AA1165</f>
        <v>3846.801794352747</v>
      </c>
      <c r="AC1165" s="34">
        <v>1.2</v>
      </c>
      <c r="AD1165" s="29">
        <v>1</v>
      </c>
      <c r="AE1165" s="29">
        <v>0.54</v>
      </c>
      <c r="AF1165" s="29">
        <v>5</v>
      </c>
    </row>
    <row r="1166" spans="1:32" x14ac:dyDescent="0.15">
      <c r="A1166" s="32">
        <v>5461.5544907541725</v>
      </c>
      <c r="B1166" s="33">
        <v>7.1434016599999994</v>
      </c>
      <c r="C1166" s="33">
        <v>10193.404400387215</v>
      </c>
      <c r="D1166" s="33">
        <f>C1166/Table1[[#This Row],[Std. Price ($)]]</f>
        <v>1426.9678348714351</v>
      </c>
      <c r="E1166" s="29">
        <v>818</v>
      </c>
      <c r="F1166" s="29">
        <f t="shared" si="252"/>
        <v>2045</v>
      </c>
      <c r="G1166" s="29">
        <f t="shared" si="253"/>
        <v>2045</v>
      </c>
      <c r="H1166" s="29">
        <f t="shared" si="254"/>
        <v>2045</v>
      </c>
      <c r="I1166" s="58">
        <f t="shared" si="255"/>
        <v>2045</v>
      </c>
      <c r="J1166" s="58">
        <f t="shared" si="256"/>
        <v>2045</v>
      </c>
      <c r="K1166" s="58">
        <f t="shared" si="257"/>
        <v>2045</v>
      </c>
      <c r="L1166" s="58">
        <f t="shared" si="258"/>
        <v>2045</v>
      </c>
      <c r="M1166" s="58">
        <f t="shared" si="259"/>
        <v>2045</v>
      </c>
      <c r="N1166" s="58">
        <f t="shared" si="260"/>
        <v>2045</v>
      </c>
      <c r="O1166" s="58">
        <f t="shared" si="261"/>
        <v>2045</v>
      </c>
      <c r="P1166" s="58">
        <f t="shared" si="262"/>
        <v>2045</v>
      </c>
      <c r="Q1166" s="58">
        <f t="shared" si="263"/>
        <v>2045</v>
      </c>
      <c r="R1166" s="58">
        <f>SUM(Table1[[#This Row],[Oct]:[September]])</f>
        <v>24540</v>
      </c>
      <c r="S1166" s="68">
        <f>Table1[[#This Row],[DEMAND for the whole year]]/365</f>
        <v>67.232876712328761</v>
      </c>
      <c r="T1166" s="68">
        <f>Table1[[#This Row],[Lead Time (days)]]*S1166</f>
        <v>5916.4931506849307</v>
      </c>
      <c r="U1166" s="68">
        <f>SQRT(2*Table1[[#This Row],[DEMAND for the whole year]]*$H$1/(Table1[[#This Row],[Std. Price ($)]]*$K$1))</f>
        <v>3210.2981711660109</v>
      </c>
      <c r="V1166" s="68">
        <f>Table1[[#This Row],[DEMAND for the whole year]]/U1166</f>
        <v>7.644149761667415</v>
      </c>
      <c r="W1166" s="68">
        <f>Table1[[#This Row],[Demand variability (COV)]]*S1166</f>
        <v>24.87616438356164</v>
      </c>
      <c r="X1166" s="68">
        <f t="shared" si="264"/>
        <v>233.35910693723162</v>
      </c>
      <c r="Y1166" s="68">
        <f t="shared" si="265"/>
        <v>479.26101165835428</v>
      </c>
      <c r="Z1166" s="58">
        <f>(Table1[[#This Row],[Eoq]]/2)*(Table1[[#This Row],[Std. Price ($)]]*$K$1)</f>
        <v>2293.2449285002244</v>
      </c>
      <c r="AA1166" s="58">
        <f>Table1[[#This Row],[number of times I order]]*$H$1</f>
        <v>2293.2449285002244</v>
      </c>
      <c r="AB1166" s="58">
        <f>Table1[[#This Row],[Holding cost]]+AA1166</f>
        <v>4586.4898570004489</v>
      </c>
      <c r="AC1166" s="34">
        <v>1.5</v>
      </c>
      <c r="AD1166" s="29">
        <v>1</v>
      </c>
      <c r="AE1166" s="29">
        <v>0.37</v>
      </c>
      <c r="AF1166" s="29">
        <v>88</v>
      </c>
    </row>
    <row r="1167" spans="1:32" x14ac:dyDescent="0.15">
      <c r="A1167" s="32">
        <v>55583.32874397347</v>
      </c>
      <c r="B1167" s="33">
        <v>14.547103819999998</v>
      </c>
      <c r="C1167" s="33">
        <v>1183.1301152981312</v>
      </c>
      <c r="D1167" s="33">
        <f>C1167/Table1[[#This Row],[Std. Price ($)]]</f>
        <v>81.330973500822324</v>
      </c>
      <c r="E1167" s="29">
        <v>752</v>
      </c>
      <c r="F1167" s="29">
        <f t="shared" si="252"/>
        <v>676.8</v>
      </c>
      <c r="G1167" s="29">
        <f t="shared" si="253"/>
        <v>676.8</v>
      </c>
      <c r="H1167" s="29">
        <f t="shared" si="254"/>
        <v>676.8</v>
      </c>
      <c r="I1167" s="58">
        <f t="shared" si="255"/>
        <v>676.8</v>
      </c>
      <c r="J1167" s="58">
        <f t="shared" si="256"/>
        <v>676.8</v>
      </c>
      <c r="K1167" s="58">
        <f t="shared" si="257"/>
        <v>676.8</v>
      </c>
      <c r="L1167" s="58">
        <f t="shared" si="258"/>
        <v>676.8</v>
      </c>
      <c r="M1167" s="58">
        <f t="shared" si="259"/>
        <v>676.8</v>
      </c>
      <c r="N1167" s="58">
        <f t="shared" si="260"/>
        <v>676.8</v>
      </c>
      <c r="O1167" s="58">
        <f t="shared" si="261"/>
        <v>676.8</v>
      </c>
      <c r="P1167" s="58">
        <f t="shared" si="262"/>
        <v>676.8</v>
      </c>
      <c r="Q1167" s="58">
        <f t="shared" si="263"/>
        <v>676.8</v>
      </c>
      <c r="R1167" s="58">
        <f>SUM(Table1[[#This Row],[Oct]:[September]])</f>
        <v>8121.6000000000013</v>
      </c>
      <c r="S1167" s="68">
        <f>Table1[[#This Row],[DEMAND for the whole year]]/365</f>
        <v>22.250958904109591</v>
      </c>
      <c r="T1167" s="68">
        <f>Table1[[#This Row],[Lead Time (days)]]*S1167</f>
        <v>155.75671232876715</v>
      </c>
      <c r="U1167" s="68">
        <f>SQRT(2*Table1[[#This Row],[DEMAND for the whole year]]*$H$1/(Table1[[#This Row],[Std. Price ($)]]*$K$1))</f>
        <v>1294.1754472214207</v>
      </c>
      <c r="V1167" s="68">
        <f>Table1[[#This Row],[DEMAND for the whole year]]/U1167</f>
        <v>6.2755015306749797</v>
      </c>
      <c r="W1167" s="68">
        <f>Table1[[#This Row],[Demand variability (COV)]]*S1167</f>
        <v>9.345402739726028</v>
      </c>
      <c r="X1167" s="68">
        <f t="shared" si="264"/>
        <v>24.725611551056758</v>
      </c>
      <c r="Y1167" s="68">
        <f t="shared" si="265"/>
        <v>50.780197787688415</v>
      </c>
      <c r="Z1167" s="58">
        <f>(Table1[[#This Row],[Eoq]]/2)*(Table1[[#This Row],[Std. Price ($)]]*$K$1)</f>
        <v>1882.6504592024937</v>
      </c>
      <c r="AA1167" s="58">
        <f>Table1[[#This Row],[number of times I order]]*$H$1</f>
        <v>1882.6504592024939</v>
      </c>
      <c r="AB1167" s="58">
        <f>Table1[[#This Row],[Holding cost]]+AA1167</f>
        <v>3765.3009184049879</v>
      </c>
      <c r="AC1167" s="34">
        <v>-0.1</v>
      </c>
      <c r="AD1167" s="29">
        <v>0.98</v>
      </c>
      <c r="AE1167" s="29">
        <v>0.42</v>
      </c>
      <c r="AF1167" s="29">
        <v>7</v>
      </c>
    </row>
    <row r="1168" spans="1:32" x14ac:dyDescent="0.15">
      <c r="A1168" s="32">
        <v>34575.365341073018</v>
      </c>
      <c r="B1168" s="33">
        <v>10.0867465</v>
      </c>
      <c r="C1168" s="33">
        <v>2580.9698667580628</v>
      </c>
      <c r="D1168" s="33">
        <f>C1168/Table1[[#This Row],[Std. Price ($)]]</f>
        <v>255.87734030572324</v>
      </c>
      <c r="E1168" s="29">
        <v>220</v>
      </c>
      <c r="F1168" s="29">
        <f t="shared" si="252"/>
        <v>484</v>
      </c>
      <c r="G1168" s="29">
        <f t="shared" si="253"/>
        <v>484</v>
      </c>
      <c r="H1168" s="29">
        <f t="shared" si="254"/>
        <v>484</v>
      </c>
      <c r="I1168" s="58">
        <f t="shared" si="255"/>
        <v>484</v>
      </c>
      <c r="J1168" s="58">
        <f t="shared" si="256"/>
        <v>484</v>
      </c>
      <c r="K1168" s="58">
        <f t="shared" si="257"/>
        <v>484</v>
      </c>
      <c r="L1168" s="58">
        <f t="shared" si="258"/>
        <v>484</v>
      </c>
      <c r="M1168" s="58">
        <f t="shared" si="259"/>
        <v>484</v>
      </c>
      <c r="N1168" s="58">
        <f t="shared" si="260"/>
        <v>484</v>
      </c>
      <c r="O1168" s="58">
        <f t="shared" si="261"/>
        <v>484</v>
      </c>
      <c r="P1168" s="58">
        <f t="shared" si="262"/>
        <v>484</v>
      </c>
      <c r="Q1168" s="58">
        <f t="shared" si="263"/>
        <v>484</v>
      </c>
      <c r="R1168" s="58">
        <f>SUM(Table1[[#This Row],[Oct]:[September]])</f>
        <v>5808</v>
      </c>
      <c r="S1168" s="68">
        <f>Table1[[#This Row],[DEMAND for the whole year]]/365</f>
        <v>15.912328767123288</v>
      </c>
      <c r="T1168" s="68">
        <f>Table1[[#This Row],[Lead Time (days)]]*S1168</f>
        <v>254.59726027397261</v>
      </c>
      <c r="U1168" s="68">
        <f>SQRT(2*Table1[[#This Row],[DEMAND for the whole year]]*$H$1/(Table1[[#This Row],[Std. Price ($)]]*$K$1))</f>
        <v>1314.3117122915676</v>
      </c>
      <c r="V1168" s="68">
        <f>Table1[[#This Row],[DEMAND for the whole year]]/U1168</f>
        <v>4.4190430212886591</v>
      </c>
      <c r="W1168" s="68">
        <f>Table1[[#This Row],[Demand variability (COV)]]*S1168</f>
        <v>28.483068493150686</v>
      </c>
      <c r="X1168" s="68">
        <f t="shared" si="264"/>
        <v>113.93227397260274</v>
      </c>
      <c r="Y1168" s="68">
        <f t="shared" si="265"/>
        <v>233.98828355703918</v>
      </c>
      <c r="Z1168" s="58">
        <f>(Table1[[#This Row],[Eoq]]/2)*(Table1[[#This Row],[Std. Price ($)]]*$K$1)</f>
        <v>1325.7129063865978</v>
      </c>
      <c r="AA1168" s="58">
        <f>Table1[[#This Row],[number of times I order]]*$H$1</f>
        <v>1325.7129063865978</v>
      </c>
      <c r="AB1168" s="58">
        <f>Table1[[#This Row],[Holding cost]]+AA1168</f>
        <v>2651.4258127731955</v>
      </c>
      <c r="AC1168" s="34">
        <v>1.2</v>
      </c>
      <c r="AD1168" s="29">
        <v>0.9</v>
      </c>
      <c r="AE1168" s="29">
        <v>1.79</v>
      </c>
      <c r="AF1168" s="29">
        <v>16</v>
      </c>
    </row>
    <row r="1169" spans="1:32" x14ac:dyDescent="0.15">
      <c r="A1169" s="32">
        <v>21392.919570331793</v>
      </c>
      <c r="B1169" s="33">
        <v>8.5335800499999994</v>
      </c>
      <c r="C1169" s="33">
        <v>1674.4111804520758</v>
      </c>
      <c r="D1169" s="33">
        <f>C1169/Table1[[#This Row],[Std. Price ($)]]</f>
        <v>196.21438723740289</v>
      </c>
      <c r="E1169" s="29">
        <v>1076</v>
      </c>
      <c r="F1169" s="29">
        <f t="shared" si="252"/>
        <v>1936.8000000000002</v>
      </c>
      <c r="G1169" s="29">
        <f t="shared" si="253"/>
        <v>1936.8000000000002</v>
      </c>
      <c r="H1169" s="29">
        <f t="shared" si="254"/>
        <v>1936.8000000000002</v>
      </c>
      <c r="I1169" s="58">
        <f t="shared" si="255"/>
        <v>1936.8000000000002</v>
      </c>
      <c r="J1169" s="58">
        <f t="shared" si="256"/>
        <v>1936.8000000000002</v>
      </c>
      <c r="K1169" s="58">
        <f t="shared" si="257"/>
        <v>1936.8000000000002</v>
      </c>
      <c r="L1169" s="58">
        <f t="shared" si="258"/>
        <v>1936.8000000000002</v>
      </c>
      <c r="M1169" s="58">
        <f t="shared" si="259"/>
        <v>1936.8000000000002</v>
      </c>
      <c r="N1169" s="58">
        <f t="shared" si="260"/>
        <v>1936.8000000000002</v>
      </c>
      <c r="O1169" s="58">
        <f t="shared" si="261"/>
        <v>1936.8000000000002</v>
      </c>
      <c r="P1169" s="58">
        <f t="shared" si="262"/>
        <v>1936.8000000000002</v>
      </c>
      <c r="Q1169" s="58">
        <f t="shared" si="263"/>
        <v>1936.8000000000002</v>
      </c>
      <c r="R1169" s="58">
        <f>SUM(Table1[[#This Row],[Oct]:[September]])</f>
        <v>23241.599999999995</v>
      </c>
      <c r="S1169" s="68">
        <f>Table1[[#This Row],[DEMAND for the whole year]]/365</f>
        <v>63.675616438356151</v>
      </c>
      <c r="T1169" s="68">
        <f>Table1[[#This Row],[Lead Time (days)]]*S1169</f>
        <v>318.37808219178078</v>
      </c>
      <c r="U1169" s="68">
        <f>SQRT(2*Table1[[#This Row],[DEMAND for the whole year]]*$H$1/(Table1[[#This Row],[Std. Price ($)]]*$K$1))</f>
        <v>2858.4329220043328</v>
      </c>
      <c r="V1169" s="68">
        <f>Table1[[#This Row],[DEMAND for the whole year]]/U1169</f>
        <v>8.1308887191597936</v>
      </c>
      <c r="W1169" s="68">
        <f>Table1[[#This Row],[Demand variability (COV)]]*S1169</f>
        <v>66.222641095890395</v>
      </c>
      <c r="X1169" s="68">
        <f t="shared" si="264"/>
        <v>148.07832713998209</v>
      </c>
      <c r="Y1169" s="68">
        <f t="shared" si="265"/>
        <v>304.11570305192078</v>
      </c>
      <c r="Z1169" s="58">
        <f>(Table1[[#This Row],[Eoq]]/2)*(Table1[[#This Row],[Std. Price ($)]]*$K$1)</f>
        <v>2439.266615747938</v>
      </c>
      <c r="AA1169" s="58">
        <f>Table1[[#This Row],[number of times I order]]*$H$1</f>
        <v>2439.266615747938</v>
      </c>
      <c r="AB1169" s="58">
        <f>Table1[[#This Row],[Holding cost]]+AA1169</f>
        <v>4878.533231495876</v>
      </c>
      <c r="AC1169" s="34">
        <v>0.8</v>
      </c>
      <c r="AD1169" s="29">
        <v>1</v>
      </c>
      <c r="AE1169" s="29">
        <v>1.04</v>
      </c>
      <c r="AF1169" s="29">
        <v>5</v>
      </c>
    </row>
    <row r="1170" spans="1:32" x14ac:dyDescent="0.15">
      <c r="A1170" s="32">
        <v>1093.5666688888568</v>
      </c>
      <c r="B1170" s="33">
        <v>16.867848219999999</v>
      </c>
      <c r="C1170" s="33">
        <v>12014.153205368721</v>
      </c>
      <c r="D1170" s="33">
        <f>C1170/Table1[[#This Row],[Std. Price ($)]]</f>
        <v>712.25167838086713</v>
      </c>
      <c r="E1170" s="29">
        <v>752</v>
      </c>
      <c r="F1170" s="29">
        <f t="shared" si="252"/>
        <v>902.4</v>
      </c>
      <c r="G1170" s="29">
        <f t="shared" si="253"/>
        <v>902.4</v>
      </c>
      <c r="H1170" s="29">
        <f t="shared" si="254"/>
        <v>902.4</v>
      </c>
      <c r="I1170" s="58">
        <f t="shared" si="255"/>
        <v>902.4</v>
      </c>
      <c r="J1170" s="58">
        <f t="shared" si="256"/>
        <v>902.4</v>
      </c>
      <c r="K1170" s="58">
        <f t="shared" si="257"/>
        <v>902.4</v>
      </c>
      <c r="L1170" s="58">
        <f t="shared" si="258"/>
        <v>902.4</v>
      </c>
      <c r="M1170" s="58">
        <f t="shared" si="259"/>
        <v>902.4</v>
      </c>
      <c r="N1170" s="58">
        <f t="shared" si="260"/>
        <v>902.4</v>
      </c>
      <c r="O1170" s="58">
        <f t="shared" si="261"/>
        <v>902.4</v>
      </c>
      <c r="P1170" s="58">
        <f t="shared" si="262"/>
        <v>902.4</v>
      </c>
      <c r="Q1170" s="58">
        <f t="shared" si="263"/>
        <v>902.4</v>
      </c>
      <c r="R1170" s="58">
        <f>SUM(Table1[[#This Row],[Oct]:[September]])</f>
        <v>10828.799999999997</v>
      </c>
      <c r="S1170" s="68">
        <f>Table1[[#This Row],[DEMAND for the whole year]]/365</f>
        <v>29.667945205479445</v>
      </c>
      <c r="T1170" s="68">
        <f>Table1[[#This Row],[Lead Time (days)]]*S1170</f>
        <v>652.69479452054782</v>
      </c>
      <c r="U1170" s="68">
        <f>SQRT(2*Table1[[#This Row],[DEMAND for the whole year]]*$H$1/(Table1[[#This Row],[Std. Price ($)]]*$K$1))</f>
        <v>1387.7810452171941</v>
      </c>
      <c r="V1170" s="68">
        <f>Table1[[#This Row],[DEMAND for the whole year]]/U1170</f>
        <v>7.8029600111055277</v>
      </c>
      <c r="W1170" s="68">
        <f>Table1[[#This Row],[Demand variability (COV)]]*S1170</f>
        <v>31.448021917808212</v>
      </c>
      <c r="X1170" s="68">
        <f t="shared" si="264"/>
        <v>147.50429761856029</v>
      </c>
      <c r="Y1170" s="68">
        <f t="shared" si="265"/>
        <v>302.93679054763027</v>
      </c>
      <c r="Z1170" s="58">
        <f>(Table1[[#This Row],[Eoq]]/2)*(Table1[[#This Row],[Std. Price ($)]]*$K$1)</f>
        <v>2340.8880033316586</v>
      </c>
      <c r="AA1170" s="58">
        <f>Table1[[#This Row],[number of times I order]]*$H$1</f>
        <v>2340.8880033316582</v>
      </c>
      <c r="AB1170" s="58">
        <f>Table1[[#This Row],[Holding cost]]+AA1170</f>
        <v>4681.7760066633164</v>
      </c>
      <c r="AC1170" s="34">
        <v>0.2</v>
      </c>
      <c r="AD1170" s="29">
        <v>0.95</v>
      </c>
      <c r="AE1170" s="29">
        <v>1.06</v>
      </c>
      <c r="AF1170" s="29">
        <v>22</v>
      </c>
    </row>
    <row r="1171" spans="1:32" x14ac:dyDescent="0.15">
      <c r="A1171" s="32">
        <v>12389.932217763044</v>
      </c>
      <c r="B1171" s="33">
        <v>138.16918454999998</v>
      </c>
      <c r="C1171" s="33">
        <v>335783.92980631714</v>
      </c>
      <c r="D1171" s="33">
        <f>C1171/Table1[[#This Row],[Std. Price ($)]]</f>
        <v>2430.2374722694067</v>
      </c>
      <c r="E1171" s="29">
        <v>752</v>
      </c>
      <c r="F1171" s="29">
        <f t="shared" si="252"/>
        <v>1654.4</v>
      </c>
      <c r="G1171" s="29">
        <f t="shared" si="253"/>
        <v>1654.4</v>
      </c>
      <c r="H1171" s="29">
        <f t="shared" si="254"/>
        <v>1654.4</v>
      </c>
      <c r="I1171" s="58">
        <f t="shared" si="255"/>
        <v>1654.4</v>
      </c>
      <c r="J1171" s="58">
        <f t="shared" si="256"/>
        <v>1654.4</v>
      </c>
      <c r="K1171" s="58">
        <f t="shared" si="257"/>
        <v>1654.4</v>
      </c>
      <c r="L1171" s="58">
        <f t="shared" si="258"/>
        <v>1654.4</v>
      </c>
      <c r="M1171" s="58">
        <f t="shared" si="259"/>
        <v>1654.4</v>
      </c>
      <c r="N1171" s="58">
        <f t="shared" si="260"/>
        <v>1654.4</v>
      </c>
      <c r="O1171" s="58">
        <f t="shared" si="261"/>
        <v>1654.4</v>
      </c>
      <c r="P1171" s="58">
        <f t="shared" si="262"/>
        <v>1654.4</v>
      </c>
      <c r="Q1171" s="58">
        <f t="shared" si="263"/>
        <v>1654.4</v>
      </c>
      <c r="R1171" s="58">
        <f>SUM(Table1[[#This Row],[Oct]:[September]])</f>
        <v>19852.800000000003</v>
      </c>
      <c r="S1171" s="68">
        <f>Table1[[#This Row],[DEMAND for the whole year]]/365</f>
        <v>54.391232876712337</v>
      </c>
      <c r="T1171" s="68">
        <f>Table1[[#This Row],[Lead Time (days)]]*S1171</f>
        <v>4296.9073972602746</v>
      </c>
      <c r="U1171" s="68">
        <f>SQRT(2*Table1[[#This Row],[DEMAND for the whole year]]*$H$1/(Table1[[#This Row],[Std. Price ($)]]*$K$1))</f>
        <v>656.54714003464858</v>
      </c>
      <c r="V1171" s="68">
        <f>Table1[[#This Row],[DEMAND for the whole year]]/U1171</f>
        <v>30.238194319074015</v>
      </c>
      <c r="W1171" s="68">
        <f>Table1[[#This Row],[Demand variability (COV)]]*S1171</f>
        <v>57.654706849315083</v>
      </c>
      <c r="X1171" s="68">
        <f t="shared" si="264"/>
        <v>512.44624355004919</v>
      </c>
      <c r="Y1171" s="68">
        <f t="shared" si="265"/>
        <v>1052.4359144482828</v>
      </c>
      <c r="Z1171" s="58">
        <f>(Table1[[#This Row],[Eoq]]/2)*(Table1[[#This Row],[Std. Price ($)]]*$K$1)</f>
        <v>9071.4582957222046</v>
      </c>
      <c r="AA1171" s="58">
        <f>Table1[[#This Row],[number of times I order]]*$H$1</f>
        <v>9071.4582957222046</v>
      </c>
      <c r="AB1171" s="58">
        <f>Table1[[#This Row],[Holding cost]]+AA1171</f>
        <v>18142.916591444409</v>
      </c>
      <c r="AC1171" s="34">
        <v>1.2</v>
      </c>
      <c r="AD1171" s="29">
        <v>1</v>
      </c>
      <c r="AE1171" s="29">
        <v>1.06</v>
      </c>
      <c r="AF1171" s="29">
        <v>79</v>
      </c>
    </row>
    <row r="1172" spans="1:32" x14ac:dyDescent="0.15">
      <c r="A1172" s="32">
        <v>49928.212458138391</v>
      </c>
      <c r="B1172" s="33">
        <v>5.1056372499999991</v>
      </c>
      <c r="C1172" s="33">
        <v>2538.6502951323268</v>
      </c>
      <c r="D1172" s="33">
        <f>C1172/Table1[[#This Row],[Std. Price ($)]]</f>
        <v>497.22496347195982</v>
      </c>
      <c r="E1172" s="29">
        <v>372</v>
      </c>
      <c r="F1172" s="29">
        <f t="shared" si="252"/>
        <v>223.2</v>
      </c>
      <c r="G1172" s="29">
        <f t="shared" si="253"/>
        <v>223.2</v>
      </c>
      <c r="H1172" s="29">
        <f t="shared" si="254"/>
        <v>223.2</v>
      </c>
      <c r="I1172" s="58">
        <f t="shared" si="255"/>
        <v>223.2</v>
      </c>
      <c r="J1172" s="58">
        <f t="shared" si="256"/>
        <v>223.2</v>
      </c>
      <c r="K1172" s="58">
        <f t="shared" si="257"/>
        <v>223.2</v>
      </c>
      <c r="L1172" s="58">
        <f t="shared" si="258"/>
        <v>223.2</v>
      </c>
      <c r="M1172" s="58">
        <f t="shared" si="259"/>
        <v>223.2</v>
      </c>
      <c r="N1172" s="58">
        <f t="shared" si="260"/>
        <v>223.2</v>
      </c>
      <c r="O1172" s="58">
        <f t="shared" si="261"/>
        <v>223.2</v>
      </c>
      <c r="P1172" s="58">
        <f t="shared" si="262"/>
        <v>223.2</v>
      </c>
      <c r="Q1172" s="58">
        <f t="shared" si="263"/>
        <v>223.2</v>
      </c>
      <c r="R1172" s="58">
        <f>SUM(Table1[[#This Row],[Oct]:[September]])</f>
        <v>2678.3999999999996</v>
      </c>
      <c r="S1172" s="68">
        <f>Table1[[#This Row],[DEMAND for the whole year]]/365</f>
        <v>7.3380821917808206</v>
      </c>
      <c r="T1172" s="68">
        <f>Table1[[#This Row],[Lead Time (days)]]*S1172</f>
        <v>154.09972602739722</v>
      </c>
      <c r="U1172" s="68">
        <f>SQRT(2*Table1[[#This Row],[DEMAND for the whole year]]*$H$1/(Table1[[#This Row],[Std. Price ($)]]*$K$1))</f>
        <v>1254.5078054648536</v>
      </c>
      <c r="V1172" s="68">
        <f>Table1[[#This Row],[DEMAND for the whole year]]/U1172</f>
        <v>2.1350205939990365</v>
      </c>
      <c r="W1172" s="68">
        <f>Table1[[#This Row],[Demand variability (COV)]]*S1172</f>
        <v>10.640219178082189</v>
      </c>
      <c r="X1172" s="68">
        <f t="shared" si="264"/>
        <v>48.759609794482444</v>
      </c>
      <c r="Y1172" s="68">
        <f t="shared" si="265"/>
        <v>100.13999549825104</v>
      </c>
      <c r="Z1172" s="58">
        <f>(Table1[[#This Row],[Eoq]]/2)*(Table1[[#This Row],[Std. Price ($)]]*$K$1)</f>
        <v>640.50617819971092</v>
      </c>
      <c r="AA1172" s="58">
        <f>Table1[[#This Row],[number of times I order]]*$H$1</f>
        <v>640.50617819971092</v>
      </c>
      <c r="AB1172" s="58">
        <f>Table1[[#This Row],[Holding cost]]+AA1172</f>
        <v>1281.0123563994218</v>
      </c>
      <c r="AC1172" s="34">
        <v>-0.4</v>
      </c>
      <c r="AD1172" s="29">
        <v>0.88</v>
      </c>
      <c r="AE1172" s="29">
        <v>1.45</v>
      </c>
      <c r="AF1172" s="29">
        <v>21</v>
      </c>
    </row>
    <row r="1173" spans="1:32" x14ac:dyDescent="0.15">
      <c r="A1173" s="32">
        <v>43049.369735330481</v>
      </c>
      <c r="B1173" s="33">
        <v>16.033068579999998</v>
      </c>
      <c r="C1173" s="33">
        <v>12418.641312155149</v>
      </c>
      <c r="D1173" s="33">
        <f>C1173/Table1[[#This Row],[Std. Price ($)]]</f>
        <v>774.56422332319062</v>
      </c>
      <c r="E1173" s="29">
        <v>1230</v>
      </c>
      <c r="F1173" s="29">
        <f t="shared" si="252"/>
        <v>1476</v>
      </c>
      <c r="G1173" s="29">
        <f t="shared" si="253"/>
        <v>1476</v>
      </c>
      <c r="H1173" s="29">
        <f t="shared" si="254"/>
        <v>1476</v>
      </c>
      <c r="I1173" s="58">
        <f t="shared" si="255"/>
        <v>1476</v>
      </c>
      <c r="J1173" s="58">
        <f t="shared" si="256"/>
        <v>1476</v>
      </c>
      <c r="K1173" s="58">
        <f t="shared" si="257"/>
        <v>1476</v>
      </c>
      <c r="L1173" s="58">
        <f t="shared" si="258"/>
        <v>1476</v>
      </c>
      <c r="M1173" s="58">
        <f t="shared" si="259"/>
        <v>1476</v>
      </c>
      <c r="N1173" s="58">
        <f t="shared" si="260"/>
        <v>1476</v>
      </c>
      <c r="O1173" s="58">
        <f t="shared" si="261"/>
        <v>1476</v>
      </c>
      <c r="P1173" s="58">
        <f t="shared" si="262"/>
        <v>1476</v>
      </c>
      <c r="Q1173" s="58">
        <f t="shared" si="263"/>
        <v>1476</v>
      </c>
      <c r="R1173" s="58">
        <f>SUM(Table1[[#This Row],[Oct]:[September]])</f>
        <v>17712</v>
      </c>
      <c r="S1173" s="68">
        <f>Table1[[#This Row],[DEMAND for the whole year]]/365</f>
        <v>48.526027397260272</v>
      </c>
      <c r="T1173" s="68">
        <f>Table1[[#This Row],[Lead Time (days)]]*S1173</f>
        <v>727.89041095890411</v>
      </c>
      <c r="U1173" s="68">
        <f>SQRT(2*Table1[[#This Row],[DEMAND for the whole year]]*$H$1/(Table1[[#This Row],[Std. Price ($)]]*$K$1))</f>
        <v>1820.4808045146572</v>
      </c>
      <c r="V1173" s="68">
        <f>Table1[[#This Row],[DEMAND for the whole year]]/U1173</f>
        <v>9.7292978624523556</v>
      </c>
      <c r="W1173" s="68">
        <f>Table1[[#This Row],[Demand variability (COV)]]*S1173</f>
        <v>49.981808219178085</v>
      </c>
      <c r="X1173" s="68">
        <f t="shared" si="264"/>
        <v>193.57871084620973</v>
      </c>
      <c r="Y1173" s="68">
        <f t="shared" si="265"/>
        <v>397.56206652191571</v>
      </c>
      <c r="Z1173" s="58">
        <f>(Table1[[#This Row],[Eoq]]/2)*(Table1[[#This Row],[Std. Price ($)]]*$K$1)</f>
        <v>2918.7893587357071</v>
      </c>
      <c r="AA1173" s="58">
        <f>Table1[[#This Row],[number of times I order]]*$H$1</f>
        <v>2918.7893587357066</v>
      </c>
      <c r="AB1173" s="58">
        <f>Table1[[#This Row],[Holding cost]]+AA1173</f>
        <v>5837.5787174714133</v>
      </c>
      <c r="AC1173" s="34">
        <v>0.2</v>
      </c>
      <c r="AD1173" s="29">
        <v>1</v>
      </c>
      <c r="AE1173" s="29">
        <v>1.03</v>
      </c>
      <c r="AF1173" s="29">
        <v>15</v>
      </c>
    </row>
    <row r="1174" spans="1:32" x14ac:dyDescent="0.15">
      <c r="A1174" s="32">
        <v>93423.308766219488</v>
      </c>
      <c r="B1174" s="33">
        <v>8.0581999999999994</v>
      </c>
      <c r="C1174" s="33">
        <v>1792.3501499904</v>
      </c>
      <c r="D1174" s="33">
        <f>C1174/Table1[[#This Row],[Std. Price ($)]]</f>
        <v>222.42562234623119</v>
      </c>
      <c r="E1174" s="29">
        <v>624</v>
      </c>
      <c r="F1174" s="29">
        <f t="shared" si="252"/>
        <v>873.6</v>
      </c>
      <c r="G1174" s="29">
        <f t="shared" si="253"/>
        <v>873.6</v>
      </c>
      <c r="H1174" s="29">
        <f t="shared" si="254"/>
        <v>873.6</v>
      </c>
      <c r="I1174" s="58">
        <f t="shared" si="255"/>
        <v>873.6</v>
      </c>
      <c r="J1174" s="58">
        <f t="shared" si="256"/>
        <v>873.6</v>
      </c>
      <c r="K1174" s="58">
        <f t="shared" si="257"/>
        <v>873.6</v>
      </c>
      <c r="L1174" s="58">
        <f t="shared" si="258"/>
        <v>873.6</v>
      </c>
      <c r="M1174" s="58">
        <f t="shared" si="259"/>
        <v>873.6</v>
      </c>
      <c r="N1174" s="58">
        <f t="shared" si="260"/>
        <v>873.6</v>
      </c>
      <c r="O1174" s="58">
        <f t="shared" si="261"/>
        <v>873.6</v>
      </c>
      <c r="P1174" s="58">
        <f t="shared" si="262"/>
        <v>873.6</v>
      </c>
      <c r="Q1174" s="58">
        <f t="shared" si="263"/>
        <v>873.6</v>
      </c>
      <c r="R1174" s="58">
        <f>SUM(Table1[[#This Row],[Oct]:[September]])</f>
        <v>10483.200000000003</v>
      </c>
      <c r="S1174" s="68">
        <f>Table1[[#This Row],[DEMAND for the whole year]]/365</f>
        <v>28.721095890410965</v>
      </c>
      <c r="T1174" s="68">
        <f>Table1[[#This Row],[Lead Time (days)]]*S1174</f>
        <v>459.53753424657543</v>
      </c>
      <c r="U1174" s="68">
        <f>SQRT(2*Table1[[#This Row],[DEMAND for the whole year]]*$H$1/(Table1[[#This Row],[Std. Price ($)]]*$K$1))</f>
        <v>1975.5523477002287</v>
      </c>
      <c r="V1174" s="68">
        <f>Table1[[#This Row],[DEMAND for the whole year]]/U1174</f>
        <v>5.306465309412661</v>
      </c>
      <c r="W1174" s="68">
        <f>Table1[[#This Row],[Demand variability (COV)]]*S1174</f>
        <v>16.658235616438358</v>
      </c>
      <c r="X1174" s="68">
        <f t="shared" si="264"/>
        <v>66.63294246575343</v>
      </c>
      <c r="Y1174" s="68">
        <f t="shared" si="265"/>
        <v>136.84733300123398</v>
      </c>
      <c r="Z1174" s="58">
        <f>(Table1[[#This Row],[Eoq]]/2)*(Table1[[#This Row],[Std. Price ($)]]*$K$1)</f>
        <v>1591.9395928237982</v>
      </c>
      <c r="AA1174" s="58">
        <f>Table1[[#This Row],[number of times I order]]*$H$1</f>
        <v>1591.9395928237984</v>
      </c>
      <c r="AB1174" s="58">
        <f>Table1[[#This Row],[Holding cost]]+AA1174</f>
        <v>3183.8791856475964</v>
      </c>
      <c r="AC1174" s="34">
        <v>0.4</v>
      </c>
      <c r="AD1174" s="29">
        <v>1</v>
      </c>
      <c r="AE1174" s="29">
        <v>0.57999999999999996</v>
      </c>
      <c r="AF1174" s="29">
        <v>16</v>
      </c>
    </row>
    <row r="1175" spans="1:32" x14ac:dyDescent="0.15">
      <c r="A1175" s="32">
        <v>56666.551273346158</v>
      </c>
      <c r="B1175" s="33">
        <v>30.727298189999999</v>
      </c>
      <c r="C1175" s="33">
        <v>3013.0604857926751</v>
      </c>
      <c r="D1175" s="33">
        <f>C1175/Table1[[#This Row],[Std. Price ($)]]</f>
        <v>98.058100232621698</v>
      </c>
      <c r="E1175" s="29">
        <v>890</v>
      </c>
      <c r="F1175" s="29">
        <f t="shared" si="252"/>
        <v>1335</v>
      </c>
      <c r="G1175" s="29">
        <f t="shared" si="253"/>
        <v>1335</v>
      </c>
      <c r="H1175" s="29">
        <f t="shared" si="254"/>
        <v>1335</v>
      </c>
      <c r="I1175" s="58">
        <f t="shared" si="255"/>
        <v>1335</v>
      </c>
      <c r="J1175" s="58">
        <f t="shared" si="256"/>
        <v>1335</v>
      </c>
      <c r="K1175" s="58">
        <f t="shared" si="257"/>
        <v>1335</v>
      </c>
      <c r="L1175" s="58">
        <f t="shared" si="258"/>
        <v>1335</v>
      </c>
      <c r="M1175" s="58">
        <f t="shared" si="259"/>
        <v>1335</v>
      </c>
      <c r="N1175" s="58">
        <f t="shared" si="260"/>
        <v>1335</v>
      </c>
      <c r="O1175" s="58">
        <f t="shared" si="261"/>
        <v>1335</v>
      </c>
      <c r="P1175" s="58">
        <f t="shared" si="262"/>
        <v>1335</v>
      </c>
      <c r="Q1175" s="58">
        <f t="shared" si="263"/>
        <v>1335</v>
      </c>
      <c r="R1175" s="58">
        <f>SUM(Table1[[#This Row],[Oct]:[September]])</f>
        <v>16020</v>
      </c>
      <c r="S1175" s="68">
        <f>Table1[[#This Row],[DEMAND for the whole year]]/365</f>
        <v>43.890410958904113</v>
      </c>
      <c r="T1175" s="68">
        <f>Table1[[#This Row],[Lead Time (days)]]*S1175</f>
        <v>219.45205479452056</v>
      </c>
      <c r="U1175" s="68">
        <f>SQRT(2*Table1[[#This Row],[DEMAND for the whole year]]*$H$1/(Table1[[#This Row],[Std. Price ($)]]*$K$1))</f>
        <v>1250.6324576514724</v>
      </c>
      <c r="V1175" s="68">
        <f>Table1[[#This Row],[DEMAND for the whole year]]/U1175</f>
        <v>12.80951881744978</v>
      </c>
      <c r="W1175" s="68">
        <f>Table1[[#This Row],[Demand variability (COV)]]*S1175</f>
        <v>22.384109589041099</v>
      </c>
      <c r="X1175" s="68">
        <f t="shared" si="264"/>
        <v>50.052390656900783</v>
      </c>
      <c r="Y1175" s="68">
        <f t="shared" si="265"/>
        <v>102.79504278612838</v>
      </c>
      <c r="Z1175" s="58">
        <f>(Table1[[#This Row],[Eoq]]/2)*(Table1[[#This Row],[Std. Price ($)]]*$K$1)</f>
        <v>3842.8556452349339</v>
      </c>
      <c r="AA1175" s="58">
        <f>Table1[[#This Row],[number of times I order]]*$H$1</f>
        <v>3842.8556452349339</v>
      </c>
      <c r="AB1175" s="58">
        <f>Table1[[#This Row],[Holding cost]]+AA1175</f>
        <v>7685.7112904698679</v>
      </c>
      <c r="AC1175" s="34">
        <v>0.5</v>
      </c>
      <c r="AD1175" s="29">
        <v>0.82</v>
      </c>
      <c r="AE1175" s="29">
        <v>0.51</v>
      </c>
      <c r="AF1175" s="29">
        <v>5</v>
      </c>
    </row>
    <row r="1176" spans="1:32" x14ac:dyDescent="0.15">
      <c r="A1176" s="32">
        <v>12779.512953157546</v>
      </c>
      <c r="B1176" s="33">
        <v>9.0452417799999996</v>
      </c>
      <c r="C1176" s="33">
        <v>9184.2011506868002</v>
      </c>
      <c r="D1176" s="33">
        <f>C1176/Table1[[#This Row],[Std. Price ($)]]</f>
        <v>1015.3627038465743</v>
      </c>
      <c r="E1176" s="29">
        <v>446</v>
      </c>
      <c r="F1176" s="29">
        <f t="shared" si="252"/>
        <v>981.19999999999993</v>
      </c>
      <c r="G1176" s="29">
        <f t="shared" si="253"/>
        <v>981.19999999999993</v>
      </c>
      <c r="H1176" s="29">
        <f t="shared" si="254"/>
        <v>981.19999999999993</v>
      </c>
      <c r="I1176" s="58">
        <f t="shared" si="255"/>
        <v>981.19999999999993</v>
      </c>
      <c r="J1176" s="58">
        <f t="shared" si="256"/>
        <v>981.19999999999993</v>
      </c>
      <c r="K1176" s="58">
        <f t="shared" si="257"/>
        <v>981.19999999999993</v>
      </c>
      <c r="L1176" s="58">
        <f t="shared" si="258"/>
        <v>981.19999999999993</v>
      </c>
      <c r="M1176" s="58">
        <f t="shared" si="259"/>
        <v>981.19999999999993</v>
      </c>
      <c r="N1176" s="58">
        <f t="shared" si="260"/>
        <v>981.19999999999993</v>
      </c>
      <c r="O1176" s="58">
        <f t="shared" si="261"/>
        <v>981.19999999999993</v>
      </c>
      <c r="P1176" s="58">
        <f t="shared" si="262"/>
        <v>981.19999999999993</v>
      </c>
      <c r="Q1176" s="58">
        <f t="shared" si="263"/>
        <v>981.19999999999993</v>
      </c>
      <c r="R1176" s="58">
        <f>SUM(Table1[[#This Row],[Oct]:[September]])</f>
        <v>11774.400000000001</v>
      </c>
      <c r="S1176" s="68">
        <f>Table1[[#This Row],[DEMAND for the whole year]]/365</f>
        <v>32.258630136986305</v>
      </c>
      <c r="T1176" s="68">
        <f>Table1[[#This Row],[Lead Time (days)]]*S1176</f>
        <v>1000.0175342465755</v>
      </c>
      <c r="U1176" s="68">
        <f>SQRT(2*Table1[[#This Row],[DEMAND for the whole year]]*$H$1/(Table1[[#This Row],[Std. Price ($)]]*$K$1))</f>
        <v>1976.15010654047</v>
      </c>
      <c r="V1176" s="68">
        <f>Table1[[#This Row],[DEMAND for the whole year]]/U1176</f>
        <v>5.9582518357437699</v>
      </c>
      <c r="W1176" s="68">
        <f>Table1[[#This Row],[Demand variability (COV)]]*S1176</f>
        <v>58.065534246575353</v>
      </c>
      <c r="X1176" s="68">
        <f t="shared" si="264"/>
        <v>323.29521228676839</v>
      </c>
      <c r="Y1176" s="68">
        <f t="shared" si="265"/>
        <v>663.96719004643421</v>
      </c>
      <c r="Z1176" s="58">
        <f>(Table1[[#This Row],[Eoq]]/2)*(Table1[[#This Row],[Std. Price ($)]]*$K$1)</f>
        <v>1787.4755507231309</v>
      </c>
      <c r="AA1176" s="58">
        <f>Table1[[#This Row],[number of times I order]]*$H$1</f>
        <v>1787.4755507231309</v>
      </c>
      <c r="AB1176" s="58">
        <f>Table1[[#This Row],[Holding cost]]+AA1176</f>
        <v>3574.9511014462619</v>
      </c>
      <c r="AC1176" s="34">
        <v>1.2</v>
      </c>
      <c r="AD1176" s="29">
        <v>0.97</v>
      </c>
      <c r="AE1176" s="29">
        <v>1.8</v>
      </c>
      <c r="AF1176" s="29">
        <v>31</v>
      </c>
    </row>
    <row r="1177" spans="1:32" x14ac:dyDescent="0.15">
      <c r="A1177" s="32">
        <v>88578.743138616439</v>
      </c>
      <c r="B1177" s="33">
        <v>5.9151242899999987</v>
      </c>
      <c r="C1177" s="33">
        <v>855.55467222509105</v>
      </c>
      <c r="D1177" s="33">
        <f>C1177/Table1[[#This Row],[Std. Price ($)]]</f>
        <v>144.63849452351766</v>
      </c>
      <c r="E1177" s="29">
        <v>736</v>
      </c>
      <c r="F1177" s="29">
        <f t="shared" si="252"/>
        <v>883.2</v>
      </c>
      <c r="G1177" s="29">
        <f t="shared" si="253"/>
        <v>883.2</v>
      </c>
      <c r="H1177" s="29">
        <f t="shared" si="254"/>
        <v>883.2</v>
      </c>
      <c r="I1177" s="58">
        <f t="shared" si="255"/>
        <v>883.2</v>
      </c>
      <c r="J1177" s="58">
        <f t="shared" si="256"/>
        <v>883.2</v>
      </c>
      <c r="K1177" s="58">
        <f t="shared" si="257"/>
        <v>883.2</v>
      </c>
      <c r="L1177" s="58">
        <f t="shared" si="258"/>
        <v>883.2</v>
      </c>
      <c r="M1177" s="58">
        <f t="shared" si="259"/>
        <v>883.2</v>
      </c>
      <c r="N1177" s="58">
        <f t="shared" si="260"/>
        <v>883.2</v>
      </c>
      <c r="O1177" s="58">
        <f t="shared" si="261"/>
        <v>883.2</v>
      </c>
      <c r="P1177" s="58">
        <f t="shared" si="262"/>
        <v>883.2</v>
      </c>
      <c r="Q1177" s="58">
        <f t="shared" si="263"/>
        <v>883.2</v>
      </c>
      <c r="R1177" s="58">
        <f>SUM(Table1[[#This Row],[Oct]:[September]])</f>
        <v>10598.400000000001</v>
      </c>
      <c r="S1177" s="68">
        <f>Table1[[#This Row],[DEMAND for the whole year]]/365</f>
        <v>29.036712328767127</v>
      </c>
      <c r="T1177" s="68">
        <f>Table1[[#This Row],[Lead Time (days)]]*S1177</f>
        <v>145.18356164383565</v>
      </c>
      <c r="U1177" s="68">
        <f>SQRT(2*Table1[[#This Row],[DEMAND for the whole year]]*$H$1/(Table1[[#This Row],[Std. Price ($)]]*$K$1))</f>
        <v>2318.4559204117172</v>
      </c>
      <c r="V1177" s="68">
        <f>Table1[[#This Row],[DEMAND for the whole year]]/U1177</f>
        <v>4.5713183100405512</v>
      </c>
      <c r="W1177" s="68">
        <f>Table1[[#This Row],[Demand variability (COV)]]*S1177</f>
        <v>20.035331506849317</v>
      </c>
      <c r="X1177" s="68">
        <f t="shared" si="264"/>
        <v>44.800363201058367</v>
      </c>
      <c r="Y1177" s="68">
        <f t="shared" si="265"/>
        <v>92.008697120083596</v>
      </c>
      <c r="Z1177" s="58">
        <f>(Table1[[#This Row],[Eoq]]/2)*(Table1[[#This Row],[Std. Price ($)]]*$K$1)</f>
        <v>1371.3954930121654</v>
      </c>
      <c r="AA1177" s="58">
        <f>Table1[[#This Row],[number of times I order]]*$H$1</f>
        <v>1371.3954930121654</v>
      </c>
      <c r="AB1177" s="58">
        <f>Table1[[#This Row],[Holding cost]]+AA1177</f>
        <v>2742.7909860243308</v>
      </c>
      <c r="AC1177" s="34">
        <v>0.2</v>
      </c>
      <c r="AD1177" s="29">
        <v>1</v>
      </c>
      <c r="AE1177" s="29">
        <v>0.69</v>
      </c>
      <c r="AF1177" s="29">
        <v>5</v>
      </c>
    </row>
    <row r="1178" spans="1:32" x14ac:dyDescent="0.15">
      <c r="A1178" s="32">
        <v>90041.57909301536</v>
      </c>
      <c r="B1178" s="33">
        <v>6.2935978199999996</v>
      </c>
      <c r="C1178" s="33">
        <v>7959.0559469418486</v>
      </c>
      <c r="D1178" s="33">
        <f>C1178/Table1[[#This Row],[Std. Price ($)]]</f>
        <v>1264.6273522037429</v>
      </c>
      <c r="E1178" s="29">
        <v>842</v>
      </c>
      <c r="F1178" s="29">
        <f t="shared" si="252"/>
        <v>1010.4</v>
      </c>
      <c r="G1178" s="29">
        <f t="shared" si="253"/>
        <v>1010.4</v>
      </c>
      <c r="H1178" s="29">
        <f t="shared" si="254"/>
        <v>1010.4</v>
      </c>
      <c r="I1178" s="58">
        <f t="shared" si="255"/>
        <v>1010.4</v>
      </c>
      <c r="J1178" s="58">
        <f t="shared" si="256"/>
        <v>1010.4</v>
      </c>
      <c r="K1178" s="58">
        <f t="shared" si="257"/>
        <v>1010.4</v>
      </c>
      <c r="L1178" s="58">
        <f t="shared" si="258"/>
        <v>1010.4</v>
      </c>
      <c r="M1178" s="58">
        <f t="shared" si="259"/>
        <v>1010.4</v>
      </c>
      <c r="N1178" s="58">
        <f t="shared" si="260"/>
        <v>1010.4</v>
      </c>
      <c r="O1178" s="58">
        <f t="shared" si="261"/>
        <v>1010.4</v>
      </c>
      <c r="P1178" s="58">
        <f t="shared" si="262"/>
        <v>1010.4</v>
      </c>
      <c r="Q1178" s="58">
        <f t="shared" si="263"/>
        <v>1010.4</v>
      </c>
      <c r="R1178" s="58">
        <f>SUM(Table1[[#This Row],[Oct]:[September]])</f>
        <v>12124.799999999997</v>
      </c>
      <c r="S1178" s="68">
        <f>Table1[[#This Row],[DEMAND for the whole year]]/365</f>
        <v>33.218630136986292</v>
      </c>
      <c r="T1178" s="68">
        <f>Table1[[#This Row],[Lead Time (days)]]*S1178</f>
        <v>1694.1501369863008</v>
      </c>
      <c r="U1178" s="68">
        <f>SQRT(2*Table1[[#This Row],[DEMAND for the whole year]]*$H$1/(Table1[[#This Row],[Std. Price ($)]]*$K$1))</f>
        <v>2404.0772892595878</v>
      </c>
      <c r="V1178" s="68">
        <f>Table1[[#This Row],[DEMAND for the whole year]]/U1178</f>
        <v>5.0434318622652166</v>
      </c>
      <c r="W1178" s="68">
        <f>Table1[[#This Row],[Demand variability (COV)]]*S1178</f>
        <v>19.931178082191774</v>
      </c>
      <c r="X1178" s="68">
        <f t="shared" si="264"/>
        <v>142.33708177051452</v>
      </c>
      <c r="Y1178" s="68">
        <f t="shared" si="265"/>
        <v>292.32462662870677</v>
      </c>
      <c r="Z1178" s="58">
        <f>(Table1[[#This Row],[Eoq]]/2)*(Table1[[#This Row],[Std. Price ($)]]*$K$1)</f>
        <v>1513.0295586795651</v>
      </c>
      <c r="AA1178" s="58">
        <f>Table1[[#This Row],[number of times I order]]*$H$1</f>
        <v>1513.0295586795651</v>
      </c>
      <c r="AB1178" s="58">
        <f>Table1[[#This Row],[Holding cost]]+AA1178</f>
        <v>3026.0591173591301</v>
      </c>
      <c r="AC1178" s="34">
        <v>0.2</v>
      </c>
      <c r="AD1178" s="29">
        <v>0.96</v>
      </c>
      <c r="AE1178" s="29">
        <v>0.6</v>
      </c>
      <c r="AF1178" s="29">
        <v>51</v>
      </c>
    </row>
    <row r="1179" spans="1:32" x14ac:dyDescent="0.15">
      <c r="A1179" s="32">
        <v>56625.980594524626</v>
      </c>
      <c r="B1179" s="33">
        <v>15.950871069999998</v>
      </c>
      <c r="C1179" s="33">
        <v>7893.8318343327364</v>
      </c>
      <c r="D1179" s="33">
        <f>C1179/Table1[[#This Row],[Std. Price ($)]]</f>
        <v>494.88405991690695</v>
      </c>
      <c r="E1179" s="29">
        <v>930</v>
      </c>
      <c r="F1179" s="29">
        <f t="shared" si="252"/>
        <v>1488</v>
      </c>
      <c r="G1179" s="29">
        <f t="shared" si="253"/>
        <v>1488</v>
      </c>
      <c r="H1179" s="29">
        <f t="shared" si="254"/>
        <v>1488</v>
      </c>
      <c r="I1179" s="58">
        <f t="shared" si="255"/>
        <v>1488</v>
      </c>
      <c r="J1179" s="58">
        <f t="shared" si="256"/>
        <v>1488</v>
      </c>
      <c r="K1179" s="58">
        <f t="shared" si="257"/>
        <v>1488</v>
      </c>
      <c r="L1179" s="58">
        <f t="shared" si="258"/>
        <v>1488</v>
      </c>
      <c r="M1179" s="58">
        <f t="shared" si="259"/>
        <v>1488</v>
      </c>
      <c r="N1179" s="58">
        <f t="shared" si="260"/>
        <v>1488</v>
      </c>
      <c r="O1179" s="58">
        <f t="shared" si="261"/>
        <v>1488</v>
      </c>
      <c r="P1179" s="58">
        <f t="shared" si="262"/>
        <v>1488</v>
      </c>
      <c r="Q1179" s="58">
        <f t="shared" si="263"/>
        <v>1488</v>
      </c>
      <c r="R1179" s="58">
        <f>SUM(Table1[[#This Row],[Oct]:[September]])</f>
        <v>17856</v>
      </c>
      <c r="S1179" s="68">
        <f>Table1[[#This Row],[DEMAND for the whole year]]/365</f>
        <v>48.920547945205477</v>
      </c>
      <c r="T1179" s="68">
        <f>Table1[[#This Row],[Lead Time (days)]]*S1179</f>
        <v>1369.7753424657533</v>
      </c>
      <c r="U1179" s="68">
        <f>SQRT(2*Table1[[#This Row],[DEMAND for the whole year]]*$H$1/(Table1[[#This Row],[Std. Price ($)]]*$K$1))</f>
        <v>1832.5697508869487</v>
      </c>
      <c r="V1179" s="68">
        <f>Table1[[#This Row],[DEMAND for the whole year]]/U1179</f>
        <v>9.743694607726578</v>
      </c>
      <c r="W1179" s="68">
        <f>Table1[[#This Row],[Demand variability (COV)]]*S1179</f>
        <v>21.035835616438355</v>
      </c>
      <c r="X1179" s="68">
        <f t="shared" si="264"/>
        <v>111.31117932306198</v>
      </c>
      <c r="Y1179" s="68">
        <f t="shared" si="265"/>
        <v>228.60521327588194</v>
      </c>
      <c r="Z1179" s="58">
        <f>(Table1[[#This Row],[Eoq]]/2)*(Table1[[#This Row],[Std. Price ($)]]*$K$1)</f>
        <v>2923.1083823179733</v>
      </c>
      <c r="AA1179" s="58">
        <f>Table1[[#This Row],[number of times I order]]*$H$1</f>
        <v>2923.1083823179733</v>
      </c>
      <c r="AB1179" s="58">
        <f>Table1[[#This Row],[Holding cost]]+AA1179</f>
        <v>5846.2167646359467</v>
      </c>
      <c r="AC1179" s="34">
        <v>0.6</v>
      </c>
      <c r="AD1179" s="29">
        <v>1</v>
      </c>
      <c r="AE1179" s="29">
        <v>0.43</v>
      </c>
      <c r="AF1179" s="29">
        <v>28</v>
      </c>
    </row>
    <row r="1180" spans="1:32" x14ac:dyDescent="0.15">
      <c r="A1180" s="32">
        <v>87576.318256891958</v>
      </c>
      <c r="B1180" s="33">
        <v>9.970019129999999</v>
      </c>
      <c r="C1180" s="33">
        <v>1162.8218223633269</v>
      </c>
      <c r="D1180" s="33">
        <f>C1180/Table1[[#This Row],[Std. Price ($)]]</f>
        <v>116.63185468364563</v>
      </c>
      <c r="E1180" s="29">
        <v>946</v>
      </c>
      <c r="F1180" s="29">
        <f t="shared" si="252"/>
        <v>2365</v>
      </c>
      <c r="G1180" s="29">
        <f t="shared" si="253"/>
        <v>2365</v>
      </c>
      <c r="H1180" s="29">
        <f t="shared" si="254"/>
        <v>2365</v>
      </c>
      <c r="I1180" s="58">
        <f t="shared" si="255"/>
        <v>2365</v>
      </c>
      <c r="J1180" s="58">
        <f t="shared" si="256"/>
        <v>2365</v>
      </c>
      <c r="K1180" s="58">
        <f t="shared" si="257"/>
        <v>2365</v>
      </c>
      <c r="L1180" s="58">
        <f t="shared" si="258"/>
        <v>2365</v>
      </c>
      <c r="M1180" s="58">
        <f t="shared" si="259"/>
        <v>2365</v>
      </c>
      <c r="N1180" s="58">
        <f t="shared" si="260"/>
        <v>2365</v>
      </c>
      <c r="O1180" s="58">
        <f t="shared" si="261"/>
        <v>2365</v>
      </c>
      <c r="P1180" s="58">
        <f t="shared" si="262"/>
        <v>2365</v>
      </c>
      <c r="Q1180" s="58">
        <f t="shared" si="263"/>
        <v>2365</v>
      </c>
      <c r="R1180" s="58">
        <f>SUM(Table1[[#This Row],[Oct]:[September]])</f>
        <v>28380</v>
      </c>
      <c r="S1180" s="68">
        <f>Table1[[#This Row],[DEMAND for the whole year]]/365</f>
        <v>77.753424657534254</v>
      </c>
      <c r="T1180" s="68">
        <f>Table1[[#This Row],[Lead Time (days)]]*S1180</f>
        <v>622.02739726027403</v>
      </c>
      <c r="U1180" s="68">
        <f>SQRT(2*Table1[[#This Row],[DEMAND for the whole year]]*$H$1/(Table1[[#This Row],[Std. Price ($)]]*$K$1))</f>
        <v>2922.2598226636069</v>
      </c>
      <c r="V1180" s="68">
        <f>Table1[[#This Row],[DEMAND for the whole year]]/U1180</f>
        <v>9.7116621115955226</v>
      </c>
      <c r="W1180" s="68">
        <f>Table1[[#This Row],[Demand variability (COV)]]*S1180</f>
        <v>28.768767123287674</v>
      </c>
      <c r="X1180" s="68">
        <f t="shared" si="264"/>
        <v>81.370361277013288</v>
      </c>
      <c r="Y1180" s="68">
        <f t="shared" si="265"/>
        <v>167.11429083038385</v>
      </c>
      <c r="Z1180" s="58">
        <f>(Table1[[#This Row],[Eoq]]/2)*(Table1[[#This Row],[Std. Price ($)]]*$K$1)</f>
        <v>2913.4986334786568</v>
      </c>
      <c r="AA1180" s="58">
        <f>Table1[[#This Row],[number of times I order]]*$H$1</f>
        <v>2913.4986334786568</v>
      </c>
      <c r="AB1180" s="58">
        <f>Table1[[#This Row],[Holding cost]]+AA1180</f>
        <v>5826.9972669573135</v>
      </c>
      <c r="AC1180" s="34">
        <v>1.5</v>
      </c>
      <c r="AD1180" s="29">
        <v>0.89</v>
      </c>
      <c r="AE1180" s="29">
        <v>0.37</v>
      </c>
      <c r="AF1180" s="29">
        <v>8</v>
      </c>
    </row>
    <row r="1181" spans="1:32" x14ac:dyDescent="0.15">
      <c r="A1181" s="32">
        <v>19058.819129844796</v>
      </c>
      <c r="B1181" s="33">
        <v>13.160963129999999</v>
      </c>
      <c r="C1181" s="33">
        <v>1474.3165181030695</v>
      </c>
      <c r="D1181" s="33">
        <f>C1181/Table1[[#This Row],[Std. Price ($)]]</f>
        <v>112.02193209875436</v>
      </c>
      <c r="E1181" s="29">
        <v>946</v>
      </c>
      <c r="F1181" s="29">
        <f t="shared" si="252"/>
        <v>2365</v>
      </c>
      <c r="G1181" s="29">
        <f t="shared" si="253"/>
        <v>2365</v>
      </c>
      <c r="H1181" s="29">
        <f t="shared" si="254"/>
        <v>2365</v>
      </c>
      <c r="I1181" s="58">
        <f t="shared" si="255"/>
        <v>2365</v>
      </c>
      <c r="J1181" s="58">
        <f t="shared" si="256"/>
        <v>2365</v>
      </c>
      <c r="K1181" s="58">
        <f t="shared" si="257"/>
        <v>2365</v>
      </c>
      <c r="L1181" s="58">
        <f t="shared" si="258"/>
        <v>2365</v>
      </c>
      <c r="M1181" s="58">
        <f t="shared" si="259"/>
        <v>2365</v>
      </c>
      <c r="N1181" s="58">
        <f t="shared" si="260"/>
        <v>2365</v>
      </c>
      <c r="O1181" s="58">
        <f t="shared" si="261"/>
        <v>2365</v>
      </c>
      <c r="P1181" s="58">
        <f t="shared" si="262"/>
        <v>2365</v>
      </c>
      <c r="Q1181" s="58">
        <f t="shared" si="263"/>
        <v>2365</v>
      </c>
      <c r="R1181" s="58">
        <f>SUM(Table1[[#This Row],[Oct]:[September]])</f>
        <v>28380</v>
      </c>
      <c r="S1181" s="68">
        <f>Table1[[#This Row],[DEMAND for the whole year]]/365</f>
        <v>77.753424657534254</v>
      </c>
      <c r="T1181" s="68">
        <f>Table1[[#This Row],[Lead Time (days)]]*S1181</f>
        <v>622.02739726027403</v>
      </c>
      <c r="U1181" s="68">
        <f>SQRT(2*Table1[[#This Row],[DEMAND for the whole year]]*$H$1/(Table1[[#This Row],[Std. Price ($)]]*$K$1))</f>
        <v>2543.4487241281704</v>
      </c>
      <c r="V1181" s="68">
        <f>Table1[[#This Row],[DEMAND for the whole year]]/U1181</f>
        <v>11.158078293765463</v>
      </c>
      <c r="W1181" s="68">
        <f>Table1[[#This Row],[Demand variability (COV)]]*S1181</f>
        <v>28.768767123287674</v>
      </c>
      <c r="X1181" s="68">
        <f t="shared" si="264"/>
        <v>81.370361277013288</v>
      </c>
      <c r="Y1181" s="68">
        <f t="shared" si="265"/>
        <v>167.11429083038385</v>
      </c>
      <c r="Z1181" s="58">
        <f>(Table1[[#This Row],[Eoq]]/2)*(Table1[[#This Row],[Std. Price ($)]]*$K$1)</f>
        <v>3347.4234881296393</v>
      </c>
      <c r="AA1181" s="58">
        <f>Table1[[#This Row],[number of times I order]]*$H$1</f>
        <v>3347.4234881296388</v>
      </c>
      <c r="AB1181" s="58">
        <f>Table1[[#This Row],[Holding cost]]+AA1181</f>
        <v>6694.8469762592777</v>
      </c>
      <c r="AC1181" s="34">
        <v>1.5</v>
      </c>
      <c r="AD1181" s="29">
        <v>0.87</v>
      </c>
      <c r="AE1181" s="29">
        <v>0.37</v>
      </c>
      <c r="AF1181" s="29">
        <v>8</v>
      </c>
    </row>
    <row r="1182" spans="1:32" x14ac:dyDescent="0.15">
      <c r="A1182" s="32">
        <v>63005.950145358314</v>
      </c>
      <c r="B1182" s="33">
        <v>14.263271139999999</v>
      </c>
      <c r="C1182" s="33">
        <v>1503.6733715903226</v>
      </c>
      <c r="D1182" s="33">
        <f>C1182/Table1[[#This Row],[Std. Price ($)]]</f>
        <v>105.42275729256892</v>
      </c>
      <c r="E1182" s="29">
        <v>946</v>
      </c>
      <c r="F1182" s="29">
        <f t="shared" si="252"/>
        <v>756.8</v>
      </c>
      <c r="G1182" s="29">
        <f t="shared" si="253"/>
        <v>756.8</v>
      </c>
      <c r="H1182" s="29">
        <f t="shared" si="254"/>
        <v>756.8</v>
      </c>
      <c r="I1182" s="58">
        <f t="shared" si="255"/>
        <v>756.8</v>
      </c>
      <c r="J1182" s="58">
        <f t="shared" si="256"/>
        <v>756.8</v>
      </c>
      <c r="K1182" s="58">
        <f t="shared" si="257"/>
        <v>756.8</v>
      </c>
      <c r="L1182" s="58">
        <f t="shared" si="258"/>
        <v>756.8</v>
      </c>
      <c r="M1182" s="58">
        <f t="shared" si="259"/>
        <v>756.8</v>
      </c>
      <c r="N1182" s="58">
        <f t="shared" si="260"/>
        <v>756.8</v>
      </c>
      <c r="O1182" s="58">
        <f t="shared" si="261"/>
        <v>756.8</v>
      </c>
      <c r="P1182" s="58">
        <f t="shared" si="262"/>
        <v>756.8</v>
      </c>
      <c r="Q1182" s="58">
        <f t="shared" si="263"/>
        <v>756.8</v>
      </c>
      <c r="R1182" s="58">
        <f>SUM(Table1[[#This Row],[Oct]:[September]])</f>
        <v>9081.6</v>
      </c>
      <c r="S1182" s="68">
        <f>Table1[[#This Row],[DEMAND for the whole year]]/365</f>
        <v>24.881095890410961</v>
      </c>
      <c r="T1182" s="68">
        <f>Table1[[#This Row],[Lead Time (days)]]*S1182</f>
        <v>199.04876712328769</v>
      </c>
      <c r="U1182" s="68">
        <f>SQRT(2*Table1[[#This Row],[DEMAND for the whole year]]*$H$1/(Table1[[#This Row],[Std. Price ($)]]*$K$1))</f>
        <v>1382.0770107332935</v>
      </c>
      <c r="V1182" s="68">
        <f>Table1[[#This Row],[DEMAND for the whole year]]/U1182</f>
        <v>6.5709797134832186</v>
      </c>
      <c r="W1182" s="68">
        <f>Table1[[#This Row],[Demand variability (COV)]]*S1182</f>
        <v>9.2060054794520561</v>
      </c>
      <c r="X1182" s="68">
        <f t="shared" si="264"/>
        <v>26.038515608644254</v>
      </c>
      <c r="Y1182" s="68">
        <f t="shared" si="265"/>
        <v>53.476573065722832</v>
      </c>
      <c r="Z1182" s="58">
        <f>(Table1[[#This Row],[Eoq]]/2)*(Table1[[#This Row],[Std. Price ($)]]*$K$1)</f>
        <v>1971.2939140449655</v>
      </c>
      <c r="AA1182" s="58">
        <f>Table1[[#This Row],[number of times I order]]*$H$1</f>
        <v>1971.2939140449655</v>
      </c>
      <c r="AB1182" s="58">
        <f>Table1[[#This Row],[Holding cost]]+AA1182</f>
        <v>3942.587828089931</v>
      </c>
      <c r="AC1182" s="34">
        <v>-0.2</v>
      </c>
      <c r="AD1182" s="29">
        <v>0.98</v>
      </c>
      <c r="AE1182" s="29">
        <v>0.37</v>
      </c>
      <c r="AF1182" s="29">
        <v>8</v>
      </c>
    </row>
    <row r="1183" spans="1:32" x14ac:dyDescent="0.15">
      <c r="A1183" s="32">
        <v>60353.487688818655</v>
      </c>
      <c r="B1183" s="33">
        <v>23.018272809999999</v>
      </c>
      <c r="C1183" s="33">
        <v>5944.4446082833156</v>
      </c>
      <c r="D1183" s="33">
        <f>C1183/Table1[[#This Row],[Std. Price ($)]]</f>
        <v>258.24894236638062</v>
      </c>
      <c r="E1183" s="29">
        <v>946</v>
      </c>
      <c r="F1183" s="29">
        <f t="shared" si="252"/>
        <v>283.80000000000007</v>
      </c>
      <c r="G1183" s="29">
        <f t="shared" si="253"/>
        <v>283.80000000000007</v>
      </c>
      <c r="H1183" s="29">
        <f t="shared" si="254"/>
        <v>283.80000000000007</v>
      </c>
      <c r="I1183" s="58">
        <f t="shared" si="255"/>
        <v>283.80000000000007</v>
      </c>
      <c r="J1183" s="58">
        <f t="shared" si="256"/>
        <v>283.80000000000007</v>
      </c>
      <c r="K1183" s="58">
        <f t="shared" si="257"/>
        <v>283.80000000000007</v>
      </c>
      <c r="L1183" s="58">
        <f t="shared" si="258"/>
        <v>283.80000000000007</v>
      </c>
      <c r="M1183" s="58">
        <f t="shared" si="259"/>
        <v>283.80000000000007</v>
      </c>
      <c r="N1183" s="58">
        <f t="shared" si="260"/>
        <v>283.80000000000007</v>
      </c>
      <c r="O1183" s="58">
        <f t="shared" si="261"/>
        <v>283.80000000000007</v>
      </c>
      <c r="P1183" s="58">
        <f t="shared" si="262"/>
        <v>283.80000000000007</v>
      </c>
      <c r="Q1183" s="58">
        <f t="shared" si="263"/>
        <v>283.80000000000007</v>
      </c>
      <c r="R1183" s="58">
        <f>SUM(Table1[[#This Row],[Oct]:[September]])</f>
        <v>3405.6000000000017</v>
      </c>
      <c r="S1183" s="68">
        <f>Table1[[#This Row],[DEMAND for the whole year]]/365</f>
        <v>9.330410958904114</v>
      </c>
      <c r="T1183" s="68">
        <f>Table1[[#This Row],[Lead Time (days)]]*S1183</f>
        <v>158.61698630136993</v>
      </c>
      <c r="U1183" s="68">
        <f>SQRT(2*Table1[[#This Row],[DEMAND for the whole year]]*$H$1/(Table1[[#This Row],[Std. Price ($)]]*$K$1))</f>
        <v>666.22523618064497</v>
      </c>
      <c r="V1183" s="68">
        <f>Table1[[#This Row],[DEMAND for the whole year]]/U1183</f>
        <v>5.1117847464375901</v>
      </c>
      <c r="W1183" s="68">
        <f>Table1[[#This Row],[Demand variability (COV)]]*S1183</f>
        <v>3.4522520547945224</v>
      </c>
      <c r="X1183" s="68">
        <f t="shared" si="264"/>
        <v>14.233999868173424</v>
      </c>
      <c r="Y1183" s="68">
        <f t="shared" si="265"/>
        <v>29.23306172319467</v>
      </c>
      <c r="Z1183" s="58">
        <f>(Table1[[#This Row],[Eoq]]/2)*(Table1[[#This Row],[Std. Price ($)]]*$K$1)</f>
        <v>1533.5354239312769</v>
      </c>
      <c r="AA1183" s="58">
        <f>Table1[[#This Row],[number of times I order]]*$H$1</f>
        <v>1533.5354239312769</v>
      </c>
      <c r="AB1183" s="58">
        <f>Table1[[#This Row],[Holding cost]]+AA1183</f>
        <v>3067.0708478625538</v>
      </c>
      <c r="AC1183" s="34">
        <v>-0.7</v>
      </c>
      <c r="AD1183" s="29">
        <v>0.95</v>
      </c>
      <c r="AE1183" s="29">
        <v>0.37</v>
      </c>
      <c r="AF1183" s="29">
        <v>17</v>
      </c>
    </row>
    <row r="1184" spans="1:32" x14ac:dyDescent="0.15">
      <c r="A1184" s="32">
        <v>7028.0208951836958</v>
      </c>
      <c r="B1184" s="33">
        <v>5.5674430600000004</v>
      </c>
      <c r="C1184" s="33">
        <v>10502.736982155067</v>
      </c>
      <c r="D1184" s="33">
        <f>C1184/Table1[[#This Row],[Std. Price ($)]]</f>
        <v>1886.4561108156292</v>
      </c>
      <c r="E1184" s="29">
        <v>946</v>
      </c>
      <c r="F1184" s="29">
        <f t="shared" si="252"/>
        <v>1702.8000000000002</v>
      </c>
      <c r="G1184" s="29">
        <f t="shared" si="253"/>
        <v>1702.8000000000002</v>
      </c>
      <c r="H1184" s="29">
        <f t="shared" si="254"/>
        <v>1702.8000000000002</v>
      </c>
      <c r="I1184" s="58">
        <f t="shared" si="255"/>
        <v>1702.8000000000002</v>
      </c>
      <c r="J1184" s="58">
        <f t="shared" si="256"/>
        <v>1702.8000000000002</v>
      </c>
      <c r="K1184" s="58">
        <f t="shared" si="257"/>
        <v>1702.8000000000002</v>
      </c>
      <c r="L1184" s="58">
        <f t="shared" si="258"/>
        <v>1702.8000000000002</v>
      </c>
      <c r="M1184" s="58">
        <f t="shared" si="259"/>
        <v>1702.8000000000002</v>
      </c>
      <c r="N1184" s="58">
        <f t="shared" si="260"/>
        <v>1702.8000000000002</v>
      </c>
      <c r="O1184" s="58">
        <f t="shared" si="261"/>
        <v>1702.8000000000002</v>
      </c>
      <c r="P1184" s="58">
        <f t="shared" si="262"/>
        <v>1702.8000000000002</v>
      </c>
      <c r="Q1184" s="58">
        <f t="shared" si="263"/>
        <v>1702.8000000000002</v>
      </c>
      <c r="R1184" s="58">
        <f>SUM(Table1[[#This Row],[Oct]:[September]])</f>
        <v>20433.599999999995</v>
      </c>
      <c r="S1184" s="68">
        <f>Table1[[#This Row],[DEMAND for the whole year]]/365</f>
        <v>55.982465753424641</v>
      </c>
      <c r="T1184" s="68">
        <f>Table1[[#This Row],[Lead Time (days)]]*S1184</f>
        <v>5206.3693150684912</v>
      </c>
      <c r="U1184" s="68">
        <f>SQRT(2*Table1[[#This Row],[DEMAND for the whole year]]*$H$1/(Table1[[#This Row],[Std. Price ($)]]*$K$1))</f>
        <v>3318.2200189072237</v>
      </c>
      <c r="V1184" s="68">
        <f>Table1[[#This Row],[DEMAND for the whole year]]/U1184</f>
        <v>6.1580003386060316</v>
      </c>
      <c r="W1184" s="68">
        <f>Table1[[#This Row],[Demand variability (COV)]]*S1184</f>
        <v>20.713512328767116</v>
      </c>
      <c r="X1184" s="68">
        <f t="shared" si="264"/>
        <v>199.75387893215196</v>
      </c>
      <c r="Y1184" s="68">
        <f t="shared" si="265"/>
        <v>410.24431125138796</v>
      </c>
      <c r="Z1184" s="58">
        <f>(Table1[[#This Row],[Eoq]]/2)*(Table1[[#This Row],[Std. Price ($)]]*$K$1)</f>
        <v>1847.4001015818092</v>
      </c>
      <c r="AA1184" s="58">
        <f>Table1[[#This Row],[number of times I order]]*$H$1</f>
        <v>1847.4001015818094</v>
      </c>
      <c r="AB1184" s="58">
        <f>Table1[[#This Row],[Holding cost]]+AA1184</f>
        <v>3694.8002031636188</v>
      </c>
      <c r="AC1184" s="34">
        <v>0.8</v>
      </c>
      <c r="AD1184" s="29">
        <v>0.98</v>
      </c>
      <c r="AE1184" s="29">
        <v>0.37</v>
      </c>
      <c r="AF1184" s="29">
        <v>93</v>
      </c>
    </row>
    <row r="1185" spans="1:32" x14ac:dyDescent="0.15">
      <c r="A1185" s="32">
        <v>89546.990970905303</v>
      </c>
      <c r="B1185" s="33">
        <v>30.407522239999999</v>
      </c>
      <c r="C1185" s="33">
        <v>7874.2137845308562</v>
      </c>
      <c r="D1185" s="33">
        <f>C1185/Table1[[#This Row],[Std. Price ($)]]</f>
        <v>258.95611363469175</v>
      </c>
      <c r="E1185" s="29">
        <v>954</v>
      </c>
      <c r="F1185" s="29">
        <f t="shared" si="252"/>
        <v>1526.4</v>
      </c>
      <c r="G1185" s="29">
        <f t="shared" si="253"/>
        <v>1526.4</v>
      </c>
      <c r="H1185" s="29">
        <f t="shared" si="254"/>
        <v>1526.4</v>
      </c>
      <c r="I1185" s="58">
        <f t="shared" si="255"/>
        <v>1526.4</v>
      </c>
      <c r="J1185" s="58">
        <f t="shared" si="256"/>
        <v>1526.4</v>
      </c>
      <c r="K1185" s="58">
        <f t="shared" si="257"/>
        <v>1526.4</v>
      </c>
      <c r="L1185" s="58">
        <f t="shared" si="258"/>
        <v>1526.4</v>
      </c>
      <c r="M1185" s="58">
        <f t="shared" si="259"/>
        <v>1526.4</v>
      </c>
      <c r="N1185" s="58">
        <f t="shared" si="260"/>
        <v>1526.4</v>
      </c>
      <c r="O1185" s="58">
        <f t="shared" si="261"/>
        <v>1526.4</v>
      </c>
      <c r="P1185" s="58">
        <f t="shared" si="262"/>
        <v>1526.4</v>
      </c>
      <c r="Q1185" s="58">
        <f t="shared" si="263"/>
        <v>1526.4</v>
      </c>
      <c r="R1185" s="58">
        <f>SUM(Table1[[#This Row],[Oct]:[September]])</f>
        <v>18316.8</v>
      </c>
      <c r="S1185" s="68">
        <f>Table1[[#This Row],[DEMAND for the whole year]]/365</f>
        <v>50.183013698630134</v>
      </c>
      <c r="T1185" s="68">
        <f>Table1[[#This Row],[Lead Time (days)]]*S1185</f>
        <v>853.11123287671228</v>
      </c>
      <c r="U1185" s="68">
        <f>SQRT(2*Table1[[#This Row],[DEMAND for the whole year]]*$H$1/(Table1[[#This Row],[Std. Price ($)]]*$K$1))</f>
        <v>1344.2960190652166</v>
      </c>
      <c r="V1185" s="68">
        <f>Table1[[#This Row],[DEMAND for the whole year]]/U1185</f>
        <v>13.625570365623009</v>
      </c>
      <c r="W1185" s="68">
        <f>Table1[[#This Row],[Demand variability (COV)]]*S1185</f>
        <v>19.06954520547945</v>
      </c>
      <c r="X1185" s="68">
        <f t="shared" si="264"/>
        <v>78.625749114682606</v>
      </c>
      <c r="Y1185" s="68">
        <f t="shared" si="265"/>
        <v>161.47754659189036</v>
      </c>
      <c r="Z1185" s="58">
        <f>(Table1[[#This Row],[Eoq]]/2)*(Table1[[#This Row],[Std. Price ($)]]*$K$1)</f>
        <v>4087.6711096869039</v>
      </c>
      <c r="AA1185" s="58">
        <f>Table1[[#This Row],[number of times I order]]*$H$1</f>
        <v>4087.6711096869026</v>
      </c>
      <c r="AB1185" s="58">
        <f>Table1[[#This Row],[Holding cost]]+AA1185</f>
        <v>8175.3422193738061</v>
      </c>
      <c r="AC1185" s="34">
        <v>0.6</v>
      </c>
      <c r="AD1185" s="29">
        <v>0.96</v>
      </c>
      <c r="AE1185" s="29">
        <v>0.38</v>
      </c>
      <c r="AF1185" s="29">
        <v>17</v>
      </c>
    </row>
    <row r="1186" spans="1:32" x14ac:dyDescent="0.15">
      <c r="A1186" s="32">
        <v>15017.434461417301</v>
      </c>
      <c r="B1186" s="33">
        <v>10.15572796</v>
      </c>
      <c r="C1186" s="33">
        <v>9744.1994101098135</v>
      </c>
      <c r="D1186" s="33">
        <f>C1186/Table1[[#This Row],[Std. Price ($)]]</f>
        <v>959.47818300066137</v>
      </c>
      <c r="E1186" s="29">
        <v>954</v>
      </c>
      <c r="F1186" s="29">
        <f t="shared" si="252"/>
        <v>1431</v>
      </c>
      <c r="G1186" s="29">
        <f t="shared" si="253"/>
        <v>1431</v>
      </c>
      <c r="H1186" s="29">
        <f t="shared" si="254"/>
        <v>1431</v>
      </c>
      <c r="I1186" s="58">
        <f t="shared" si="255"/>
        <v>1431</v>
      </c>
      <c r="J1186" s="58">
        <f t="shared" si="256"/>
        <v>1431</v>
      </c>
      <c r="K1186" s="58">
        <f t="shared" si="257"/>
        <v>1431</v>
      </c>
      <c r="L1186" s="58">
        <f t="shared" si="258"/>
        <v>1431</v>
      </c>
      <c r="M1186" s="58">
        <f t="shared" si="259"/>
        <v>1431</v>
      </c>
      <c r="N1186" s="58">
        <f t="shared" si="260"/>
        <v>1431</v>
      </c>
      <c r="O1186" s="58">
        <f t="shared" si="261"/>
        <v>1431</v>
      </c>
      <c r="P1186" s="58">
        <f t="shared" si="262"/>
        <v>1431</v>
      </c>
      <c r="Q1186" s="58">
        <f t="shared" si="263"/>
        <v>1431</v>
      </c>
      <c r="R1186" s="58">
        <f>SUM(Table1[[#This Row],[Oct]:[September]])</f>
        <v>17172</v>
      </c>
      <c r="S1186" s="68">
        <f>Table1[[#This Row],[DEMAND for the whole year]]/365</f>
        <v>47.046575342465751</v>
      </c>
      <c r="T1186" s="68">
        <f>Table1[[#This Row],[Lead Time (days)]]*S1186</f>
        <v>2446.421917808219</v>
      </c>
      <c r="U1186" s="68">
        <f>SQRT(2*Table1[[#This Row],[DEMAND for the whole year]]*$H$1/(Table1[[#This Row],[Std. Price ($)]]*$K$1))</f>
        <v>2252.2445141835587</v>
      </c>
      <c r="V1186" s="68">
        <f>Table1[[#This Row],[DEMAND for the whole year]]/U1186</f>
        <v>7.624394195150197</v>
      </c>
      <c r="W1186" s="68">
        <f>Table1[[#This Row],[Demand variability (COV)]]*S1186</f>
        <v>18.8186301369863</v>
      </c>
      <c r="X1186" s="68">
        <f t="shared" si="264"/>
        <v>135.70307178579205</v>
      </c>
      <c r="Y1186" s="68">
        <f t="shared" si="265"/>
        <v>278.70003584946238</v>
      </c>
      <c r="Z1186" s="58">
        <f>(Table1[[#This Row],[Eoq]]/2)*(Table1[[#This Row],[Std. Price ($)]]*$K$1)</f>
        <v>2287.3182585450586</v>
      </c>
      <c r="AA1186" s="58">
        <f>Table1[[#This Row],[number of times I order]]*$H$1</f>
        <v>2287.3182585450591</v>
      </c>
      <c r="AB1186" s="58">
        <f>Table1[[#This Row],[Holding cost]]+AA1186</f>
        <v>4574.6365170901172</v>
      </c>
      <c r="AC1186" s="34">
        <v>0.5</v>
      </c>
      <c r="AD1186" s="29">
        <v>0.97</v>
      </c>
      <c r="AE1186" s="29">
        <v>0.4</v>
      </c>
      <c r="AF1186" s="29">
        <v>52</v>
      </c>
    </row>
    <row r="1187" spans="1:32" x14ac:dyDescent="0.15">
      <c r="A1187" s="32">
        <v>62585.840506717839</v>
      </c>
      <c r="B1187" s="33">
        <v>19.890475599999998</v>
      </c>
      <c r="C1187" s="33">
        <v>6950.8105971643508</v>
      </c>
      <c r="D1187" s="33">
        <f>C1187/Table1[[#This Row],[Std. Price ($)]]</f>
        <v>349.45421803611129</v>
      </c>
      <c r="E1187" s="29">
        <v>1068</v>
      </c>
      <c r="F1187" s="29">
        <f t="shared" si="252"/>
        <v>320.40000000000009</v>
      </c>
      <c r="G1187" s="29">
        <f t="shared" si="253"/>
        <v>320.40000000000009</v>
      </c>
      <c r="H1187" s="29">
        <f t="shared" si="254"/>
        <v>320.40000000000009</v>
      </c>
      <c r="I1187" s="58">
        <f t="shared" si="255"/>
        <v>320.40000000000009</v>
      </c>
      <c r="J1187" s="58">
        <f t="shared" si="256"/>
        <v>320.40000000000009</v>
      </c>
      <c r="K1187" s="58">
        <f t="shared" si="257"/>
        <v>320.40000000000009</v>
      </c>
      <c r="L1187" s="58">
        <f t="shared" si="258"/>
        <v>320.40000000000009</v>
      </c>
      <c r="M1187" s="58">
        <f t="shared" si="259"/>
        <v>320.40000000000009</v>
      </c>
      <c r="N1187" s="58">
        <f t="shared" si="260"/>
        <v>320.40000000000009</v>
      </c>
      <c r="O1187" s="58">
        <f t="shared" si="261"/>
        <v>320.40000000000009</v>
      </c>
      <c r="P1187" s="58">
        <f t="shared" si="262"/>
        <v>320.40000000000009</v>
      </c>
      <c r="Q1187" s="58">
        <f t="shared" si="263"/>
        <v>320.40000000000009</v>
      </c>
      <c r="R1187" s="58">
        <f>SUM(Table1[[#This Row],[Oct]:[September]])</f>
        <v>3844.8000000000011</v>
      </c>
      <c r="S1187" s="68">
        <f>Table1[[#This Row],[DEMAND for the whole year]]/365</f>
        <v>10.533698630136989</v>
      </c>
      <c r="T1187" s="68">
        <f>Table1[[#This Row],[Lead Time (days)]]*S1187</f>
        <v>115.87068493150687</v>
      </c>
      <c r="U1187" s="68">
        <f>SQRT(2*Table1[[#This Row],[DEMAND for the whole year]]*$H$1/(Table1[[#This Row],[Std. Price ($)]]*$K$1))</f>
        <v>761.50878923372602</v>
      </c>
      <c r="V1187" s="68">
        <f>Table1[[#This Row],[DEMAND for the whole year]]/U1187</f>
        <v>5.0489239971463231</v>
      </c>
      <c r="W1187" s="68">
        <f>Table1[[#This Row],[Demand variability (COV)]]*S1187</f>
        <v>7.5842630136986315</v>
      </c>
      <c r="X1187" s="68">
        <f t="shared" si="264"/>
        <v>25.154154727808436</v>
      </c>
      <c r="Y1187" s="68">
        <f t="shared" si="265"/>
        <v>51.660317870100869</v>
      </c>
      <c r="Z1187" s="58">
        <f>(Table1[[#This Row],[Eoq]]/2)*(Table1[[#This Row],[Std. Price ($)]]*$K$1)</f>
        <v>1514.677199143897</v>
      </c>
      <c r="AA1187" s="58">
        <f>Table1[[#This Row],[number of times I order]]*$H$1</f>
        <v>1514.677199143897</v>
      </c>
      <c r="AB1187" s="58">
        <f>Table1[[#This Row],[Holding cost]]+AA1187</f>
        <v>3029.3543982877941</v>
      </c>
      <c r="AC1187" s="34">
        <v>-0.7</v>
      </c>
      <c r="AD1187" s="29">
        <v>0.93</v>
      </c>
      <c r="AE1187" s="29">
        <v>0.72</v>
      </c>
      <c r="AF1187" s="29">
        <v>11</v>
      </c>
    </row>
    <row r="1188" spans="1:32" x14ac:dyDescent="0.15">
      <c r="A1188" s="32">
        <v>17244.618538377421</v>
      </c>
      <c r="B1188" s="33">
        <v>6.8943082499999999</v>
      </c>
      <c r="C1188" s="33">
        <v>4167.0224664081406</v>
      </c>
      <c r="D1188" s="33">
        <f>C1188/Table1[[#This Row],[Std. Price ($)]]</f>
        <v>604.41487605491682</v>
      </c>
      <c r="E1188" s="29">
        <v>1052</v>
      </c>
      <c r="F1188" s="29">
        <f t="shared" si="252"/>
        <v>2314.3999999999996</v>
      </c>
      <c r="G1188" s="29">
        <f t="shared" si="253"/>
        <v>2314.3999999999996</v>
      </c>
      <c r="H1188" s="29">
        <f t="shared" si="254"/>
        <v>2314.3999999999996</v>
      </c>
      <c r="I1188" s="58">
        <f t="shared" si="255"/>
        <v>2314.3999999999996</v>
      </c>
      <c r="J1188" s="58">
        <f t="shared" si="256"/>
        <v>2314.3999999999996</v>
      </c>
      <c r="K1188" s="58">
        <f t="shared" si="257"/>
        <v>2314.3999999999996</v>
      </c>
      <c r="L1188" s="58">
        <f t="shared" si="258"/>
        <v>2314.3999999999996</v>
      </c>
      <c r="M1188" s="58">
        <f t="shared" si="259"/>
        <v>2314.3999999999996</v>
      </c>
      <c r="N1188" s="58">
        <f t="shared" si="260"/>
        <v>2314.3999999999996</v>
      </c>
      <c r="O1188" s="58">
        <f t="shared" si="261"/>
        <v>2314.3999999999996</v>
      </c>
      <c r="P1188" s="58">
        <f t="shared" si="262"/>
        <v>2314.3999999999996</v>
      </c>
      <c r="Q1188" s="58">
        <f t="shared" si="263"/>
        <v>2314.3999999999996</v>
      </c>
      <c r="R1188" s="58">
        <f>SUM(Table1[[#This Row],[Oct]:[September]])</f>
        <v>27772.800000000003</v>
      </c>
      <c r="S1188" s="68">
        <f>Table1[[#This Row],[DEMAND for the whole year]]/365</f>
        <v>76.089863013698633</v>
      </c>
      <c r="T1188" s="68">
        <f>Table1[[#This Row],[Lead Time (days)]]*S1188</f>
        <v>1217.4378082191781</v>
      </c>
      <c r="U1188" s="68">
        <f>SQRT(2*Table1[[#This Row],[DEMAND for the whole year]]*$H$1/(Table1[[#This Row],[Std. Price ($)]]*$K$1))</f>
        <v>3476.3629453971812</v>
      </c>
      <c r="V1188" s="68">
        <f>Table1[[#This Row],[DEMAND for the whole year]]/U1188</f>
        <v>7.9890392448153618</v>
      </c>
      <c r="W1188" s="68">
        <f>Table1[[#This Row],[Demand variability (COV)]]*S1188</f>
        <v>57.067397260273978</v>
      </c>
      <c r="X1188" s="68">
        <f t="shared" si="264"/>
        <v>228.26958904109591</v>
      </c>
      <c r="Y1188" s="68">
        <f t="shared" si="265"/>
        <v>468.80841982352445</v>
      </c>
      <c r="Z1188" s="58">
        <f>(Table1[[#This Row],[Eoq]]/2)*(Table1[[#This Row],[Std. Price ($)]]*$K$1)</f>
        <v>2396.7117734446088</v>
      </c>
      <c r="AA1188" s="58">
        <f>Table1[[#This Row],[number of times I order]]*$H$1</f>
        <v>2396.7117734446088</v>
      </c>
      <c r="AB1188" s="58">
        <f>Table1[[#This Row],[Holding cost]]+AA1188</f>
        <v>4793.4235468892175</v>
      </c>
      <c r="AC1188" s="34">
        <v>1.2</v>
      </c>
      <c r="AD1188" s="29">
        <v>0.77</v>
      </c>
      <c r="AE1188" s="29">
        <v>0.75</v>
      </c>
      <c r="AF1188" s="29">
        <v>16</v>
      </c>
    </row>
    <row r="1189" spans="1:32" x14ac:dyDescent="0.15">
      <c r="A1189" s="32">
        <v>79960.393064435382</v>
      </c>
      <c r="B1189" s="33">
        <v>9.0299999999999994</v>
      </c>
      <c r="C1189" s="33">
        <v>3179.2695654269787</v>
      </c>
      <c r="D1189" s="33">
        <f>C1189/Table1[[#This Row],[Std. Price ($)]]</f>
        <v>352.07857867408404</v>
      </c>
      <c r="E1189" s="29">
        <v>1318</v>
      </c>
      <c r="F1189" s="29">
        <f t="shared" si="252"/>
        <v>2899.6</v>
      </c>
      <c r="G1189" s="29">
        <f t="shared" si="253"/>
        <v>2899.6</v>
      </c>
      <c r="H1189" s="29">
        <f t="shared" si="254"/>
        <v>2899.6</v>
      </c>
      <c r="I1189" s="58">
        <f t="shared" si="255"/>
        <v>2899.6</v>
      </c>
      <c r="J1189" s="58">
        <f t="shared" si="256"/>
        <v>2899.6</v>
      </c>
      <c r="K1189" s="58">
        <f t="shared" si="257"/>
        <v>2899.6</v>
      </c>
      <c r="L1189" s="58">
        <f t="shared" si="258"/>
        <v>2899.6</v>
      </c>
      <c r="M1189" s="58">
        <f t="shared" si="259"/>
        <v>2899.6</v>
      </c>
      <c r="N1189" s="58">
        <f t="shared" si="260"/>
        <v>2899.6</v>
      </c>
      <c r="O1189" s="58">
        <f t="shared" si="261"/>
        <v>2899.6</v>
      </c>
      <c r="P1189" s="58">
        <f t="shared" si="262"/>
        <v>2899.6</v>
      </c>
      <c r="Q1189" s="58">
        <f t="shared" si="263"/>
        <v>2899.6</v>
      </c>
      <c r="R1189" s="58">
        <f>SUM(Table1[[#This Row],[Oct]:[September]])</f>
        <v>34795.19999999999</v>
      </c>
      <c r="S1189" s="68">
        <f>Table1[[#This Row],[DEMAND for the whole year]]/365</f>
        <v>95.329315068493116</v>
      </c>
      <c r="T1189" s="68">
        <f>Table1[[#This Row],[Lead Time (days)]]*S1189</f>
        <v>381.31726027397247</v>
      </c>
      <c r="U1189" s="68">
        <f>SQRT(2*Table1[[#This Row],[DEMAND for the whole year]]*$H$1/(Table1[[#This Row],[Std. Price ($)]]*$K$1))</f>
        <v>3399.9804572430335</v>
      </c>
      <c r="V1189" s="68">
        <f>Table1[[#This Row],[DEMAND for the whole year]]/U1189</f>
        <v>10.233941176301531</v>
      </c>
      <c r="W1189" s="68">
        <f>Table1[[#This Row],[Demand variability (COV)]]*S1189</f>
        <v>153.48019726027394</v>
      </c>
      <c r="X1189" s="68">
        <f t="shared" si="264"/>
        <v>306.96039452054788</v>
      </c>
      <c r="Y1189" s="68">
        <f t="shared" si="265"/>
        <v>630.41957585368948</v>
      </c>
      <c r="Z1189" s="58">
        <f>(Table1[[#This Row],[Eoq]]/2)*(Table1[[#This Row],[Std. Price ($)]]*$K$1)</f>
        <v>3070.1823528904592</v>
      </c>
      <c r="AA1189" s="58">
        <f>Table1[[#This Row],[number of times I order]]*$H$1</f>
        <v>3070.1823528904592</v>
      </c>
      <c r="AB1189" s="58">
        <f>Table1[[#This Row],[Holding cost]]+AA1189</f>
        <v>6140.3647057809185</v>
      </c>
      <c r="AC1189" s="34">
        <v>1.2</v>
      </c>
      <c r="AD1189" s="29">
        <v>0.77</v>
      </c>
      <c r="AE1189" s="29">
        <v>1.61</v>
      </c>
      <c r="AF1189" s="29">
        <v>4</v>
      </c>
    </row>
    <row r="1190" spans="1:32" x14ac:dyDescent="0.15">
      <c r="A1190" s="32">
        <v>16165.941275265339</v>
      </c>
      <c r="B1190" s="33">
        <v>8.108182339999999</v>
      </c>
      <c r="C1190" s="33">
        <v>2240.6431514004921</v>
      </c>
      <c r="D1190" s="33">
        <f>C1190/Table1[[#This Row],[Std. Price ($)]]</f>
        <v>276.34345867467164</v>
      </c>
      <c r="E1190" s="29">
        <v>826</v>
      </c>
      <c r="F1190" s="29">
        <f t="shared" si="252"/>
        <v>1817.1999999999998</v>
      </c>
      <c r="G1190" s="29">
        <f t="shared" si="253"/>
        <v>1817.1999999999998</v>
      </c>
      <c r="H1190" s="29">
        <f t="shared" si="254"/>
        <v>1817.1999999999998</v>
      </c>
      <c r="I1190" s="58">
        <f t="shared" si="255"/>
        <v>1817.1999999999998</v>
      </c>
      <c r="J1190" s="58">
        <f t="shared" si="256"/>
        <v>1817.1999999999998</v>
      </c>
      <c r="K1190" s="58">
        <f t="shared" si="257"/>
        <v>1817.1999999999998</v>
      </c>
      <c r="L1190" s="58">
        <f t="shared" si="258"/>
        <v>1817.1999999999998</v>
      </c>
      <c r="M1190" s="58">
        <f t="shared" si="259"/>
        <v>1817.1999999999998</v>
      </c>
      <c r="N1190" s="58">
        <f t="shared" si="260"/>
        <v>1817.1999999999998</v>
      </c>
      <c r="O1190" s="58">
        <f t="shared" si="261"/>
        <v>1817.1999999999998</v>
      </c>
      <c r="P1190" s="58">
        <f t="shared" si="262"/>
        <v>1817.1999999999998</v>
      </c>
      <c r="Q1190" s="58">
        <f t="shared" si="263"/>
        <v>1817.1999999999998</v>
      </c>
      <c r="R1190" s="58">
        <f>SUM(Table1[[#This Row],[Oct]:[September]])</f>
        <v>21806.400000000005</v>
      </c>
      <c r="S1190" s="68">
        <f>Table1[[#This Row],[DEMAND for the whole year]]/365</f>
        <v>59.743561643835633</v>
      </c>
      <c r="T1190" s="68">
        <f>Table1[[#This Row],[Lead Time (days)]]*S1190</f>
        <v>298.71780821917815</v>
      </c>
      <c r="U1190" s="68">
        <f>SQRT(2*Table1[[#This Row],[DEMAND for the whole year]]*$H$1/(Table1[[#This Row],[Std. Price ($)]]*$K$1))</f>
        <v>2840.4742795201778</v>
      </c>
      <c r="V1190" s="68">
        <f>Table1[[#This Row],[DEMAND for the whole year]]/U1190</f>
        <v>7.6770277968099094</v>
      </c>
      <c r="W1190" s="68">
        <f>Table1[[#This Row],[Demand variability (COV)]]*S1190</f>
        <v>95.589698630137022</v>
      </c>
      <c r="X1190" s="68">
        <f t="shared" si="264"/>
        <v>213.74506408570491</v>
      </c>
      <c r="Y1190" s="68">
        <f t="shared" si="265"/>
        <v>438.97869251894548</v>
      </c>
      <c r="Z1190" s="58">
        <f>(Table1[[#This Row],[Eoq]]/2)*(Table1[[#This Row],[Std. Price ($)]]*$K$1)</f>
        <v>2303.1083390429731</v>
      </c>
      <c r="AA1190" s="58">
        <f>Table1[[#This Row],[number of times I order]]*$H$1</f>
        <v>2303.1083390429731</v>
      </c>
      <c r="AB1190" s="58">
        <f>Table1[[#This Row],[Holding cost]]+AA1190</f>
        <v>4606.2166780859461</v>
      </c>
      <c r="AC1190" s="34">
        <v>1.2</v>
      </c>
      <c r="AD1190" s="29">
        <v>0.77</v>
      </c>
      <c r="AE1190" s="29">
        <v>1.6</v>
      </c>
      <c r="AF1190" s="29">
        <v>5</v>
      </c>
    </row>
    <row r="1191" spans="1:32" x14ac:dyDescent="0.15">
      <c r="A1191" s="32">
        <v>98586.722147481487</v>
      </c>
      <c r="B1191" s="33">
        <v>9.4754288300000002</v>
      </c>
      <c r="C1191" s="33">
        <v>15805.408639326668</v>
      </c>
      <c r="D1191" s="33">
        <f>C1191/Table1[[#This Row],[Std. Price ($)]]</f>
        <v>1668.0415127266242</v>
      </c>
      <c r="E1191" s="29">
        <v>810</v>
      </c>
      <c r="F1191" s="29">
        <f t="shared" si="252"/>
        <v>1458</v>
      </c>
      <c r="G1191" s="29">
        <f t="shared" si="253"/>
        <v>1458</v>
      </c>
      <c r="H1191" s="29">
        <f t="shared" si="254"/>
        <v>1458</v>
      </c>
      <c r="I1191" s="58">
        <f t="shared" si="255"/>
        <v>1458</v>
      </c>
      <c r="J1191" s="58">
        <f t="shared" si="256"/>
        <v>1458</v>
      </c>
      <c r="K1191" s="58">
        <f t="shared" si="257"/>
        <v>1458</v>
      </c>
      <c r="L1191" s="58">
        <f t="shared" si="258"/>
        <v>1458</v>
      </c>
      <c r="M1191" s="58">
        <f t="shared" si="259"/>
        <v>1458</v>
      </c>
      <c r="N1191" s="58">
        <f t="shared" si="260"/>
        <v>1458</v>
      </c>
      <c r="O1191" s="58">
        <f t="shared" si="261"/>
        <v>1458</v>
      </c>
      <c r="P1191" s="58">
        <f t="shared" si="262"/>
        <v>1458</v>
      </c>
      <c r="Q1191" s="58">
        <f t="shared" si="263"/>
        <v>1458</v>
      </c>
      <c r="R1191" s="58">
        <f>SUM(Table1[[#This Row],[Oct]:[September]])</f>
        <v>17496</v>
      </c>
      <c r="S1191" s="68">
        <f>Table1[[#This Row],[DEMAND for the whole year]]/365</f>
        <v>47.934246575342463</v>
      </c>
      <c r="T1191" s="68">
        <f>Table1[[#This Row],[Lead Time (days)]]*S1191</f>
        <v>1581.8301369863013</v>
      </c>
      <c r="U1191" s="68">
        <f>SQRT(2*Table1[[#This Row],[DEMAND for the whole year]]*$H$1/(Table1[[#This Row],[Std. Price ($)]]*$K$1))</f>
        <v>2353.588727771968</v>
      </c>
      <c r="V1191" s="68">
        <f>Table1[[#This Row],[DEMAND for the whole year]]/U1191</f>
        <v>7.4337541616978431</v>
      </c>
      <c r="W1191" s="68">
        <f>Table1[[#This Row],[Demand variability (COV)]]*S1191</f>
        <v>71.901369863013699</v>
      </c>
      <c r="X1191" s="68">
        <f t="shared" si="264"/>
        <v>413.04192354998361</v>
      </c>
      <c r="Y1191" s="68">
        <f t="shared" si="265"/>
        <v>848.28440053605118</v>
      </c>
      <c r="Z1191" s="58">
        <f>(Table1[[#This Row],[Eoq]]/2)*(Table1[[#This Row],[Std. Price ($)]]*$K$1)</f>
        <v>2230.126248509353</v>
      </c>
      <c r="AA1191" s="58">
        <f>Table1[[#This Row],[number of times I order]]*$H$1</f>
        <v>2230.126248509353</v>
      </c>
      <c r="AB1191" s="58">
        <f>Table1[[#This Row],[Holding cost]]+AA1191</f>
        <v>4460.252497018706</v>
      </c>
      <c r="AC1191" s="34">
        <v>0.8</v>
      </c>
      <c r="AD1191" s="29">
        <v>0.77</v>
      </c>
      <c r="AE1191" s="29">
        <v>1.5</v>
      </c>
      <c r="AF1191" s="29">
        <v>33</v>
      </c>
    </row>
    <row r="1192" spans="1:32" x14ac:dyDescent="0.15">
      <c r="A1192" s="32">
        <v>12808.259739988403</v>
      </c>
      <c r="B1192" s="33">
        <v>11.258259999999998</v>
      </c>
      <c r="C1192" s="33">
        <v>10817.706488956712</v>
      </c>
      <c r="D1192" s="33">
        <f>C1192/Table1[[#This Row],[Std. Price ($)]]</f>
        <v>960.86841918348955</v>
      </c>
      <c r="E1192" s="29">
        <v>1278</v>
      </c>
      <c r="F1192" s="29">
        <f t="shared" si="252"/>
        <v>1533.6</v>
      </c>
      <c r="G1192" s="29">
        <f t="shared" si="253"/>
        <v>1533.6</v>
      </c>
      <c r="H1192" s="29">
        <f t="shared" si="254"/>
        <v>1533.6</v>
      </c>
      <c r="I1192" s="58">
        <f t="shared" si="255"/>
        <v>1533.6</v>
      </c>
      <c r="J1192" s="58">
        <f t="shared" si="256"/>
        <v>1533.6</v>
      </c>
      <c r="K1192" s="58">
        <f t="shared" si="257"/>
        <v>1533.6</v>
      </c>
      <c r="L1192" s="58">
        <f t="shared" si="258"/>
        <v>1533.6</v>
      </c>
      <c r="M1192" s="58">
        <f t="shared" si="259"/>
        <v>1533.6</v>
      </c>
      <c r="N1192" s="58">
        <f t="shared" si="260"/>
        <v>1533.6</v>
      </c>
      <c r="O1192" s="58">
        <f t="shared" si="261"/>
        <v>1533.6</v>
      </c>
      <c r="P1192" s="58">
        <f t="shared" si="262"/>
        <v>1533.6</v>
      </c>
      <c r="Q1192" s="58">
        <f t="shared" si="263"/>
        <v>1533.6</v>
      </c>
      <c r="R1192" s="58">
        <f>SUM(Table1[[#This Row],[Oct]:[September]])</f>
        <v>18403.2</v>
      </c>
      <c r="S1192" s="68">
        <f>Table1[[#This Row],[DEMAND for the whole year]]/365</f>
        <v>50.41972602739726</v>
      </c>
      <c r="T1192" s="68">
        <f>Table1[[#This Row],[Lead Time (days)]]*S1192</f>
        <v>1361.3326027397261</v>
      </c>
      <c r="U1192" s="68">
        <f>SQRT(2*Table1[[#This Row],[DEMAND for the whole year]]*$H$1/(Table1[[#This Row],[Std. Price ($)]]*$K$1))</f>
        <v>2214.479494909815</v>
      </c>
      <c r="V1192" s="68">
        <f>Table1[[#This Row],[DEMAND for the whole year]]/U1192</f>
        <v>8.3103953061211229</v>
      </c>
      <c r="W1192" s="68">
        <f>Table1[[#This Row],[Demand variability (COV)]]*S1192</f>
        <v>29.747638356164384</v>
      </c>
      <c r="X1192" s="68">
        <f t="shared" si="264"/>
        <v>154.5732631141843</v>
      </c>
      <c r="Y1192" s="68">
        <f t="shared" si="265"/>
        <v>317.45467073356201</v>
      </c>
      <c r="Z1192" s="58">
        <f>(Table1[[#This Row],[Eoq]]/2)*(Table1[[#This Row],[Std. Price ($)]]*$K$1)</f>
        <v>2493.1185918363367</v>
      </c>
      <c r="AA1192" s="58">
        <f>Table1[[#This Row],[number of times I order]]*$H$1</f>
        <v>2493.1185918363367</v>
      </c>
      <c r="AB1192" s="58">
        <f>Table1[[#This Row],[Holding cost]]+AA1192</f>
        <v>4986.2371836726734</v>
      </c>
      <c r="AC1192" s="34">
        <v>0.2</v>
      </c>
      <c r="AD1192" s="29">
        <v>0.77</v>
      </c>
      <c r="AE1192" s="29">
        <v>0.59</v>
      </c>
      <c r="AF1192" s="29">
        <v>27</v>
      </c>
    </row>
    <row r="1193" spans="1:32" x14ac:dyDescent="0.15">
      <c r="A1193" s="32">
        <v>13857.983083274672</v>
      </c>
      <c r="B1193" s="33">
        <v>59.546899659999994</v>
      </c>
      <c r="C1193" s="33">
        <v>12972.814301824321</v>
      </c>
      <c r="D1193" s="33">
        <f>C1193/Table1[[#This Row],[Std. Price ($)]]</f>
        <v>217.85876974109993</v>
      </c>
      <c r="E1193" s="29">
        <v>74</v>
      </c>
      <c r="F1193" s="29">
        <f t="shared" si="252"/>
        <v>118.4</v>
      </c>
      <c r="G1193" s="29">
        <f t="shared" si="253"/>
        <v>118.4</v>
      </c>
      <c r="H1193" s="29">
        <f t="shared" si="254"/>
        <v>118.4</v>
      </c>
      <c r="I1193" s="58">
        <f t="shared" si="255"/>
        <v>118.4</v>
      </c>
      <c r="J1193" s="58">
        <f t="shared" si="256"/>
        <v>118.4</v>
      </c>
      <c r="K1193" s="58">
        <f t="shared" si="257"/>
        <v>118.4</v>
      </c>
      <c r="L1193" s="58">
        <f t="shared" si="258"/>
        <v>118.4</v>
      </c>
      <c r="M1193" s="58">
        <f t="shared" si="259"/>
        <v>118.4</v>
      </c>
      <c r="N1193" s="58">
        <f t="shared" si="260"/>
        <v>118.4</v>
      </c>
      <c r="O1193" s="58">
        <f t="shared" si="261"/>
        <v>118.4</v>
      </c>
      <c r="P1193" s="58">
        <f t="shared" si="262"/>
        <v>118.4</v>
      </c>
      <c r="Q1193" s="58">
        <f t="shared" si="263"/>
        <v>118.4</v>
      </c>
      <c r="R1193" s="58">
        <f>SUM(Table1[[#This Row],[Oct]:[September]])</f>
        <v>1420.8000000000002</v>
      </c>
      <c r="S1193" s="68">
        <f>Table1[[#This Row],[DEMAND for the whole year]]/365</f>
        <v>3.8926027397260281</v>
      </c>
      <c r="T1193" s="68">
        <f>Table1[[#This Row],[Lead Time (days)]]*S1193</f>
        <v>214.09315068493154</v>
      </c>
      <c r="U1193" s="68">
        <f>SQRT(2*Table1[[#This Row],[DEMAND for the whole year]]*$H$1/(Table1[[#This Row],[Std. Price ($)]]*$K$1))</f>
        <v>267.54542208902512</v>
      </c>
      <c r="V1193" s="68">
        <f>Table1[[#This Row],[DEMAND for the whole year]]/U1193</f>
        <v>5.3105001345425089</v>
      </c>
      <c r="W1193" s="68">
        <f>Table1[[#This Row],[Demand variability (COV)]]*S1193</f>
        <v>5.293939726027399</v>
      </c>
      <c r="X1193" s="68">
        <f t="shared" si="264"/>
        <v>39.260907786940024</v>
      </c>
      <c r="Y1193" s="68">
        <f t="shared" si="265"/>
        <v>80.632046597844493</v>
      </c>
      <c r="Z1193" s="58">
        <f>(Table1[[#This Row],[Eoq]]/2)*(Table1[[#This Row],[Std. Price ($)]]*$K$1)</f>
        <v>1593.1500403627526</v>
      </c>
      <c r="AA1193" s="58">
        <f>Table1[[#This Row],[number of times I order]]*$H$1</f>
        <v>1593.1500403627526</v>
      </c>
      <c r="AB1193" s="58">
        <f>Table1[[#This Row],[Holding cost]]+AA1193</f>
        <v>3186.3000807255053</v>
      </c>
      <c r="AC1193" s="34">
        <v>0.6</v>
      </c>
      <c r="AD1193" s="29">
        <v>0.77</v>
      </c>
      <c r="AE1193" s="29">
        <v>1.36</v>
      </c>
      <c r="AF1193" s="29">
        <v>55</v>
      </c>
    </row>
    <row r="1194" spans="1:32" x14ac:dyDescent="0.15">
      <c r="A1194" s="32">
        <v>81553.467882285346</v>
      </c>
      <c r="B1194" s="33">
        <v>14.564099999999998</v>
      </c>
      <c r="C1194" s="33">
        <v>6335.2042204929485</v>
      </c>
      <c r="D1194" s="33">
        <f>C1194/Table1[[#This Row],[Std. Price ($)]]</f>
        <v>434.9876903133698</v>
      </c>
      <c r="E1194" s="29">
        <v>898</v>
      </c>
      <c r="F1194" s="29">
        <f t="shared" si="252"/>
        <v>269.40000000000009</v>
      </c>
      <c r="G1194" s="29">
        <f t="shared" si="253"/>
        <v>269.40000000000009</v>
      </c>
      <c r="H1194" s="29">
        <f t="shared" si="254"/>
        <v>269.40000000000009</v>
      </c>
      <c r="I1194" s="58">
        <f t="shared" si="255"/>
        <v>269.40000000000009</v>
      </c>
      <c r="J1194" s="58">
        <f t="shared" si="256"/>
        <v>269.40000000000009</v>
      </c>
      <c r="K1194" s="58">
        <f t="shared" si="257"/>
        <v>269.40000000000009</v>
      </c>
      <c r="L1194" s="58">
        <f t="shared" si="258"/>
        <v>269.40000000000009</v>
      </c>
      <c r="M1194" s="58">
        <f t="shared" si="259"/>
        <v>269.40000000000009</v>
      </c>
      <c r="N1194" s="58">
        <f t="shared" si="260"/>
        <v>269.40000000000009</v>
      </c>
      <c r="O1194" s="58">
        <f t="shared" si="261"/>
        <v>269.40000000000009</v>
      </c>
      <c r="P1194" s="58">
        <f t="shared" si="262"/>
        <v>269.40000000000009</v>
      </c>
      <c r="Q1194" s="58">
        <f t="shared" si="263"/>
        <v>269.40000000000009</v>
      </c>
      <c r="R1194" s="58">
        <f>SUM(Table1[[#This Row],[Oct]:[September]])</f>
        <v>3232.8000000000011</v>
      </c>
      <c r="S1194" s="68">
        <f>Table1[[#This Row],[DEMAND for the whole year]]/365</f>
        <v>8.8569863013698669</v>
      </c>
      <c r="T1194" s="68">
        <f>Table1[[#This Row],[Lead Time (days)]]*S1194</f>
        <v>141.71178082191787</v>
      </c>
      <c r="U1194" s="68">
        <f>SQRT(2*Table1[[#This Row],[DEMAND for the whole year]]*$H$1/(Table1[[#This Row],[Std. Price ($)]]*$K$1))</f>
        <v>816.0339360857206</v>
      </c>
      <c r="V1194" s="68">
        <f>Table1[[#This Row],[DEMAND for the whole year]]/U1194</f>
        <v>3.9615999495153478</v>
      </c>
      <c r="W1194" s="68">
        <f>Table1[[#This Row],[Demand variability (COV)]]*S1194</f>
        <v>6.02275068493151</v>
      </c>
      <c r="X1194" s="68">
        <f t="shared" si="264"/>
        <v>24.09100273972604</v>
      </c>
      <c r="Y1194" s="68">
        <f t="shared" si="265"/>
        <v>49.476870632740592</v>
      </c>
      <c r="Z1194" s="58">
        <f>(Table1[[#This Row],[Eoq]]/2)*(Table1[[#This Row],[Std. Price ($)]]*$K$1)</f>
        <v>1188.4799848546043</v>
      </c>
      <c r="AA1194" s="58">
        <f>Table1[[#This Row],[number of times I order]]*$H$1</f>
        <v>1188.4799848546043</v>
      </c>
      <c r="AB1194" s="58">
        <f>Table1[[#This Row],[Holding cost]]+AA1194</f>
        <v>2376.9599697092085</v>
      </c>
      <c r="AC1194" s="34">
        <v>-0.7</v>
      </c>
      <c r="AD1194" s="29">
        <v>0.77</v>
      </c>
      <c r="AE1194" s="29">
        <v>0.68</v>
      </c>
      <c r="AF1194" s="29">
        <v>16</v>
      </c>
    </row>
    <row r="1195" spans="1:32" x14ac:dyDescent="0.15">
      <c r="A1195" s="32">
        <v>36027.652588595512</v>
      </c>
      <c r="B1195" s="33">
        <v>16.867848219999999</v>
      </c>
      <c r="C1195" s="33">
        <v>1574.4786087647608</v>
      </c>
      <c r="D1195" s="33">
        <f>C1195/Table1[[#This Row],[Std. Price ($)]]</f>
        <v>93.341995269907699</v>
      </c>
      <c r="E1195" s="29">
        <v>874</v>
      </c>
      <c r="F1195" s="29">
        <f t="shared" si="252"/>
        <v>1922.8</v>
      </c>
      <c r="G1195" s="29">
        <f t="shared" si="253"/>
        <v>1922.8</v>
      </c>
      <c r="H1195" s="29">
        <f t="shared" si="254"/>
        <v>1922.8</v>
      </c>
      <c r="I1195" s="58">
        <f t="shared" si="255"/>
        <v>1922.8</v>
      </c>
      <c r="J1195" s="58">
        <f t="shared" si="256"/>
        <v>1922.8</v>
      </c>
      <c r="K1195" s="58">
        <f t="shared" si="257"/>
        <v>1922.8</v>
      </c>
      <c r="L1195" s="58">
        <f t="shared" si="258"/>
        <v>1922.8</v>
      </c>
      <c r="M1195" s="58">
        <f t="shared" si="259"/>
        <v>1922.8</v>
      </c>
      <c r="N1195" s="58">
        <f t="shared" si="260"/>
        <v>1922.8</v>
      </c>
      <c r="O1195" s="58">
        <f t="shared" si="261"/>
        <v>1922.8</v>
      </c>
      <c r="P1195" s="58">
        <f t="shared" si="262"/>
        <v>1922.8</v>
      </c>
      <c r="Q1195" s="58">
        <f t="shared" si="263"/>
        <v>1922.8</v>
      </c>
      <c r="R1195" s="58">
        <f>SUM(Table1[[#This Row],[Oct]:[September]])</f>
        <v>23073.599999999995</v>
      </c>
      <c r="S1195" s="68">
        <f>Table1[[#This Row],[DEMAND for the whole year]]/365</f>
        <v>63.215342465753409</v>
      </c>
      <c r="T1195" s="68">
        <f>Table1[[#This Row],[Lead Time (days)]]*S1195</f>
        <v>379.29205479452048</v>
      </c>
      <c r="U1195" s="68">
        <f>SQRT(2*Table1[[#This Row],[DEMAND for the whole year]]*$H$1/(Table1[[#This Row],[Std. Price ($)]]*$K$1))</f>
        <v>2025.7622082550879</v>
      </c>
      <c r="V1195" s="68">
        <f>Table1[[#This Row],[DEMAND for the whole year]]/U1195</f>
        <v>11.390083152886286</v>
      </c>
      <c r="W1195" s="68">
        <f>Table1[[#This Row],[Demand variability (COV)]]*S1195</f>
        <v>28.446904109589035</v>
      </c>
      <c r="X1195" s="68">
        <f t="shared" si="264"/>
        <v>69.680399830374967</v>
      </c>
      <c r="Y1195" s="68">
        <f t="shared" si="265"/>
        <v>143.1060452440224</v>
      </c>
      <c r="Z1195" s="58">
        <f>(Table1[[#This Row],[Eoq]]/2)*(Table1[[#This Row],[Std. Price ($)]]*$K$1)</f>
        <v>3417.024945865885</v>
      </c>
      <c r="AA1195" s="58">
        <f>Table1[[#This Row],[number of times I order]]*$H$1</f>
        <v>3417.0249458658855</v>
      </c>
      <c r="AB1195" s="58">
        <f>Table1[[#This Row],[Holding cost]]+AA1195</f>
        <v>6834.0498917317709</v>
      </c>
      <c r="AC1195" s="34">
        <v>1.2</v>
      </c>
      <c r="AD1195" s="29">
        <v>0.77</v>
      </c>
      <c r="AE1195" s="29">
        <v>0.45</v>
      </c>
      <c r="AF1195" s="29">
        <v>6</v>
      </c>
    </row>
    <row r="1196" spans="1:32" x14ac:dyDescent="0.15">
      <c r="A1196" s="32">
        <v>11660.513269020756</v>
      </c>
      <c r="B1196" s="33">
        <v>17.466713089999999</v>
      </c>
      <c r="C1196" s="33">
        <v>21819.596704649728</v>
      </c>
      <c r="D1196" s="33">
        <f>C1196/Table1[[#This Row],[Std. Price ($)]]</f>
        <v>1249.2102316114549</v>
      </c>
      <c r="E1196" s="29">
        <v>802</v>
      </c>
      <c r="F1196" s="29">
        <f t="shared" si="252"/>
        <v>962.4</v>
      </c>
      <c r="G1196" s="29">
        <f t="shared" si="253"/>
        <v>962.4</v>
      </c>
      <c r="H1196" s="29">
        <f t="shared" si="254"/>
        <v>962.4</v>
      </c>
      <c r="I1196" s="58">
        <f t="shared" si="255"/>
        <v>962.4</v>
      </c>
      <c r="J1196" s="58">
        <f t="shared" si="256"/>
        <v>962.4</v>
      </c>
      <c r="K1196" s="58">
        <f t="shared" si="257"/>
        <v>962.4</v>
      </c>
      <c r="L1196" s="58">
        <f t="shared" si="258"/>
        <v>962.4</v>
      </c>
      <c r="M1196" s="58">
        <f t="shared" si="259"/>
        <v>962.4</v>
      </c>
      <c r="N1196" s="58">
        <f t="shared" si="260"/>
        <v>962.4</v>
      </c>
      <c r="O1196" s="58">
        <f t="shared" si="261"/>
        <v>962.4</v>
      </c>
      <c r="P1196" s="58">
        <f t="shared" si="262"/>
        <v>962.4</v>
      </c>
      <c r="Q1196" s="58">
        <f t="shared" si="263"/>
        <v>962.4</v>
      </c>
      <c r="R1196" s="58">
        <f>SUM(Table1[[#This Row],[Oct]:[September]])</f>
        <v>11548.799999999997</v>
      </c>
      <c r="S1196" s="68">
        <f>Table1[[#This Row],[DEMAND for the whole year]]/365</f>
        <v>31.640547945205473</v>
      </c>
      <c r="T1196" s="68">
        <f>Table1[[#This Row],[Lead Time (days)]]*S1196</f>
        <v>1613.6679452054791</v>
      </c>
      <c r="U1196" s="68">
        <f>SQRT(2*Table1[[#This Row],[DEMAND for the whole year]]*$H$1/(Table1[[#This Row],[Std. Price ($)]]*$K$1))</f>
        <v>1408.3917236019552</v>
      </c>
      <c r="V1196" s="68">
        <f>Table1[[#This Row],[DEMAND for the whole year]]/U1196</f>
        <v>8.1999913848286443</v>
      </c>
      <c r="W1196" s="68">
        <f>Table1[[#This Row],[Demand variability (COV)]]*S1196</f>
        <v>22.148383561643829</v>
      </c>
      <c r="X1196" s="68">
        <f t="shared" si="264"/>
        <v>158.17109601339439</v>
      </c>
      <c r="Y1196" s="68">
        <f t="shared" si="265"/>
        <v>324.84371613095004</v>
      </c>
      <c r="Z1196" s="58">
        <f>(Table1[[#This Row],[Eoq]]/2)*(Table1[[#This Row],[Std. Price ($)]]*$K$1)</f>
        <v>2459.9974154485931</v>
      </c>
      <c r="AA1196" s="58">
        <f>Table1[[#This Row],[number of times I order]]*$H$1</f>
        <v>2459.9974154485931</v>
      </c>
      <c r="AB1196" s="58">
        <f>Table1[[#This Row],[Holding cost]]+AA1196</f>
        <v>4919.9948308971861</v>
      </c>
      <c r="AC1196" s="34">
        <v>0.2</v>
      </c>
      <c r="AD1196" s="29">
        <v>0.77</v>
      </c>
      <c r="AE1196" s="29">
        <v>0.7</v>
      </c>
      <c r="AF1196" s="29">
        <v>51</v>
      </c>
    </row>
    <row r="1197" spans="1:32" x14ac:dyDescent="0.15">
      <c r="A1197" s="32">
        <v>98834.218236740038</v>
      </c>
      <c r="B1197" s="33">
        <v>12.565980729999998</v>
      </c>
      <c r="C1197" s="33">
        <v>6686.3340116241816</v>
      </c>
      <c r="D1197" s="33">
        <f>C1197/Table1[[#This Row],[Std. Price ($)]]</f>
        <v>532.09806343736</v>
      </c>
      <c r="E1197" s="29">
        <v>664</v>
      </c>
      <c r="F1197" s="29">
        <f t="shared" si="252"/>
        <v>796.8</v>
      </c>
      <c r="G1197" s="29">
        <f t="shared" si="253"/>
        <v>796.8</v>
      </c>
      <c r="H1197" s="29">
        <f t="shared" si="254"/>
        <v>796.8</v>
      </c>
      <c r="I1197" s="58">
        <f t="shared" si="255"/>
        <v>796.8</v>
      </c>
      <c r="J1197" s="58">
        <f t="shared" si="256"/>
        <v>796.8</v>
      </c>
      <c r="K1197" s="58">
        <f t="shared" si="257"/>
        <v>796.8</v>
      </c>
      <c r="L1197" s="58">
        <f t="shared" si="258"/>
        <v>796.8</v>
      </c>
      <c r="M1197" s="58">
        <f t="shared" si="259"/>
        <v>796.8</v>
      </c>
      <c r="N1197" s="58">
        <f t="shared" si="260"/>
        <v>796.8</v>
      </c>
      <c r="O1197" s="58">
        <f t="shared" si="261"/>
        <v>796.8</v>
      </c>
      <c r="P1197" s="58">
        <f t="shared" si="262"/>
        <v>796.8</v>
      </c>
      <c r="Q1197" s="58">
        <f t="shared" si="263"/>
        <v>796.8</v>
      </c>
      <c r="R1197" s="58">
        <f>SUM(Table1[[#This Row],[Oct]:[September]])</f>
        <v>9561.6</v>
      </c>
      <c r="S1197" s="68">
        <f>Table1[[#This Row],[DEMAND for the whole year]]/365</f>
        <v>26.196164383561644</v>
      </c>
      <c r="T1197" s="68">
        <f>Table1[[#This Row],[Lead Time (days)]]*S1197</f>
        <v>209.56931506849315</v>
      </c>
      <c r="U1197" s="68">
        <f>SQRT(2*Table1[[#This Row],[DEMAND for the whole year]]*$H$1/(Table1[[#This Row],[Std. Price ($)]]*$K$1))</f>
        <v>1510.8721587062314</v>
      </c>
      <c r="V1197" s="68">
        <f>Table1[[#This Row],[DEMAND for the whole year]]/U1197</f>
        <v>6.3285301439320012</v>
      </c>
      <c r="W1197" s="68">
        <f>Table1[[#This Row],[Demand variability (COV)]]*S1197</f>
        <v>66.014334246575345</v>
      </c>
      <c r="X1197" s="68">
        <f t="shared" si="264"/>
        <v>186.71673360507506</v>
      </c>
      <c r="Y1197" s="68">
        <f t="shared" si="265"/>
        <v>383.46928823815506</v>
      </c>
      <c r="Z1197" s="58">
        <f>(Table1[[#This Row],[Eoq]]/2)*(Table1[[#This Row],[Std. Price ($)]]*$K$1)</f>
        <v>1898.5590431796004</v>
      </c>
      <c r="AA1197" s="58">
        <f>Table1[[#This Row],[number of times I order]]*$H$1</f>
        <v>1898.5590431796004</v>
      </c>
      <c r="AB1197" s="58">
        <f>Table1[[#This Row],[Holding cost]]+AA1197</f>
        <v>3797.1180863592008</v>
      </c>
      <c r="AC1197" s="34">
        <v>0.2</v>
      </c>
      <c r="AD1197" s="29">
        <v>0.77</v>
      </c>
      <c r="AE1197" s="29">
        <v>2.52</v>
      </c>
      <c r="AF1197" s="29">
        <v>8</v>
      </c>
    </row>
    <row r="1198" spans="1:32" x14ac:dyDescent="0.15">
      <c r="A1198" s="32">
        <v>93176.324653422504</v>
      </c>
      <c r="B1198" s="33">
        <v>18.614699999999999</v>
      </c>
      <c r="C1198" s="33">
        <v>10480.792608153977</v>
      </c>
      <c r="D1198" s="33">
        <f>C1198/Table1[[#This Row],[Std. Price ($)]]</f>
        <v>563.03849152304247</v>
      </c>
      <c r="E1198" s="29">
        <v>1092</v>
      </c>
      <c r="F1198" s="29">
        <f t="shared" si="252"/>
        <v>2730</v>
      </c>
      <c r="G1198" s="29">
        <f t="shared" si="253"/>
        <v>2730</v>
      </c>
      <c r="H1198" s="29">
        <f t="shared" si="254"/>
        <v>2730</v>
      </c>
      <c r="I1198" s="58">
        <f t="shared" si="255"/>
        <v>2730</v>
      </c>
      <c r="J1198" s="58">
        <f t="shared" si="256"/>
        <v>2730</v>
      </c>
      <c r="K1198" s="58">
        <f t="shared" si="257"/>
        <v>2730</v>
      </c>
      <c r="L1198" s="58">
        <f t="shared" si="258"/>
        <v>2730</v>
      </c>
      <c r="M1198" s="58">
        <f t="shared" si="259"/>
        <v>2730</v>
      </c>
      <c r="N1198" s="58">
        <f t="shared" si="260"/>
        <v>2730</v>
      </c>
      <c r="O1198" s="58">
        <f t="shared" si="261"/>
        <v>2730</v>
      </c>
      <c r="P1198" s="58">
        <f t="shared" si="262"/>
        <v>2730</v>
      </c>
      <c r="Q1198" s="58">
        <f t="shared" si="263"/>
        <v>2730</v>
      </c>
      <c r="R1198" s="58">
        <f>SUM(Table1[[#This Row],[Oct]:[September]])</f>
        <v>32760</v>
      </c>
      <c r="S1198" s="68">
        <f>Table1[[#This Row],[DEMAND for the whole year]]/365</f>
        <v>89.753424657534254</v>
      </c>
      <c r="T1198" s="68">
        <f>Table1[[#This Row],[Lead Time (days)]]*S1198</f>
        <v>1436.0547945205481</v>
      </c>
      <c r="U1198" s="68">
        <f>SQRT(2*Table1[[#This Row],[DEMAND for the whole year]]*$H$1/(Table1[[#This Row],[Std. Price ($)]]*$K$1))</f>
        <v>2297.7594092842091</v>
      </c>
      <c r="V1198" s="68">
        <f>Table1[[#This Row],[DEMAND for the whole year]]/U1198</f>
        <v>14.257367358667587</v>
      </c>
      <c r="W1198" s="68">
        <f>Table1[[#This Row],[Demand variability (COV)]]*S1198</f>
        <v>67.31506849315069</v>
      </c>
      <c r="X1198" s="68">
        <f t="shared" si="264"/>
        <v>269.26027397260276</v>
      </c>
      <c r="Y1198" s="68">
        <f t="shared" si="265"/>
        <v>552.99299434765885</v>
      </c>
      <c r="Z1198" s="58">
        <f>(Table1[[#This Row],[Eoq]]/2)*(Table1[[#This Row],[Std. Price ($)]]*$K$1)</f>
        <v>4277.2102076002766</v>
      </c>
      <c r="AA1198" s="58">
        <f>Table1[[#This Row],[number of times I order]]*$H$1</f>
        <v>4277.2102076002757</v>
      </c>
      <c r="AB1198" s="58">
        <f>Table1[[#This Row],[Holding cost]]+AA1198</f>
        <v>8554.4204152005514</v>
      </c>
      <c r="AC1198" s="34">
        <v>1.5</v>
      </c>
      <c r="AD1198" s="29">
        <v>0.77</v>
      </c>
      <c r="AE1198" s="29">
        <v>0.75</v>
      </c>
      <c r="AF1198" s="29">
        <v>16</v>
      </c>
    </row>
    <row r="1199" spans="1:32" x14ac:dyDescent="0.15">
      <c r="A1199" s="32">
        <v>50321.693670051529</v>
      </c>
      <c r="B1199" s="33">
        <v>20.037644819999997</v>
      </c>
      <c r="C1199" s="33">
        <v>8102.8399294026458</v>
      </c>
      <c r="D1199" s="33">
        <f>C1199/Table1[[#This Row],[Std. Price ($)]]</f>
        <v>404.38085424665428</v>
      </c>
      <c r="E1199" s="29">
        <v>300</v>
      </c>
      <c r="F1199" s="29">
        <f t="shared" si="252"/>
        <v>660</v>
      </c>
      <c r="G1199" s="29">
        <f t="shared" si="253"/>
        <v>660</v>
      </c>
      <c r="H1199" s="29">
        <f t="shared" si="254"/>
        <v>660</v>
      </c>
      <c r="I1199" s="58">
        <f t="shared" si="255"/>
        <v>660</v>
      </c>
      <c r="J1199" s="58">
        <f t="shared" si="256"/>
        <v>660</v>
      </c>
      <c r="K1199" s="58">
        <f t="shared" si="257"/>
        <v>660</v>
      </c>
      <c r="L1199" s="58">
        <f t="shared" si="258"/>
        <v>660</v>
      </c>
      <c r="M1199" s="58">
        <f t="shared" si="259"/>
        <v>660</v>
      </c>
      <c r="N1199" s="58">
        <f t="shared" si="260"/>
        <v>660</v>
      </c>
      <c r="O1199" s="58">
        <f t="shared" si="261"/>
        <v>660</v>
      </c>
      <c r="P1199" s="58">
        <f t="shared" si="262"/>
        <v>660</v>
      </c>
      <c r="Q1199" s="58">
        <f t="shared" si="263"/>
        <v>660</v>
      </c>
      <c r="R1199" s="58">
        <f>SUM(Table1[[#This Row],[Oct]:[September]])</f>
        <v>7920</v>
      </c>
      <c r="S1199" s="68">
        <f>Table1[[#This Row],[DEMAND for the whole year]]/365</f>
        <v>21.698630136986303</v>
      </c>
      <c r="T1199" s="68">
        <f>Table1[[#This Row],[Lead Time (days)]]*S1199</f>
        <v>564.16438356164383</v>
      </c>
      <c r="U1199" s="68">
        <f>SQRT(2*Table1[[#This Row],[DEMAND for the whole year]]*$H$1/(Table1[[#This Row],[Std. Price ($)]]*$K$1))</f>
        <v>1088.929795105357</v>
      </c>
      <c r="V1199" s="68">
        <f>Table1[[#This Row],[DEMAND for the whole year]]/U1199</f>
        <v>7.2731961560788383</v>
      </c>
      <c r="W1199" s="68">
        <f>Table1[[#This Row],[Demand variability (COV)]]*S1199</f>
        <v>27.774246575342467</v>
      </c>
      <c r="X1199" s="68">
        <f t="shared" si="264"/>
        <v>141.6214252630088</v>
      </c>
      <c r="Y1199" s="68">
        <f t="shared" si="265"/>
        <v>290.85484785603035</v>
      </c>
      <c r="Z1199" s="58">
        <f>(Table1[[#This Row],[Eoq]]/2)*(Table1[[#This Row],[Std. Price ($)]]*$K$1)</f>
        <v>2181.9588468236516</v>
      </c>
      <c r="AA1199" s="58">
        <f>Table1[[#This Row],[number of times I order]]*$H$1</f>
        <v>2181.9588468236516</v>
      </c>
      <c r="AB1199" s="58">
        <f>Table1[[#This Row],[Holding cost]]+AA1199</f>
        <v>4363.9176936473032</v>
      </c>
      <c r="AC1199" s="34">
        <v>1.2</v>
      </c>
      <c r="AD1199" s="29">
        <v>0.77</v>
      </c>
      <c r="AE1199" s="29">
        <v>1.28</v>
      </c>
      <c r="AF1199" s="29">
        <v>26</v>
      </c>
    </row>
    <row r="1200" spans="1:32" x14ac:dyDescent="0.15">
      <c r="A1200" s="32">
        <v>38534.162004579288</v>
      </c>
      <c r="B1200" s="33">
        <v>7.0414774699999994</v>
      </c>
      <c r="C1200" s="33">
        <v>5541.1055992577285</v>
      </c>
      <c r="D1200" s="33">
        <f>C1200/Table1[[#This Row],[Std. Price ($)]]</f>
        <v>786.92371350550229</v>
      </c>
      <c r="E1200" s="29">
        <v>1140</v>
      </c>
      <c r="F1200" s="29">
        <f t="shared" si="252"/>
        <v>1710</v>
      </c>
      <c r="G1200" s="29">
        <f t="shared" si="253"/>
        <v>1710</v>
      </c>
      <c r="H1200" s="29">
        <f t="shared" si="254"/>
        <v>1710</v>
      </c>
      <c r="I1200" s="58">
        <f t="shared" si="255"/>
        <v>1710</v>
      </c>
      <c r="J1200" s="58">
        <f t="shared" si="256"/>
        <v>1710</v>
      </c>
      <c r="K1200" s="58">
        <f t="shared" si="257"/>
        <v>1710</v>
      </c>
      <c r="L1200" s="58">
        <f t="shared" si="258"/>
        <v>1710</v>
      </c>
      <c r="M1200" s="58">
        <f t="shared" si="259"/>
        <v>1710</v>
      </c>
      <c r="N1200" s="58">
        <f t="shared" si="260"/>
        <v>1710</v>
      </c>
      <c r="O1200" s="58">
        <f t="shared" si="261"/>
        <v>1710</v>
      </c>
      <c r="P1200" s="58">
        <f t="shared" si="262"/>
        <v>1710</v>
      </c>
      <c r="Q1200" s="58">
        <f t="shared" si="263"/>
        <v>1710</v>
      </c>
      <c r="R1200" s="58">
        <f>SUM(Table1[[#This Row],[Oct]:[September]])</f>
        <v>20520</v>
      </c>
      <c r="S1200" s="68">
        <f>Table1[[#This Row],[DEMAND for the whole year]]/365</f>
        <v>56.219178082191782</v>
      </c>
      <c r="T1200" s="68">
        <f>Table1[[#This Row],[Lead Time (days)]]*S1200</f>
        <v>1180.6027397260275</v>
      </c>
      <c r="U1200" s="68">
        <f>SQRT(2*Table1[[#This Row],[DEMAND for the whole year]]*$H$1/(Table1[[#This Row],[Std. Price ($)]]*$K$1))</f>
        <v>2956.7690838486046</v>
      </c>
      <c r="V1200" s="68">
        <f>Table1[[#This Row],[DEMAND for the whole year]]/U1200</f>
        <v>6.9400076293041639</v>
      </c>
      <c r="W1200" s="68">
        <f>Table1[[#This Row],[Demand variability (COV)]]*S1200</f>
        <v>37.666849315068497</v>
      </c>
      <c r="X1200" s="68">
        <f t="shared" si="264"/>
        <v>172.61118817679693</v>
      </c>
      <c r="Y1200" s="68">
        <f t="shared" si="265"/>
        <v>354.50003968096115</v>
      </c>
      <c r="Z1200" s="58">
        <f>(Table1[[#This Row],[Eoq]]/2)*(Table1[[#This Row],[Std. Price ($)]]*$K$1)</f>
        <v>2082.0022887912487</v>
      </c>
      <c r="AA1200" s="58">
        <f>Table1[[#This Row],[number of times I order]]*$H$1</f>
        <v>2082.0022887912492</v>
      </c>
      <c r="AB1200" s="58">
        <f>Table1[[#This Row],[Holding cost]]+AA1200</f>
        <v>4164.0045775824983</v>
      </c>
      <c r="AC1200" s="34">
        <v>0.5</v>
      </c>
      <c r="AD1200" s="29">
        <v>0.77</v>
      </c>
      <c r="AE1200" s="29">
        <v>0.67</v>
      </c>
      <c r="AF1200" s="29">
        <v>21</v>
      </c>
    </row>
    <row r="1201" spans="1:32" x14ac:dyDescent="0.15">
      <c r="A1201" s="32">
        <v>97523.249425152215</v>
      </c>
      <c r="B1201" s="33">
        <v>8.1529053499999993</v>
      </c>
      <c r="C1201" s="33">
        <v>5661.3711865465457</v>
      </c>
      <c r="D1201" s="33">
        <f>C1201/Table1[[#This Row],[Std. Price ($)]]</f>
        <v>694.3992286806747</v>
      </c>
      <c r="E1201" s="29">
        <v>1100</v>
      </c>
      <c r="F1201" s="29">
        <f t="shared" si="252"/>
        <v>2420</v>
      </c>
      <c r="G1201" s="29">
        <f t="shared" si="253"/>
        <v>2420</v>
      </c>
      <c r="H1201" s="29">
        <f t="shared" si="254"/>
        <v>2420</v>
      </c>
      <c r="I1201" s="58">
        <f t="shared" si="255"/>
        <v>2420</v>
      </c>
      <c r="J1201" s="58">
        <f t="shared" si="256"/>
        <v>2420</v>
      </c>
      <c r="K1201" s="58">
        <f t="shared" si="257"/>
        <v>2420</v>
      </c>
      <c r="L1201" s="58">
        <f t="shared" si="258"/>
        <v>2420</v>
      </c>
      <c r="M1201" s="58">
        <f t="shared" si="259"/>
        <v>2420</v>
      </c>
      <c r="N1201" s="58">
        <f t="shared" si="260"/>
        <v>2420</v>
      </c>
      <c r="O1201" s="58">
        <f t="shared" si="261"/>
        <v>2420</v>
      </c>
      <c r="P1201" s="58">
        <f t="shared" si="262"/>
        <v>2420</v>
      </c>
      <c r="Q1201" s="58">
        <f t="shared" si="263"/>
        <v>2420</v>
      </c>
      <c r="R1201" s="58">
        <f>SUM(Table1[[#This Row],[Oct]:[September]])</f>
        <v>29040</v>
      </c>
      <c r="S1201" s="68">
        <f>Table1[[#This Row],[DEMAND for the whole year]]/365</f>
        <v>79.561643835616437</v>
      </c>
      <c r="T1201" s="68">
        <f>Table1[[#This Row],[Lead Time (days)]]*S1201</f>
        <v>2625.5342465753424</v>
      </c>
      <c r="U1201" s="68">
        <f>SQRT(2*Table1[[#This Row],[DEMAND for the whole year]]*$H$1/(Table1[[#This Row],[Std. Price ($)]]*$K$1))</f>
        <v>3268.9082645673088</v>
      </c>
      <c r="V1201" s="68">
        <f>Table1[[#This Row],[DEMAND for the whole year]]/U1201</f>
        <v>8.8836998929500091</v>
      </c>
      <c r="W1201" s="68">
        <f>Table1[[#This Row],[Demand variability (COV)]]*S1201</f>
        <v>23.072876712328764</v>
      </c>
      <c r="X1201" s="68">
        <f t="shared" si="264"/>
        <v>132.54358570982097</v>
      </c>
      <c r="Y1201" s="68">
        <f t="shared" si="265"/>
        <v>272.21124476278038</v>
      </c>
      <c r="Z1201" s="58">
        <f>(Table1[[#This Row],[Eoq]]/2)*(Table1[[#This Row],[Std. Price ($)]]*$K$1)</f>
        <v>2665.1099678850023</v>
      </c>
      <c r="AA1201" s="58">
        <f>Table1[[#This Row],[number of times I order]]*$H$1</f>
        <v>2665.1099678850028</v>
      </c>
      <c r="AB1201" s="58">
        <f>Table1[[#This Row],[Holding cost]]+AA1201</f>
        <v>5330.2199357700047</v>
      </c>
      <c r="AC1201" s="34">
        <v>1.2</v>
      </c>
      <c r="AD1201" s="29">
        <v>0.77</v>
      </c>
      <c r="AE1201" s="29">
        <v>0.28999999999999998</v>
      </c>
      <c r="AF1201" s="29">
        <v>33</v>
      </c>
    </row>
    <row r="1202" spans="1:32" x14ac:dyDescent="0.15">
      <c r="A1202" s="32">
        <v>49417.425477573117</v>
      </c>
      <c r="B1202" s="33">
        <v>15.793469999999999</v>
      </c>
      <c r="C1202" s="33">
        <v>17631.084523049776</v>
      </c>
      <c r="D1202" s="33">
        <f>C1202/Table1[[#This Row],[Std. Price ($)]]</f>
        <v>1116.3528042317348</v>
      </c>
      <c r="E1202" s="29">
        <v>1384</v>
      </c>
      <c r="F1202" s="29">
        <f t="shared" si="252"/>
        <v>415.20000000000005</v>
      </c>
      <c r="G1202" s="29">
        <f t="shared" si="253"/>
        <v>415.20000000000005</v>
      </c>
      <c r="H1202" s="29">
        <f t="shared" si="254"/>
        <v>415.20000000000005</v>
      </c>
      <c r="I1202" s="58">
        <f t="shared" si="255"/>
        <v>415.20000000000005</v>
      </c>
      <c r="J1202" s="58">
        <f t="shared" si="256"/>
        <v>415.20000000000005</v>
      </c>
      <c r="K1202" s="58">
        <f t="shared" si="257"/>
        <v>415.20000000000005</v>
      </c>
      <c r="L1202" s="58">
        <f t="shared" si="258"/>
        <v>415.20000000000005</v>
      </c>
      <c r="M1202" s="58">
        <f t="shared" si="259"/>
        <v>415.20000000000005</v>
      </c>
      <c r="N1202" s="58">
        <f t="shared" si="260"/>
        <v>415.20000000000005</v>
      </c>
      <c r="O1202" s="58">
        <f t="shared" si="261"/>
        <v>415.20000000000005</v>
      </c>
      <c r="P1202" s="58">
        <f t="shared" si="262"/>
        <v>415.20000000000005</v>
      </c>
      <c r="Q1202" s="58">
        <f t="shared" si="263"/>
        <v>415.20000000000005</v>
      </c>
      <c r="R1202" s="58">
        <f>SUM(Table1[[#This Row],[Oct]:[September]])</f>
        <v>4982.3999999999987</v>
      </c>
      <c r="S1202" s="68">
        <f>Table1[[#This Row],[DEMAND for the whole year]]/365</f>
        <v>13.650410958904105</v>
      </c>
      <c r="T1202" s="68">
        <f>Table1[[#This Row],[Lead Time (days)]]*S1202</f>
        <v>300.30904109589034</v>
      </c>
      <c r="U1202" s="68">
        <f>SQRT(2*Table1[[#This Row],[DEMAND for the whole year]]*$H$1/(Table1[[#This Row],[Std. Price ($)]]*$K$1))</f>
        <v>972.83938139523787</v>
      </c>
      <c r="V1202" s="68">
        <f>Table1[[#This Row],[DEMAND for the whole year]]/U1202</f>
        <v>5.1215031949614165</v>
      </c>
      <c r="W1202" s="68">
        <f>Table1[[#This Row],[Demand variability (COV)]]*S1202</f>
        <v>11.73935342465753</v>
      </c>
      <c r="X1202" s="68">
        <f t="shared" si="264"/>
        <v>55.062448313150831</v>
      </c>
      <c r="Y1202" s="68">
        <f t="shared" si="265"/>
        <v>113.08444323985452</v>
      </c>
      <c r="Z1202" s="58">
        <f>(Table1[[#This Row],[Eoq]]/2)*(Table1[[#This Row],[Std. Price ($)]]*$K$1)</f>
        <v>1536.4509584884247</v>
      </c>
      <c r="AA1202" s="58">
        <f>Table1[[#This Row],[number of times I order]]*$H$1</f>
        <v>1536.4509584884249</v>
      </c>
      <c r="AB1202" s="58">
        <f>Table1[[#This Row],[Holding cost]]+AA1202</f>
        <v>3072.9019169768499</v>
      </c>
      <c r="AC1202" s="34">
        <v>-0.7</v>
      </c>
      <c r="AD1202" s="29">
        <v>0.77</v>
      </c>
      <c r="AE1202" s="29">
        <v>0.86</v>
      </c>
      <c r="AF1202" s="29">
        <v>22</v>
      </c>
    </row>
    <row r="1203" spans="1:32" x14ac:dyDescent="0.15">
      <c r="A1203" s="32">
        <v>38055.384531464464</v>
      </c>
      <c r="B1203" s="33">
        <v>13.60503402</v>
      </c>
      <c r="C1203" s="33">
        <v>30232.621321913288</v>
      </c>
      <c r="D1203" s="33">
        <f>C1203/Table1[[#This Row],[Std. Price ($)]]</f>
        <v>2222.1643310461409</v>
      </c>
      <c r="E1203" s="29">
        <v>592</v>
      </c>
      <c r="F1203" s="29">
        <f t="shared" si="252"/>
        <v>532.79999999999995</v>
      </c>
      <c r="G1203" s="29">
        <f t="shared" si="253"/>
        <v>532.79999999999995</v>
      </c>
      <c r="H1203" s="29">
        <f t="shared" si="254"/>
        <v>532.79999999999995</v>
      </c>
      <c r="I1203" s="58">
        <f t="shared" si="255"/>
        <v>532.79999999999995</v>
      </c>
      <c r="J1203" s="58">
        <f t="shared" si="256"/>
        <v>532.79999999999995</v>
      </c>
      <c r="K1203" s="58">
        <f t="shared" si="257"/>
        <v>532.79999999999995</v>
      </c>
      <c r="L1203" s="58">
        <f t="shared" si="258"/>
        <v>532.79999999999995</v>
      </c>
      <c r="M1203" s="58">
        <f t="shared" si="259"/>
        <v>532.79999999999995</v>
      </c>
      <c r="N1203" s="58">
        <f t="shared" si="260"/>
        <v>532.79999999999995</v>
      </c>
      <c r="O1203" s="58">
        <f t="shared" si="261"/>
        <v>532.79999999999995</v>
      </c>
      <c r="P1203" s="58">
        <f t="shared" si="262"/>
        <v>532.79999999999995</v>
      </c>
      <c r="Q1203" s="58">
        <f t="shared" si="263"/>
        <v>532.79999999999995</v>
      </c>
      <c r="R1203" s="58">
        <f>SUM(Table1[[#This Row],[Oct]:[September]])</f>
        <v>6393.6000000000013</v>
      </c>
      <c r="S1203" s="68">
        <f>Table1[[#This Row],[DEMAND for the whole year]]/365</f>
        <v>17.516712328767127</v>
      </c>
      <c r="T1203" s="68">
        <f>Table1[[#This Row],[Lead Time (days)]]*S1203</f>
        <v>1541.4706849315071</v>
      </c>
      <c r="U1203" s="68">
        <f>SQRT(2*Table1[[#This Row],[DEMAND for the whole year]]*$H$1/(Table1[[#This Row],[Std. Price ($)]]*$K$1))</f>
        <v>1187.3630844312988</v>
      </c>
      <c r="V1203" s="68">
        <f>Table1[[#This Row],[DEMAND for the whole year]]/U1203</f>
        <v>5.3847050525933184</v>
      </c>
      <c r="W1203" s="68">
        <f>Table1[[#This Row],[Demand variability (COV)]]*S1203</f>
        <v>17.691879452054799</v>
      </c>
      <c r="X1203" s="68">
        <f t="shared" si="264"/>
        <v>165.96454040562827</v>
      </c>
      <c r="Y1203" s="68">
        <f t="shared" si="265"/>
        <v>340.84949406157006</v>
      </c>
      <c r="Z1203" s="58">
        <f>(Table1[[#This Row],[Eoq]]/2)*(Table1[[#This Row],[Std. Price ($)]]*$K$1)</f>
        <v>1615.4115157779952</v>
      </c>
      <c r="AA1203" s="58">
        <f>Table1[[#This Row],[number of times I order]]*$H$1</f>
        <v>1615.4115157779956</v>
      </c>
      <c r="AB1203" s="58">
        <f>Table1[[#This Row],[Holding cost]]+AA1203</f>
        <v>3230.8230315559908</v>
      </c>
      <c r="AC1203" s="34">
        <v>-0.1</v>
      </c>
      <c r="AD1203" s="29">
        <v>0.77</v>
      </c>
      <c r="AE1203" s="29">
        <v>1.01</v>
      </c>
      <c r="AF1203" s="29">
        <v>88</v>
      </c>
    </row>
    <row r="1204" spans="1:32" x14ac:dyDescent="0.15">
      <c r="A1204" s="32">
        <v>25214.946624114531</v>
      </c>
      <c r="B1204" s="33">
        <v>8.8948574499999982</v>
      </c>
      <c r="C1204" s="33">
        <v>1004.1753733732279</v>
      </c>
      <c r="D1204" s="33">
        <f>C1204/Table1[[#This Row],[Std. Price ($)]]</f>
        <v>112.89392539654789</v>
      </c>
      <c r="E1204" s="29">
        <v>1206</v>
      </c>
      <c r="F1204" s="29">
        <f t="shared" si="252"/>
        <v>361.80000000000007</v>
      </c>
      <c r="G1204" s="29">
        <f t="shared" si="253"/>
        <v>361.80000000000007</v>
      </c>
      <c r="H1204" s="29">
        <f t="shared" si="254"/>
        <v>361.80000000000007</v>
      </c>
      <c r="I1204" s="58">
        <f t="shared" si="255"/>
        <v>361.80000000000007</v>
      </c>
      <c r="J1204" s="58">
        <f t="shared" si="256"/>
        <v>361.80000000000007</v>
      </c>
      <c r="K1204" s="58">
        <f t="shared" si="257"/>
        <v>361.80000000000007</v>
      </c>
      <c r="L1204" s="58">
        <f t="shared" si="258"/>
        <v>361.80000000000007</v>
      </c>
      <c r="M1204" s="58">
        <f t="shared" si="259"/>
        <v>361.80000000000007</v>
      </c>
      <c r="N1204" s="58">
        <f t="shared" si="260"/>
        <v>361.80000000000007</v>
      </c>
      <c r="O1204" s="58">
        <f t="shared" si="261"/>
        <v>361.80000000000007</v>
      </c>
      <c r="P1204" s="58">
        <f t="shared" si="262"/>
        <v>361.80000000000007</v>
      </c>
      <c r="Q1204" s="58">
        <f t="shared" si="263"/>
        <v>361.80000000000007</v>
      </c>
      <c r="R1204" s="58">
        <f>SUM(Table1[[#This Row],[Oct]:[September]])</f>
        <v>4341.6000000000013</v>
      </c>
      <c r="S1204" s="68">
        <f>Table1[[#This Row],[DEMAND for the whole year]]/365</f>
        <v>11.894794520547949</v>
      </c>
      <c r="T1204" s="68">
        <f>Table1[[#This Row],[Lead Time (days)]]*S1204</f>
        <v>59.473972602739742</v>
      </c>
      <c r="U1204" s="68">
        <f>SQRT(2*Table1[[#This Row],[DEMAND for the whole year]]*$H$1/(Table1[[#This Row],[Std. Price ($)]]*$K$1))</f>
        <v>1210.0854399582352</v>
      </c>
      <c r="V1204" s="68">
        <f>Table1[[#This Row],[DEMAND for the whole year]]/U1204</f>
        <v>3.5878458302496781</v>
      </c>
      <c r="W1204" s="68">
        <f>Table1[[#This Row],[Demand variability (COV)]]*S1204</f>
        <v>4.9958136986301387</v>
      </c>
      <c r="X1204" s="68">
        <f t="shared" si="264"/>
        <v>11.170979033061638</v>
      </c>
      <c r="Y1204" s="68">
        <f t="shared" si="265"/>
        <v>22.942386019841265</v>
      </c>
      <c r="Z1204" s="58">
        <f>(Table1[[#This Row],[Eoq]]/2)*(Table1[[#This Row],[Std. Price ($)]]*$K$1)</f>
        <v>1076.3537490749034</v>
      </c>
      <c r="AA1204" s="58">
        <f>Table1[[#This Row],[number of times I order]]*$H$1</f>
        <v>1076.3537490749034</v>
      </c>
      <c r="AB1204" s="58">
        <f>Table1[[#This Row],[Holding cost]]+AA1204</f>
        <v>2152.7074981498067</v>
      </c>
      <c r="AC1204" s="34">
        <v>-0.7</v>
      </c>
      <c r="AD1204" s="29">
        <v>0.77</v>
      </c>
      <c r="AE1204" s="29">
        <v>0.42</v>
      </c>
      <c r="AF1204" s="29">
        <v>5</v>
      </c>
    </row>
    <row r="1205" spans="1:32" x14ac:dyDescent="0.15">
      <c r="A1205" s="32">
        <v>4640.6307104128073</v>
      </c>
      <c r="B1205" s="33">
        <v>13.038460000000001</v>
      </c>
      <c r="C1205" s="33">
        <v>13945.268370857384</v>
      </c>
      <c r="D1205" s="33">
        <f>C1205/Table1[[#This Row],[Std. Price ($)]]</f>
        <v>1069.5487328148711</v>
      </c>
      <c r="E1205" s="29">
        <v>1326</v>
      </c>
      <c r="F1205" s="29">
        <f t="shared" si="252"/>
        <v>1591.2</v>
      </c>
      <c r="G1205" s="29">
        <f t="shared" si="253"/>
        <v>1591.2</v>
      </c>
      <c r="H1205" s="29">
        <f t="shared" si="254"/>
        <v>1591.2</v>
      </c>
      <c r="I1205" s="58">
        <f t="shared" si="255"/>
        <v>1591.2</v>
      </c>
      <c r="J1205" s="58">
        <f t="shared" si="256"/>
        <v>1591.2</v>
      </c>
      <c r="K1205" s="58">
        <f t="shared" si="257"/>
        <v>1591.2</v>
      </c>
      <c r="L1205" s="58">
        <f t="shared" si="258"/>
        <v>1591.2</v>
      </c>
      <c r="M1205" s="58">
        <f t="shared" si="259"/>
        <v>1591.2</v>
      </c>
      <c r="N1205" s="58">
        <f t="shared" si="260"/>
        <v>1591.2</v>
      </c>
      <c r="O1205" s="58">
        <f t="shared" si="261"/>
        <v>1591.2</v>
      </c>
      <c r="P1205" s="58">
        <f t="shared" si="262"/>
        <v>1591.2</v>
      </c>
      <c r="Q1205" s="58">
        <f t="shared" si="263"/>
        <v>1591.2</v>
      </c>
      <c r="R1205" s="58">
        <f>SUM(Table1[[#This Row],[Oct]:[September]])</f>
        <v>19094.400000000005</v>
      </c>
      <c r="S1205" s="68">
        <f>Table1[[#This Row],[DEMAND for the whole year]]/365</f>
        <v>52.313424657534263</v>
      </c>
      <c r="T1205" s="68">
        <f>Table1[[#This Row],[Lead Time (days)]]*S1205</f>
        <v>1412.462465753425</v>
      </c>
      <c r="U1205" s="68">
        <f>SQRT(2*Table1[[#This Row],[DEMAND for the whole year]]*$H$1/(Table1[[#This Row],[Std. Price ($)]]*$K$1))</f>
        <v>2096.0444385334617</v>
      </c>
      <c r="V1205" s="68">
        <f>Table1[[#This Row],[DEMAND for the whole year]]/U1205</f>
        <v>9.1097305233470021</v>
      </c>
      <c r="W1205" s="68">
        <f>Table1[[#This Row],[Demand variability (COV)]]*S1205</f>
        <v>34.526860273972616</v>
      </c>
      <c r="X1205" s="68">
        <f t="shared" si="264"/>
        <v>179.40682866105618</v>
      </c>
      <c r="Y1205" s="68">
        <f t="shared" si="265"/>
        <v>368.45657892255412</v>
      </c>
      <c r="Z1205" s="58">
        <f>(Table1[[#This Row],[Eoq]]/2)*(Table1[[#This Row],[Std. Price ($)]]*$K$1)</f>
        <v>2732.9191570041003</v>
      </c>
      <c r="AA1205" s="58">
        <f>Table1[[#This Row],[number of times I order]]*$H$1</f>
        <v>2732.9191570041007</v>
      </c>
      <c r="AB1205" s="58">
        <f>Table1[[#This Row],[Holding cost]]+AA1205</f>
        <v>5465.8383140082005</v>
      </c>
      <c r="AC1205" s="34">
        <v>0.2</v>
      </c>
      <c r="AD1205" s="29">
        <v>0.77</v>
      </c>
      <c r="AE1205" s="29">
        <v>0.66</v>
      </c>
      <c r="AF1205" s="29">
        <v>27</v>
      </c>
    </row>
    <row r="1206" spans="1:32" x14ac:dyDescent="0.15">
      <c r="A1206" s="32">
        <v>62360.084404957925</v>
      </c>
      <c r="B1206" s="33">
        <v>19.987782879999997</v>
      </c>
      <c r="C1206" s="33">
        <v>14047.644200048777</v>
      </c>
      <c r="D1206" s="33">
        <f>C1206/Table1[[#This Row],[Std. Price ($)]]</f>
        <v>702.81152664035631</v>
      </c>
      <c r="E1206" s="29">
        <v>1884</v>
      </c>
      <c r="F1206" s="29">
        <f t="shared" si="252"/>
        <v>4144.7999999999993</v>
      </c>
      <c r="G1206" s="29">
        <f t="shared" si="253"/>
        <v>4144.7999999999993</v>
      </c>
      <c r="H1206" s="29">
        <f t="shared" si="254"/>
        <v>4144.7999999999993</v>
      </c>
      <c r="I1206" s="58">
        <f t="shared" si="255"/>
        <v>4144.7999999999993</v>
      </c>
      <c r="J1206" s="58">
        <f t="shared" si="256"/>
        <v>4144.7999999999993</v>
      </c>
      <c r="K1206" s="58">
        <f t="shared" si="257"/>
        <v>4144.7999999999993</v>
      </c>
      <c r="L1206" s="58">
        <f t="shared" si="258"/>
        <v>4144.7999999999993</v>
      </c>
      <c r="M1206" s="58">
        <f t="shared" si="259"/>
        <v>4144.7999999999993</v>
      </c>
      <c r="N1206" s="58">
        <f t="shared" si="260"/>
        <v>4144.7999999999993</v>
      </c>
      <c r="O1206" s="58">
        <f t="shared" si="261"/>
        <v>4144.7999999999993</v>
      </c>
      <c r="P1206" s="58">
        <f t="shared" si="262"/>
        <v>4144.7999999999993</v>
      </c>
      <c r="Q1206" s="58">
        <f t="shared" si="263"/>
        <v>4144.7999999999993</v>
      </c>
      <c r="R1206" s="58">
        <f>SUM(Table1[[#This Row],[Oct]:[September]])</f>
        <v>49737.600000000006</v>
      </c>
      <c r="S1206" s="68">
        <f>Table1[[#This Row],[DEMAND for the whole year]]/365</f>
        <v>136.26739726027398</v>
      </c>
      <c r="T1206" s="68">
        <f>Table1[[#This Row],[Lead Time (days)]]*S1206</f>
        <v>1498.9413698630137</v>
      </c>
      <c r="U1206" s="68">
        <f>SQRT(2*Table1[[#This Row],[DEMAND for the whole year]]*$H$1/(Table1[[#This Row],[Std. Price ($)]]*$K$1))</f>
        <v>2732.2518482582</v>
      </c>
      <c r="V1206" s="68">
        <f>Table1[[#This Row],[DEMAND for the whole year]]/U1206</f>
        <v>18.203885572154533</v>
      </c>
      <c r="W1206" s="68">
        <f>Table1[[#This Row],[Demand variability (COV)]]*S1206</f>
        <v>109.01391780821919</v>
      </c>
      <c r="X1206" s="68">
        <f t="shared" si="264"/>
        <v>361.55826229650575</v>
      </c>
      <c r="Y1206" s="68">
        <f t="shared" si="265"/>
        <v>742.54988732138327</v>
      </c>
      <c r="Z1206" s="58">
        <f>(Table1[[#This Row],[Eoq]]/2)*(Table1[[#This Row],[Std. Price ($)]]*$K$1)</f>
        <v>5461.1656716463604</v>
      </c>
      <c r="AA1206" s="58">
        <f>Table1[[#This Row],[number of times I order]]*$H$1</f>
        <v>5461.1656716463604</v>
      </c>
      <c r="AB1206" s="58">
        <f>Table1[[#This Row],[Holding cost]]+AA1206</f>
        <v>10922.331343292721</v>
      </c>
      <c r="AC1206" s="34">
        <v>1.2</v>
      </c>
      <c r="AD1206" s="29">
        <v>0.77</v>
      </c>
      <c r="AE1206" s="29">
        <v>0.8</v>
      </c>
      <c r="AF1206" s="29">
        <v>11</v>
      </c>
    </row>
    <row r="1207" spans="1:32" x14ac:dyDescent="0.15">
      <c r="A1207" s="32">
        <v>51528.005326550461</v>
      </c>
      <c r="B1207" s="33">
        <v>6.3726180599999998</v>
      </c>
      <c r="C1207" s="33">
        <v>5467.0243933862575</v>
      </c>
      <c r="D1207" s="33">
        <f>C1207/Table1[[#This Row],[Std. Price ($)]]</f>
        <v>857.89299498458536</v>
      </c>
      <c r="E1207" s="29">
        <v>1294</v>
      </c>
      <c r="F1207" s="29">
        <f t="shared" si="252"/>
        <v>1552.8</v>
      </c>
      <c r="G1207" s="29">
        <f t="shared" si="253"/>
        <v>1552.8</v>
      </c>
      <c r="H1207" s="29">
        <f t="shared" si="254"/>
        <v>1552.8</v>
      </c>
      <c r="I1207" s="58">
        <f t="shared" si="255"/>
        <v>1552.8</v>
      </c>
      <c r="J1207" s="58">
        <f t="shared" si="256"/>
        <v>1552.8</v>
      </c>
      <c r="K1207" s="58">
        <f t="shared" si="257"/>
        <v>1552.8</v>
      </c>
      <c r="L1207" s="58">
        <f t="shared" si="258"/>
        <v>1552.8</v>
      </c>
      <c r="M1207" s="58">
        <f t="shared" si="259"/>
        <v>1552.8</v>
      </c>
      <c r="N1207" s="58">
        <f t="shared" si="260"/>
        <v>1552.8</v>
      </c>
      <c r="O1207" s="58">
        <f t="shared" si="261"/>
        <v>1552.8</v>
      </c>
      <c r="P1207" s="58">
        <f t="shared" si="262"/>
        <v>1552.8</v>
      </c>
      <c r="Q1207" s="58">
        <f t="shared" si="263"/>
        <v>1552.8</v>
      </c>
      <c r="R1207" s="58">
        <f>SUM(Table1[[#This Row],[Oct]:[September]])</f>
        <v>18633.599999999995</v>
      </c>
      <c r="S1207" s="68">
        <f>Table1[[#This Row],[DEMAND for the whole year]]/365</f>
        <v>51.050958904109578</v>
      </c>
      <c r="T1207" s="68">
        <f>Table1[[#This Row],[Lead Time (days)]]*S1207</f>
        <v>1429.4268493150682</v>
      </c>
      <c r="U1207" s="68">
        <f>SQRT(2*Table1[[#This Row],[DEMAND for the whole year]]*$H$1/(Table1[[#This Row],[Std. Price ($)]]*$K$1))</f>
        <v>2961.7613850567313</v>
      </c>
      <c r="V1207" s="68">
        <f>Table1[[#This Row],[DEMAND for the whole year]]/U1207</f>
        <v>6.291391363941047</v>
      </c>
      <c r="W1207" s="68">
        <f>Table1[[#This Row],[Demand variability (COV)]]*S1207</f>
        <v>19.909873972602735</v>
      </c>
      <c r="X1207" s="68">
        <f t="shared" si="264"/>
        <v>105.35315033228892</v>
      </c>
      <c r="Y1207" s="68">
        <f t="shared" si="265"/>
        <v>216.36891772656895</v>
      </c>
      <c r="Z1207" s="58">
        <f>(Table1[[#This Row],[Eoq]]/2)*(Table1[[#This Row],[Std. Price ($)]]*$K$1)</f>
        <v>1887.4174091823143</v>
      </c>
      <c r="AA1207" s="58">
        <f>Table1[[#This Row],[number of times I order]]*$H$1</f>
        <v>1887.417409182314</v>
      </c>
      <c r="AB1207" s="58">
        <f>Table1[[#This Row],[Holding cost]]+AA1207</f>
        <v>3774.8348183646285</v>
      </c>
      <c r="AC1207" s="34">
        <v>0.2</v>
      </c>
      <c r="AD1207" s="29">
        <v>0.77</v>
      </c>
      <c r="AE1207" s="29">
        <v>0.39</v>
      </c>
      <c r="AF1207" s="29">
        <v>28</v>
      </c>
    </row>
    <row r="1208" spans="1:32" x14ac:dyDescent="0.15">
      <c r="A1208" s="32">
        <v>64160.205089810697</v>
      </c>
      <c r="B1208" s="33">
        <v>15.931545579999998</v>
      </c>
      <c r="C1208" s="33">
        <v>16928.5125124716</v>
      </c>
      <c r="D1208" s="33">
        <f>C1208/Table1[[#This Row],[Std. Price ($)]]</f>
        <v>1062.5781677907739</v>
      </c>
      <c r="E1208" s="29">
        <v>826</v>
      </c>
      <c r="F1208" s="29">
        <f t="shared" si="252"/>
        <v>495.59999999999997</v>
      </c>
      <c r="G1208" s="29">
        <f t="shared" si="253"/>
        <v>495.59999999999997</v>
      </c>
      <c r="H1208" s="29">
        <f t="shared" si="254"/>
        <v>495.59999999999997</v>
      </c>
      <c r="I1208" s="58">
        <f t="shared" si="255"/>
        <v>495.59999999999997</v>
      </c>
      <c r="J1208" s="58">
        <f t="shared" si="256"/>
        <v>495.59999999999997</v>
      </c>
      <c r="K1208" s="58">
        <f t="shared" si="257"/>
        <v>495.59999999999997</v>
      </c>
      <c r="L1208" s="58">
        <f t="shared" si="258"/>
        <v>495.59999999999997</v>
      </c>
      <c r="M1208" s="58">
        <f t="shared" si="259"/>
        <v>495.59999999999997</v>
      </c>
      <c r="N1208" s="58">
        <f t="shared" si="260"/>
        <v>495.59999999999997</v>
      </c>
      <c r="O1208" s="58">
        <f t="shared" si="261"/>
        <v>495.59999999999997</v>
      </c>
      <c r="P1208" s="58">
        <f t="shared" si="262"/>
        <v>495.59999999999997</v>
      </c>
      <c r="Q1208" s="58">
        <f t="shared" si="263"/>
        <v>495.59999999999997</v>
      </c>
      <c r="R1208" s="58">
        <f>SUM(Table1[[#This Row],[Oct]:[September]])</f>
        <v>5947.2000000000007</v>
      </c>
      <c r="S1208" s="68">
        <f>Table1[[#This Row],[DEMAND for the whole year]]/365</f>
        <v>16.293698630136987</v>
      </c>
      <c r="T1208" s="68">
        <f>Table1[[#This Row],[Lead Time (days)]]*S1208</f>
        <v>814.68493150684935</v>
      </c>
      <c r="U1208" s="68">
        <f>SQRT(2*Table1[[#This Row],[DEMAND for the whole year]]*$H$1/(Table1[[#This Row],[Std. Price ($)]]*$K$1))</f>
        <v>1058.249188295599</v>
      </c>
      <c r="V1208" s="68">
        <f>Table1[[#This Row],[DEMAND for the whole year]]/U1208</f>
        <v>5.6198483927764462</v>
      </c>
      <c r="W1208" s="68">
        <f>Table1[[#This Row],[Demand variability (COV)]]*S1208</f>
        <v>9.1244712328767132</v>
      </c>
      <c r="X1208" s="68">
        <f t="shared" si="264"/>
        <v>64.519754835087014</v>
      </c>
      <c r="Y1208" s="68">
        <f t="shared" si="265"/>
        <v>132.5073762067922</v>
      </c>
      <c r="Z1208" s="58">
        <f>(Table1[[#This Row],[Eoq]]/2)*(Table1[[#This Row],[Std. Price ($)]]*$K$1)</f>
        <v>1685.9545178329338</v>
      </c>
      <c r="AA1208" s="58">
        <f>Table1[[#This Row],[number of times I order]]*$H$1</f>
        <v>1685.9545178329338</v>
      </c>
      <c r="AB1208" s="58">
        <f>Table1[[#This Row],[Holding cost]]+AA1208</f>
        <v>3371.9090356658676</v>
      </c>
      <c r="AC1208" s="34">
        <v>-0.4</v>
      </c>
      <c r="AD1208" s="29">
        <v>0.77</v>
      </c>
      <c r="AE1208" s="29">
        <v>0.56000000000000005</v>
      </c>
      <c r="AF1208" s="29">
        <v>50</v>
      </c>
    </row>
    <row r="1209" spans="1:32" x14ac:dyDescent="0.15">
      <c r="A1209" s="32">
        <v>84042.99034704412</v>
      </c>
      <c r="B1209" s="33">
        <v>5.5154465999999998</v>
      </c>
      <c r="C1209" s="33">
        <v>1133.0973732740936</v>
      </c>
      <c r="D1209" s="33">
        <f>C1209/Table1[[#This Row],[Std. Price ($)]]</f>
        <v>205.4407295456534</v>
      </c>
      <c r="E1209" s="29">
        <v>406</v>
      </c>
      <c r="F1209" s="29">
        <f t="shared" si="252"/>
        <v>568.4</v>
      </c>
      <c r="G1209" s="29">
        <f t="shared" si="253"/>
        <v>568.4</v>
      </c>
      <c r="H1209" s="29">
        <f t="shared" si="254"/>
        <v>568.4</v>
      </c>
      <c r="I1209" s="58">
        <f t="shared" si="255"/>
        <v>568.4</v>
      </c>
      <c r="J1209" s="58">
        <f t="shared" si="256"/>
        <v>568.4</v>
      </c>
      <c r="K1209" s="58">
        <f t="shared" si="257"/>
        <v>568.4</v>
      </c>
      <c r="L1209" s="58">
        <f t="shared" si="258"/>
        <v>568.4</v>
      </c>
      <c r="M1209" s="58">
        <f t="shared" si="259"/>
        <v>568.4</v>
      </c>
      <c r="N1209" s="58">
        <f t="shared" si="260"/>
        <v>568.4</v>
      </c>
      <c r="O1209" s="58">
        <f t="shared" si="261"/>
        <v>568.4</v>
      </c>
      <c r="P1209" s="58">
        <f t="shared" si="262"/>
        <v>568.4</v>
      </c>
      <c r="Q1209" s="58">
        <f t="shared" si="263"/>
        <v>568.4</v>
      </c>
      <c r="R1209" s="58">
        <f>SUM(Table1[[#This Row],[Oct]:[September]])</f>
        <v>6820.7999999999984</v>
      </c>
      <c r="S1209" s="68">
        <f>Table1[[#This Row],[DEMAND for the whole year]]/365</f>
        <v>18.687123287671227</v>
      </c>
      <c r="T1209" s="68">
        <f>Table1[[#This Row],[Lead Time (days)]]*S1209</f>
        <v>392.42958904109577</v>
      </c>
      <c r="U1209" s="68">
        <f>SQRT(2*Table1[[#This Row],[DEMAND for the whole year]]*$H$1/(Table1[[#This Row],[Std. Price ($)]]*$K$1))</f>
        <v>1926.140410874661</v>
      </c>
      <c r="V1209" s="68">
        <f>Table1[[#This Row],[DEMAND for the whole year]]/U1209</f>
        <v>3.5411748600937512</v>
      </c>
      <c r="W1209" s="68">
        <f>Table1[[#This Row],[Demand variability (COV)]]*S1209</f>
        <v>9.9041753424657504</v>
      </c>
      <c r="X1209" s="68">
        <f t="shared" si="264"/>
        <v>45.386633202964482</v>
      </c>
      <c r="Y1209" s="68">
        <f t="shared" si="265"/>
        <v>93.212748497834397</v>
      </c>
      <c r="Z1209" s="58">
        <f>(Table1[[#This Row],[Eoq]]/2)*(Table1[[#This Row],[Std. Price ($)]]*$K$1)</f>
        <v>1062.3524580281253</v>
      </c>
      <c r="AA1209" s="58">
        <f>Table1[[#This Row],[number of times I order]]*$H$1</f>
        <v>1062.3524580281253</v>
      </c>
      <c r="AB1209" s="58">
        <f>Table1[[#This Row],[Holding cost]]+AA1209</f>
        <v>2124.7049160562506</v>
      </c>
      <c r="AC1209" s="34">
        <v>0.4</v>
      </c>
      <c r="AD1209" s="29">
        <v>0.77</v>
      </c>
      <c r="AE1209" s="29">
        <v>0.53</v>
      </c>
      <c r="AF1209" s="29">
        <v>21</v>
      </c>
    </row>
    <row r="1210" spans="1:32" x14ac:dyDescent="0.15">
      <c r="A1210" s="32">
        <v>30904.280715859844</v>
      </c>
      <c r="B1210" s="33">
        <v>28.757704259999997</v>
      </c>
      <c r="C1210" s="33">
        <v>21004.872932368788</v>
      </c>
      <c r="D1210" s="33">
        <f>C1210/Table1[[#This Row],[Std. Price ($)]]</f>
        <v>730.40854521844187</v>
      </c>
      <c r="E1210" s="29">
        <v>1140</v>
      </c>
      <c r="F1210" s="29">
        <f t="shared" si="252"/>
        <v>342</v>
      </c>
      <c r="G1210" s="29">
        <f t="shared" si="253"/>
        <v>342</v>
      </c>
      <c r="H1210" s="29">
        <f t="shared" si="254"/>
        <v>342</v>
      </c>
      <c r="I1210" s="58">
        <f t="shared" si="255"/>
        <v>342</v>
      </c>
      <c r="J1210" s="58">
        <f t="shared" si="256"/>
        <v>342</v>
      </c>
      <c r="K1210" s="58">
        <f t="shared" si="257"/>
        <v>342</v>
      </c>
      <c r="L1210" s="58">
        <f t="shared" si="258"/>
        <v>342</v>
      </c>
      <c r="M1210" s="58">
        <f t="shared" si="259"/>
        <v>342</v>
      </c>
      <c r="N1210" s="58">
        <f t="shared" si="260"/>
        <v>342</v>
      </c>
      <c r="O1210" s="58">
        <f t="shared" si="261"/>
        <v>342</v>
      </c>
      <c r="P1210" s="58">
        <f t="shared" si="262"/>
        <v>342</v>
      </c>
      <c r="Q1210" s="58">
        <f t="shared" si="263"/>
        <v>342</v>
      </c>
      <c r="R1210" s="58">
        <f>SUM(Table1[[#This Row],[Oct]:[September]])</f>
        <v>4104</v>
      </c>
      <c r="S1210" s="68">
        <f>Table1[[#This Row],[DEMAND for the whole year]]/365</f>
        <v>11.243835616438357</v>
      </c>
      <c r="T1210" s="68">
        <f>Table1[[#This Row],[Lead Time (days)]]*S1210</f>
        <v>371.04657534246576</v>
      </c>
      <c r="U1210" s="68">
        <f>SQRT(2*Table1[[#This Row],[DEMAND for the whole year]]*$H$1/(Table1[[#This Row],[Std. Price ($)]]*$K$1))</f>
        <v>654.31548260401382</v>
      </c>
      <c r="V1210" s="68">
        <f>Table1[[#This Row],[DEMAND for the whole year]]/U1210</f>
        <v>6.2722037138218019</v>
      </c>
      <c r="W1210" s="68">
        <f>Table1[[#This Row],[Demand variability (COV)]]*S1210</f>
        <v>4.6099726027397265</v>
      </c>
      <c r="X1210" s="68">
        <f t="shared" si="264"/>
        <v>26.482276415262326</v>
      </c>
      <c r="Y1210" s="68">
        <f t="shared" si="265"/>
        <v>54.387946338895794</v>
      </c>
      <c r="Z1210" s="58">
        <f>(Table1[[#This Row],[Eoq]]/2)*(Table1[[#This Row],[Std. Price ($)]]*$K$1)</f>
        <v>1881.6611141465403</v>
      </c>
      <c r="AA1210" s="58">
        <f>Table1[[#This Row],[number of times I order]]*$H$1</f>
        <v>1881.6611141465405</v>
      </c>
      <c r="AB1210" s="58">
        <f>Table1[[#This Row],[Holding cost]]+AA1210</f>
        <v>3763.322228293081</v>
      </c>
      <c r="AC1210" s="34">
        <v>-0.7</v>
      </c>
      <c r="AD1210" s="29">
        <v>0.77</v>
      </c>
      <c r="AE1210" s="29">
        <v>0.41</v>
      </c>
      <c r="AF1210" s="29">
        <v>33</v>
      </c>
    </row>
    <row r="1211" spans="1:32" x14ac:dyDescent="0.15">
      <c r="A1211" s="32">
        <v>85804.738148475764</v>
      </c>
      <c r="B1211" s="33">
        <v>10.924478949999999</v>
      </c>
      <c r="C1211" s="33">
        <v>18500.129923377674</v>
      </c>
      <c r="D1211" s="33">
        <f>C1211/Table1[[#This Row],[Std. Price ($)]]</f>
        <v>1693.4565033307767</v>
      </c>
      <c r="E1211" s="29">
        <v>810</v>
      </c>
      <c r="F1211" s="29">
        <f t="shared" si="252"/>
        <v>486</v>
      </c>
      <c r="G1211" s="29">
        <f t="shared" si="253"/>
        <v>486</v>
      </c>
      <c r="H1211" s="29">
        <f t="shared" si="254"/>
        <v>486</v>
      </c>
      <c r="I1211" s="58">
        <f t="shared" si="255"/>
        <v>486</v>
      </c>
      <c r="J1211" s="58">
        <f t="shared" si="256"/>
        <v>486</v>
      </c>
      <c r="K1211" s="58">
        <f t="shared" si="257"/>
        <v>486</v>
      </c>
      <c r="L1211" s="58">
        <f t="shared" si="258"/>
        <v>486</v>
      </c>
      <c r="M1211" s="58">
        <f t="shared" si="259"/>
        <v>486</v>
      </c>
      <c r="N1211" s="58">
        <f t="shared" si="260"/>
        <v>486</v>
      </c>
      <c r="O1211" s="58">
        <f t="shared" si="261"/>
        <v>486</v>
      </c>
      <c r="P1211" s="58">
        <f t="shared" si="262"/>
        <v>486</v>
      </c>
      <c r="Q1211" s="58">
        <f t="shared" si="263"/>
        <v>486</v>
      </c>
      <c r="R1211" s="58">
        <f>SUM(Table1[[#This Row],[Oct]:[September]])</f>
        <v>5832</v>
      </c>
      <c r="S1211" s="68">
        <f>Table1[[#This Row],[DEMAND for the whole year]]/365</f>
        <v>15.978082191780821</v>
      </c>
      <c r="T1211" s="68">
        <f>Table1[[#This Row],[Lead Time (days)]]*S1211</f>
        <v>527.27671232876708</v>
      </c>
      <c r="U1211" s="68">
        <f>SQRT(2*Table1[[#This Row],[DEMAND for the whole year]]*$H$1/(Table1[[#This Row],[Std. Price ($)]]*$K$1))</f>
        <v>1265.5200171336526</v>
      </c>
      <c r="V1211" s="68">
        <f>Table1[[#This Row],[DEMAND for the whole year]]/U1211</f>
        <v>4.6083822626600757</v>
      </c>
      <c r="W1211" s="68">
        <f>Table1[[#This Row],[Demand variability (COV)]]*S1211</f>
        <v>24.606246575342464</v>
      </c>
      <c r="X1211" s="68">
        <f t="shared" si="264"/>
        <v>141.35212494821661</v>
      </c>
      <c r="Y1211" s="68">
        <f t="shared" si="265"/>
        <v>290.30177262789306</v>
      </c>
      <c r="Z1211" s="58">
        <f>(Table1[[#This Row],[Eoq]]/2)*(Table1[[#This Row],[Std. Price ($)]]*$K$1)</f>
        <v>1382.5146787980227</v>
      </c>
      <c r="AA1211" s="58">
        <f>Table1[[#This Row],[number of times I order]]*$H$1</f>
        <v>1382.5146787980227</v>
      </c>
      <c r="AB1211" s="58">
        <f>Table1[[#This Row],[Holding cost]]+AA1211</f>
        <v>2765.0293575960454</v>
      </c>
      <c r="AC1211" s="34">
        <v>-0.4</v>
      </c>
      <c r="AD1211" s="29">
        <v>0.77</v>
      </c>
      <c r="AE1211" s="29">
        <v>1.54</v>
      </c>
      <c r="AF1211" s="29">
        <v>33</v>
      </c>
    </row>
    <row r="1212" spans="1:32" x14ac:dyDescent="0.15">
      <c r="A1212" s="32">
        <v>58083.654222625133</v>
      </c>
      <c r="B1212" s="33">
        <v>5.1848819499999994</v>
      </c>
      <c r="C1212" s="33">
        <v>3767.5516679573816</v>
      </c>
      <c r="D1212" s="33">
        <f>C1212/Table1[[#This Row],[Std. Price ($)]]</f>
        <v>726.64174503671813</v>
      </c>
      <c r="E1212" s="29">
        <v>728</v>
      </c>
      <c r="F1212" s="29">
        <f t="shared" si="252"/>
        <v>1092</v>
      </c>
      <c r="G1212" s="29">
        <f t="shared" si="253"/>
        <v>1092</v>
      </c>
      <c r="H1212" s="29">
        <f t="shared" si="254"/>
        <v>1092</v>
      </c>
      <c r="I1212" s="58">
        <f t="shared" si="255"/>
        <v>1092</v>
      </c>
      <c r="J1212" s="58">
        <f t="shared" si="256"/>
        <v>1092</v>
      </c>
      <c r="K1212" s="58">
        <f t="shared" si="257"/>
        <v>1092</v>
      </c>
      <c r="L1212" s="58">
        <f t="shared" si="258"/>
        <v>1092</v>
      </c>
      <c r="M1212" s="58">
        <f t="shared" si="259"/>
        <v>1092</v>
      </c>
      <c r="N1212" s="58">
        <f t="shared" si="260"/>
        <v>1092</v>
      </c>
      <c r="O1212" s="58">
        <f t="shared" si="261"/>
        <v>1092</v>
      </c>
      <c r="P1212" s="58">
        <f t="shared" si="262"/>
        <v>1092</v>
      </c>
      <c r="Q1212" s="58">
        <f t="shared" si="263"/>
        <v>1092</v>
      </c>
      <c r="R1212" s="58">
        <f>SUM(Table1[[#This Row],[Oct]:[September]])</f>
        <v>13104</v>
      </c>
      <c r="S1212" s="68">
        <f>Table1[[#This Row],[DEMAND for the whole year]]/365</f>
        <v>35.901369863013699</v>
      </c>
      <c r="T1212" s="68">
        <f>Table1[[#This Row],[Lead Time (days)]]*S1212</f>
        <v>1005.2383561643835</v>
      </c>
      <c r="U1212" s="68">
        <f>SQRT(2*Table1[[#This Row],[DEMAND for the whole year]]*$H$1/(Table1[[#This Row],[Std. Price ($)]]*$K$1))</f>
        <v>2753.5510538252242</v>
      </c>
      <c r="V1212" s="68">
        <f>Table1[[#This Row],[DEMAND for the whole year]]/U1212</f>
        <v>4.7589457191272944</v>
      </c>
      <c r="W1212" s="68">
        <f>Table1[[#This Row],[Demand variability (COV)]]*S1212</f>
        <v>24.771945205479451</v>
      </c>
      <c r="X1212" s="68">
        <f t="shared" si="264"/>
        <v>131.08081301003492</v>
      </c>
      <c r="Y1212" s="68">
        <f t="shared" si="265"/>
        <v>269.2070769240928</v>
      </c>
      <c r="Z1212" s="58">
        <f>(Table1[[#This Row],[Eoq]]/2)*(Table1[[#This Row],[Std. Price ($)]]*$K$1)</f>
        <v>1427.6837157381883</v>
      </c>
      <c r="AA1212" s="58">
        <f>Table1[[#This Row],[number of times I order]]*$H$1</f>
        <v>1427.6837157381883</v>
      </c>
      <c r="AB1212" s="58">
        <f>Table1[[#This Row],[Holding cost]]+AA1212</f>
        <v>2855.3674314763766</v>
      </c>
      <c r="AC1212" s="34">
        <v>0.5</v>
      </c>
      <c r="AD1212" s="29">
        <v>0.77</v>
      </c>
      <c r="AE1212" s="29">
        <v>0.69</v>
      </c>
      <c r="AF1212" s="29">
        <v>28</v>
      </c>
    </row>
    <row r="1213" spans="1:32" x14ac:dyDescent="0.15">
      <c r="A1213" s="32">
        <v>27446.34606267955</v>
      </c>
      <c r="B1213" s="33">
        <v>5.2305273099999994</v>
      </c>
      <c r="C1213" s="33">
        <v>8410.6223216033177</v>
      </c>
      <c r="D1213" s="33">
        <f>C1213/Table1[[#This Row],[Std. Price ($)]]</f>
        <v>1607.9874596053526</v>
      </c>
      <c r="E1213" s="29">
        <v>954</v>
      </c>
      <c r="F1213" s="29">
        <f t="shared" si="252"/>
        <v>381.6</v>
      </c>
      <c r="G1213" s="29">
        <f t="shared" si="253"/>
        <v>381.6</v>
      </c>
      <c r="H1213" s="29">
        <f t="shared" si="254"/>
        <v>381.6</v>
      </c>
      <c r="I1213" s="58">
        <f t="shared" si="255"/>
        <v>381.6</v>
      </c>
      <c r="J1213" s="58">
        <f t="shared" si="256"/>
        <v>381.6</v>
      </c>
      <c r="K1213" s="58">
        <f t="shared" si="257"/>
        <v>381.6</v>
      </c>
      <c r="L1213" s="58">
        <f t="shared" si="258"/>
        <v>381.6</v>
      </c>
      <c r="M1213" s="58">
        <f t="shared" si="259"/>
        <v>381.6</v>
      </c>
      <c r="N1213" s="58">
        <f t="shared" si="260"/>
        <v>381.6</v>
      </c>
      <c r="O1213" s="58">
        <f t="shared" si="261"/>
        <v>381.6</v>
      </c>
      <c r="P1213" s="58">
        <f t="shared" si="262"/>
        <v>381.6</v>
      </c>
      <c r="Q1213" s="58">
        <f t="shared" si="263"/>
        <v>381.6</v>
      </c>
      <c r="R1213" s="58">
        <f>SUM(Table1[[#This Row],[Oct]:[September]])</f>
        <v>4579.2</v>
      </c>
      <c r="S1213" s="68">
        <f>Table1[[#This Row],[DEMAND for the whole year]]/365</f>
        <v>12.545753424657534</v>
      </c>
      <c r="T1213" s="68">
        <f>Table1[[#This Row],[Lead Time (days)]]*S1213</f>
        <v>639.83342465753424</v>
      </c>
      <c r="U1213" s="68">
        <f>SQRT(2*Table1[[#This Row],[DEMAND for the whole year]]*$H$1/(Table1[[#This Row],[Std. Price ($)]]*$K$1))</f>
        <v>1620.6256055793149</v>
      </c>
      <c r="V1213" s="68">
        <f>Table1[[#This Row],[DEMAND for the whole year]]/U1213</f>
        <v>2.8255754964226312</v>
      </c>
      <c r="W1213" s="68">
        <f>Table1[[#This Row],[Demand variability (COV)]]*S1213</f>
        <v>7.778367123287671</v>
      </c>
      <c r="X1213" s="68">
        <f t="shared" si="264"/>
        <v>55.548652101889644</v>
      </c>
      <c r="Y1213" s="68">
        <f t="shared" si="265"/>
        <v>114.08298374132193</v>
      </c>
      <c r="Z1213" s="58">
        <f>(Table1[[#This Row],[Eoq]]/2)*(Table1[[#This Row],[Std. Price ($)]]*$K$1)</f>
        <v>847.67264892678941</v>
      </c>
      <c r="AA1213" s="58">
        <f>Table1[[#This Row],[number of times I order]]*$H$1</f>
        <v>847.67264892678941</v>
      </c>
      <c r="AB1213" s="58">
        <f>Table1[[#This Row],[Holding cost]]+AA1213</f>
        <v>1695.3452978535788</v>
      </c>
      <c r="AC1213" s="34">
        <v>-0.6</v>
      </c>
      <c r="AD1213" s="29">
        <v>0.77</v>
      </c>
      <c r="AE1213" s="29">
        <v>0.62</v>
      </c>
      <c r="AF1213" s="29">
        <v>51</v>
      </c>
    </row>
    <row r="1214" spans="1:32" x14ac:dyDescent="0.15">
      <c r="A1214" s="32">
        <v>90388.288030635129</v>
      </c>
      <c r="B1214" s="33">
        <v>8.7186400099999997</v>
      </c>
      <c r="C1214" s="33">
        <v>1063.5109249488291</v>
      </c>
      <c r="D1214" s="33">
        <f>C1214/Table1[[#This Row],[Std. Price ($)]]</f>
        <v>121.98128649984588</v>
      </c>
      <c r="E1214" s="29">
        <v>1488</v>
      </c>
      <c r="F1214" s="29">
        <f t="shared" si="252"/>
        <v>446.40000000000009</v>
      </c>
      <c r="G1214" s="29">
        <f t="shared" si="253"/>
        <v>446.40000000000009</v>
      </c>
      <c r="H1214" s="29">
        <f t="shared" si="254"/>
        <v>446.40000000000009</v>
      </c>
      <c r="I1214" s="58">
        <f t="shared" si="255"/>
        <v>446.40000000000009</v>
      </c>
      <c r="J1214" s="58">
        <f t="shared" si="256"/>
        <v>446.40000000000009</v>
      </c>
      <c r="K1214" s="58">
        <f t="shared" si="257"/>
        <v>446.40000000000009</v>
      </c>
      <c r="L1214" s="58">
        <f t="shared" si="258"/>
        <v>446.40000000000009</v>
      </c>
      <c r="M1214" s="58">
        <f t="shared" si="259"/>
        <v>446.40000000000009</v>
      </c>
      <c r="N1214" s="58">
        <f t="shared" si="260"/>
        <v>446.40000000000009</v>
      </c>
      <c r="O1214" s="58">
        <f t="shared" si="261"/>
        <v>446.40000000000009</v>
      </c>
      <c r="P1214" s="58">
        <f t="shared" si="262"/>
        <v>446.40000000000009</v>
      </c>
      <c r="Q1214" s="58">
        <f t="shared" si="263"/>
        <v>446.40000000000009</v>
      </c>
      <c r="R1214" s="58">
        <f>SUM(Table1[[#This Row],[Oct]:[September]])</f>
        <v>5356.8000000000011</v>
      </c>
      <c r="S1214" s="68">
        <f>Table1[[#This Row],[DEMAND for the whole year]]/365</f>
        <v>14.676164383561646</v>
      </c>
      <c r="T1214" s="68">
        <f>Table1[[#This Row],[Lead Time (days)]]*S1214</f>
        <v>73.380821917808234</v>
      </c>
      <c r="U1214" s="68">
        <f>SQRT(2*Table1[[#This Row],[DEMAND for the whole year]]*$H$1/(Table1[[#This Row],[Std. Price ($)]]*$K$1))</f>
        <v>1357.6535835362997</v>
      </c>
      <c r="V1214" s="68">
        <f>Table1[[#This Row],[DEMAND for the whole year]]/U1214</f>
        <v>3.9456309510464869</v>
      </c>
      <c r="W1214" s="68">
        <f>Table1[[#This Row],[Demand variability (COV)]]*S1214</f>
        <v>4.8431342465753433</v>
      </c>
      <c r="X1214" s="68">
        <f t="shared" si="264"/>
        <v>10.829577399499696</v>
      </c>
      <c r="Y1214" s="68">
        <f t="shared" si="265"/>
        <v>22.241232786825503</v>
      </c>
      <c r="Z1214" s="58">
        <f>(Table1[[#This Row],[Eoq]]/2)*(Table1[[#This Row],[Std. Price ($)]]*$K$1)</f>
        <v>1183.6892853139461</v>
      </c>
      <c r="AA1214" s="58">
        <f>Table1[[#This Row],[number of times I order]]*$H$1</f>
        <v>1183.6892853139461</v>
      </c>
      <c r="AB1214" s="58">
        <f>Table1[[#This Row],[Holding cost]]+AA1214</f>
        <v>2367.3785706278923</v>
      </c>
      <c r="AC1214" s="34">
        <v>-0.7</v>
      </c>
      <c r="AD1214" s="29">
        <v>0.77</v>
      </c>
      <c r="AE1214" s="29">
        <v>0.33</v>
      </c>
      <c r="AF1214" s="29">
        <v>5</v>
      </c>
    </row>
    <row r="1215" spans="1:32" x14ac:dyDescent="0.15">
      <c r="A1215" s="32">
        <v>41041.53084356105</v>
      </c>
      <c r="B1215" s="33">
        <v>7.8053991299999987</v>
      </c>
      <c r="C1215" s="33">
        <v>5556.830569205491</v>
      </c>
      <c r="D1215" s="33">
        <f>C1215/Table1[[#This Row],[Std. Price ($)]]</f>
        <v>711.92138629373233</v>
      </c>
      <c r="E1215" s="29">
        <v>1166</v>
      </c>
      <c r="F1215" s="29">
        <f t="shared" si="252"/>
        <v>2915</v>
      </c>
      <c r="G1215" s="29">
        <f t="shared" si="253"/>
        <v>2915</v>
      </c>
      <c r="H1215" s="29">
        <f t="shared" si="254"/>
        <v>2915</v>
      </c>
      <c r="I1215" s="58">
        <f t="shared" si="255"/>
        <v>2915</v>
      </c>
      <c r="J1215" s="58">
        <f t="shared" si="256"/>
        <v>2915</v>
      </c>
      <c r="K1215" s="58">
        <f t="shared" si="257"/>
        <v>2915</v>
      </c>
      <c r="L1215" s="58">
        <f t="shared" si="258"/>
        <v>2915</v>
      </c>
      <c r="M1215" s="58">
        <f t="shared" si="259"/>
        <v>2915</v>
      </c>
      <c r="N1215" s="58">
        <f t="shared" si="260"/>
        <v>2915</v>
      </c>
      <c r="O1215" s="58">
        <f t="shared" si="261"/>
        <v>2915</v>
      </c>
      <c r="P1215" s="58">
        <f t="shared" si="262"/>
        <v>2915</v>
      </c>
      <c r="Q1215" s="58">
        <f t="shared" si="263"/>
        <v>2915</v>
      </c>
      <c r="R1215" s="58">
        <f>SUM(Table1[[#This Row],[Oct]:[September]])</f>
        <v>34980</v>
      </c>
      <c r="S1215" s="68">
        <f>Table1[[#This Row],[DEMAND for the whole year]]/365</f>
        <v>95.835616438356169</v>
      </c>
      <c r="T1215" s="68">
        <f>Table1[[#This Row],[Lead Time (days)]]*S1215</f>
        <v>2012.5479452054797</v>
      </c>
      <c r="U1215" s="68">
        <f>SQRT(2*Table1[[#This Row],[DEMAND for the whole year]]*$H$1/(Table1[[#This Row],[Std. Price ($)]]*$K$1))</f>
        <v>3666.6796826339464</v>
      </c>
      <c r="V1215" s="68">
        <f>Table1[[#This Row],[DEMAND for the whole year]]/U1215</f>
        <v>9.5399661349398919</v>
      </c>
      <c r="W1215" s="68">
        <f>Table1[[#This Row],[Demand variability (COV)]]*S1215</f>
        <v>55.584657534246574</v>
      </c>
      <c r="X1215" s="68">
        <f t="shared" si="264"/>
        <v>254.72090062888236</v>
      </c>
      <c r="Y1215" s="68">
        <f t="shared" si="265"/>
        <v>523.13277218172379</v>
      </c>
      <c r="Z1215" s="58">
        <f>(Table1[[#This Row],[Eoq]]/2)*(Table1[[#This Row],[Std. Price ($)]]*$K$1)</f>
        <v>2861.9898404819678</v>
      </c>
      <c r="AA1215" s="58">
        <f>Table1[[#This Row],[number of times I order]]*$H$1</f>
        <v>2861.9898404819673</v>
      </c>
      <c r="AB1215" s="58">
        <f>Table1[[#This Row],[Holding cost]]+AA1215</f>
        <v>5723.9796809639356</v>
      </c>
      <c r="AC1215" s="34">
        <v>1.5</v>
      </c>
      <c r="AD1215" s="29">
        <v>0.77</v>
      </c>
      <c r="AE1215" s="29">
        <v>0.57999999999999996</v>
      </c>
      <c r="AF1215" s="29">
        <v>21</v>
      </c>
    </row>
    <row r="1216" spans="1:32" x14ac:dyDescent="0.15">
      <c r="A1216" s="32">
        <v>70466.398332782672</v>
      </c>
      <c r="B1216" s="33">
        <v>85.188292869999998</v>
      </c>
      <c r="C1216" s="33">
        <v>68393.334715829391</v>
      </c>
      <c r="D1216" s="33">
        <f>C1216/Table1[[#This Row],[Std. Price ($)]]</f>
        <v>802.84898794955029</v>
      </c>
      <c r="E1216" s="29">
        <v>972</v>
      </c>
      <c r="F1216" s="29">
        <f t="shared" si="252"/>
        <v>1749.6</v>
      </c>
      <c r="G1216" s="29">
        <f t="shared" si="253"/>
        <v>1749.6</v>
      </c>
      <c r="H1216" s="29">
        <f t="shared" si="254"/>
        <v>1749.6</v>
      </c>
      <c r="I1216" s="58">
        <f t="shared" si="255"/>
        <v>1749.6</v>
      </c>
      <c r="J1216" s="58">
        <f t="shared" si="256"/>
        <v>1749.6</v>
      </c>
      <c r="K1216" s="58">
        <f t="shared" si="257"/>
        <v>1749.6</v>
      </c>
      <c r="L1216" s="58">
        <f t="shared" si="258"/>
        <v>1749.6</v>
      </c>
      <c r="M1216" s="58">
        <f t="shared" si="259"/>
        <v>1749.6</v>
      </c>
      <c r="N1216" s="58">
        <f t="shared" si="260"/>
        <v>1749.6</v>
      </c>
      <c r="O1216" s="58">
        <f t="shared" si="261"/>
        <v>1749.6</v>
      </c>
      <c r="P1216" s="58">
        <f t="shared" si="262"/>
        <v>1749.6</v>
      </c>
      <c r="Q1216" s="58">
        <f t="shared" si="263"/>
        <v>1749.6</v>
      </c>
      <c r="R1216" s="58">
        <f>SUM(Table1[[#This Row],[Oct]:[September]])</f>
        <v>20995.199999999997</v>
      </c>
      <c r="S1216" s="68">
        <f>Table1[[#This Row],[DEMAND for the whole year]]/365</f>
        <v>57.521095890410948</v>
      </c>
      <c r="T1216" s="68">
        <f>Table1[[#This Row],[Lead Time (days)]]*S1216</f>
        <v>1840.6750684931503</v>
      </c>
      <c r="U1216" s="68">
        <f>SQRT(2*Table1[[#This Row],[DEMAND for the whole year]]*$H$1/(Table1[[#This Row],[Std. Price ($)]]*$K$1))</f>
        <v>859.8658038337685</v>
      </c>
      <c r="V1216" s="68">
        <f>Table1[[#This Row],[DEMAND for the whole year]]/U1216</f>
        <v>24.416833308629684</v>
      </c>
      <c r="W1216" s="68">
        <f>Table1[[#This Row],[Demand variability (COV)]]*S1216</f>
        <v>35.663079452054788</v>
      </c>
      <c r="X1216" s="68">
        <f t="shared" si="264"/>
        <v>201.74084254834054</v>
      </c>
      <c r="Y1216" s="68">
        <f t="shared" si="265"/>
        <v>414.32503561360033</v>
      </c>
      <c r="Z1216" s="58">
        <f>(Table1[[#This Row],[Eoq]]/2)*(Table1[[#This Row],[Std. Price ($)]]*$K$1)</f>
        <v>7325.0499925889044</v>
      </c>
      <c r="AA1216" s="58">
        <f>Table1[[#This Row],[number of times I order]]*$H$1</f>
        <v>7325.0499925889053</v>
      </c>
      <c r="AB1216" s="58">
        <f>Table1[[#This Row],[Holding cost]]+AA1216</f>
        <v>14650.099985177811</v>
      </c>
      <c r="AC1216" s="34">
        <v>0.8</v>
      </c>
      <c r="AD1216" s="29">
        <v>0.77</v>
      </c>
      <c r="AE1216" s="29">
        <v>0.62</v>
      </c>
      <c r="AF1216" s="29">
        <v>32</v>
      </c>
    </row>
    <row r="1217" spans="1:32" x14ac:dyDescent="0.15">
      <c r="A1217" s="32">
        <v>62012.316957003241</v>
      </c>
      <c r="B1217" s="33">
        <v>6.9659999999999993</v>
      </c>
      <c r="C1217" s="33">
        <v>5865.2165653261054</v>
      </c>
      <c r="D1217" s="33">
        <f>C1217/Table1[[#This Row],[Std. Price ($)]]</f>
        <v>841.97768666754325</v>
      </c>
      <c r="E1217" s="29">
        <v>1772</v>
      </c>
      <c r="F1217" s="29">
        <f t="shared" si="252"/>
        <v>3189.6000000000004</v>
      </c>
      <c r="G1217" s="29">
        <f t="shared" si="253"/>
        <v>3189.6000000000004</v>
      </c>
      <c r="H1217" s="29">
        <f t="shared" si="254"/>
        <v>3189.6000000000004</v>
      </c>
      <c r="I1217" s="58">
        <f t="shared" si="255"/>
        <v>3189.6000000000004</v>
      </c>
      <c r="J1217" s="58">
        <f t="shared" si="256"/>
        <v>3189.6000000000004</v>
      </c>
      <c r="K1217" s="58">
        <f t="shared" si="257"/>
        <v>3189.6000000000004</v>
      </c>
      <c r="L1217" s="58">
        <f t="shared" si="258"/>
        <v>3189.6000000000004</v>
      </c>
      <c r="M1217" s="58">
        <f t="shared" si="259"/>
        <v>3189.6000000000004</v>
      </c>
      <c r="N1217" s="58">
        <f t="shared" si="260"/>
        <v>3189.6000000000004</v>
      </c>
      <c r="O1217" s="58">
        <f t="shared" si="261"/>
        <v>3189.6000000000004</v>
      </c>
      <c r="P1217" s="58">
        <f t="shared" si="262"/>
        <v>3189.6000000000004</v>
      </c>
      <c r="Q1217" s="58">
        <f t="shared" si="263"/>
        <v>3189.6000000000004</v>
      </c>
      <c r="R1217" s="58">
        <f>SUM(Table1[[#This Row],[Oct]:[September]])</f>
        <v>38275.199999999997</v>
      </c>
      <c r="S1217" s="68">
        <f>Table1[[#This Row],[DEMAND for the whole year]]/365</f>
        <v>104.86356164383561</v>
      </c>
      <c r="T1217" s="68">
        <f>Table1[[#This Row],[Lead Time (days)]]*S1217</f>
        <v>1677.8169863013698</v>
      </c>
      <c r="U1217" s="68">
        <f>SQRT(2*Table1[[#This Row],[DEMAND for the whole year]]*$H$1/(Table1[[#This Row],[Std. Price ($)]]*$K$1))</f>
        <v>4060.0148928584681</v>
      </c>
      <c r="V1217" s="68">
        <f>Table1[[#This Row],[DEMAND for the whole year]]/U1217</f>
        <v>9.4273545812173616</v>
      </c>
      <c r="W1217" s="68">
        <f>Table1[[#This Row],[Demand variability (COV)]]*S1217</f>
        <v>60.820865753424648</v>
      </c>
      <c r="X1217" s="68">
        <f t="shared" si="264"/>
        <v>243.28346301369859</v>
      </c>
      <c r="Y1217" s="68">
        <f t="shared" si="265"/>
        <v>499.64314713912069</v>
      </c>
      <c r="Z1217" s="58">
        <f>(Table1[[#This Row],[Eoq]]/2)*(Table1[[#This Row],[Std. Price ($)]]*$K$1)</f>
        <v>2828.2063743652088</v>
      </c>
      <c r="AA1217" s="58">
        <f>Table1[[#This Row],[number of times I order]]*$H$1</f>
        <v>2828.2063743652084</v>
      </c>
      <c r="AB1217" s="58">
        <f>Table1[[#This Row],[Holding cost]]+AA1217</f>
        <v>5656.4127487304177</v>
      </c>
      <c r="AC1217" s="34">
        <v>0.8</v>
      </c>
      <c r="AD1217" s="29">
        <v>0.77</v>
      </c>
      <c r="AE1217" s="29">
        <v>0.57999999999999996</v>
      </c>
      <c r="AF1217" s="29">
        <v>16</v>
      </c>
    </row>
    <row r="1218" spans="1:32" x14ac:dyDescent="0.15">
      <c r="A1218" s="32">
        <v>41888.403896906922</v>
      </c>
      <c r="B1218" s="33">
        <v>10.809143059999998</v>
      </c>
      <c r="C1218" s="33">
        <v>2255.7414529010171</v>
      </c>
      <c r="D1218" s="33">
        <f>C1218/Table1[[#This Row],[Std. Price ($)]]</f>
        <v>208.68827809750695</v>
      </c>
      <c r="E1218" s="29">
        <v>1730</v>
      </c>
      <c r="F1218" s="29">
        <f t="shared" si="252"/>
        <v>692</v>
      </c>
      <c r="G1218" s="29">
        <f t="shared" si="253"/>
        <v>692</v>
      </c>
      <c r="H1218" s="29">
        <f t="shared" si="254"/>
        <v>692</v>
      </c>
      <c r="I1218" s="58">
        <f t="shared" si="255"/>
        <v>692</v>
      </c>
      <c r="J1218" s="58">
        <f t="shared" si="256"/>
        <v>692</v>
      </c>
      <c r="K1218" s="58">
        <f t="shared" si="257"/>
        <v>692</v>
      </c>
      <c r="L1218" s="58">
        <f t="shared" si="258"/>
        <v>692</v>
      </c>
      <c r="M1218" s="58">
        <f t="shared" si="259"/>
        <v>692</v>
      </c>
      <c r="N1218" s="58">
        <f t="shared" si="260"/>
        <v>692</v>
      </c>
      <c r="O1218" s="58">
        <f t="shared" si="261"/>
        <v>692</v>
      </c>
      <c r="P1218" s="58">
        <f t="shared" si="262"/>
        <v>692</v>
      </c>
      <c r="Q1218" s="58">
        <f t="shared" si="263"/>
        <v>692</v>
      </c>
      <c r="R1218" s="58">
        <f>SUM(Table1[[#This Row],[Oct]:[September]])</f>
        <v>8304</v>
      </c>
      <c r="S1218" s="68">
        <f>Table1[[#This Row],[DEMAND for the whole year]]/365</f>
        <v>22.75068493150685</v>
      </c>
      <c r="T1218" s="68">
        <f>Table1[[#This Row],[Lead Time (days)]]*S1218</f>
        <v>113.75342465753425</v>
      </c>
      <c r="U1218" s="68">
        <f>SQRT(2*Table1[[#This Row],[DEMAND for the whole year]]*$H$1/(Table1[[#This Row],[Std. Price ($)]]*$K$1))</f>
        <v>1518.1289607398955</v>
      </c>
      <c r="V1218" s="68">
        <f>Table1[[#This Row],[DEMAND for the whole year]]/U1218</f>
        <v>5.4698910400555514</v>
      </c>
      <c r="W1218" s="68">
        <f>Table1[[#This Row],[Demand variability (COV)]]*S1218</f>
        <v>10.920328767123287</v>
      </c>
      <c r="X1218" s="68">
        <f t="shared" si="264"/>
        <v>24.418597459934141</v>
      </c>
      <c r="Y1218" s="68">
        <f t="shared" si="265"/>
        <v>50.149667932496719</v>
      </c>
      <c r="Z1218" s="58">
        <f>(Table1[[#This Row],[Eoq]]/2)*(Table1[[#This Row],[Std. Price ($)]]*$K$1)</f>
        <v>1640.9673120166653</v>
      </c>
      <c r="AA1218" s="58">
        <f>Table1[[#This Row],[number of times I order]]*$H$1</f>
        <v>1640.9673120166653</v>
      </c>
      <c r="AB1218" s="58">
        <f>Table1[[#This Row],[Holding cost]]+AA1218</f>
        <v>3281.9346240333307</v>
      </c>
      <c r="AC1218" s="34">
        <v>-0.6</v>
      </c>
      <c r="AD1218" s="29">
        <v>0.77</v>
      </c>
      <c r="AE1218" s="29">
        <v>0.48</v>
      </c>
      <c r="AF1218" s="29">
        <v>5</v>
      </c>
    </row>
    <row r="1219" spans="1:32" x14ac:dyDescent="0.15">
      <c r="A1219" s="32">
        <v>3243.3901468101321</v>
      </c>
      <c r="B1219" s="33">
        <v>18.854857579999997</v>
      </c>
      <c r="C1219" s="33">
        <v>27187.196239260385</v>
      </c>
      <c r="D1219" s="33">
        <f>C1219/Table1[[#This Row],[Std. Price ($)]]</f>
        <v>1441.9199998677682</v>
      </c>
      <c r="E1219" s="29">
        <v>1376</v>
      </c>
      <c r="F1219" s="29">
        <f t="shared" ref="F1219:F1282" si="266">E1219+$AC1219*E1219</f>
        <v>1651.2</v>
      </c>
      <c r="G1219" s="29">
        <f t="shared" ref="G1219:G1282" si="267">$F1219</f>
        <v>1651.2</v>
      </c>
      <c r="H1219" s="29">
        <f t="shared" ref="H1219:H1282" si="268">$F1219</f>
        <v>1651.2</v>
      </c>
      <c r="I1219" s="58">
        <f t="shared" ref="I1219:I1282" si="269">$F1219</f>
        <v>1651.2</v>
      </c>
      <c r="J1219" s="58">
        <f t="shared" ref="J1219:J1282" si="270">$F1219</f>
        <v>1651.2</v>
      </c>
      <c r="K1219" s="58">
        <f t="shared" ref="K1219:K1282" si="271">$F1219</f>
        <v>1651.2</v>
      </c>
      <c r="L1219" s="58">
        <f t="shared" ref="L1219:L1282" si="272">$F1219</f>
        <v>1651.2</v>
      </c>
      <c r="M1219" s="58">
        <f t="shared" ref="M1219:M1282" si="273">$F1219</f>
        <v>1651.2</v>
      </c>
      <c r="N1219" s="58">
        <f t="shared" ref="N1219:N1282" si="274">$F1219</f>
        <v>1651.2</v>
      </c>
      <c r="O1219" s="58">
        <f t="shared" ref="O1219:O1282" si="275">$F1219</f>
        <v>1651.2</v>
      </c>
      <c r="P1219" s="58">
        <f t="shared" ref="P1219:P1282" si="276">$F1219</f>
        <v>1651.2</v>
      </c>
      <c r="Q1219" s="58">
        <f t="shared" ref="Q1219:Q1282" si="277">$F1219</f>
        <v>1651.2</v>
      </c>
      <c r="R1219" s="58">
        <f>SUM(Table1[[#This Row],[Oct]:[September]])</f>
        <v>19814.400000000005</v>
      </c>
      <c r="S1219" s="68">
        <f>Table1[[#This Row],[DEMAND for the whole year]]/365</f>
        <v>54.286027397260291</v>
      </c>
      <c r="T1219" s="68">
        <f>Table1[[#This Row],[Lead Time (days)]]*S1219</f>
        <v>2822.873424657535</v>
      </c>
      <c r="U1219" s="68">
        <f>SQRT(2*Table1[[#This Row],[DEMAND for the whole year]]*$H$1/(Table1[[#This Row],[Std. Price ($)]]*$K$1))</f>
        <v>1775.5768015451747</v>
      </c>
      <c r="V1219" s="68">
        <f>Table1[[#This Row],[DEMAND for the whole year]]/U1219</f>
        <v>11.159415905162062</v>
      </c>
      <c r="W1219" s="68">
        <f>Table1[[#This Row],[Demand variability (COV)]]*S1219</f>
        <v>22.257271232876718</v>
      </c>
      <c r="X1219" s="68">
        <f t="shared" si="264"/>
        <v>160.4994653640932</v>
      </c>
      <c r="Y1219" s="68">
        <f t="shared" si="265"/>
        <v>329.62560214849628</v>
      </c>
      <c r="Z1219" s="58">
        <f>(Table1[[#This Row],[Eoq]]/2)*(Table1[[#This Row],[Std. Price ($)]]*$K$1)</f>
        <v>3347.8247715486186</v>
      </c>
      <c r="AA1219" s="58">
        <f>Table1[[#This Row],[number of times I order]]*$H$1</f>
        <v>3347.8247715486186</v>
      </c>
      <c r="AB1219" s="58">
        <f>Table1[[#This Row],[Holding cost]]+AA1219</f>
        <v>6695.6495430972373</v>
      </c>
      <c r="AC1219" s="34">
        <v>0.2</v>
      </c>
      <c r="AD1219" s="29">
        <v>0.77</v>
      </c>
      <c r="AE1219" s="29">
        <v>0.41</v>
      </c>
      <c r="AF1219" s="29">
        <v>52</v>
      </c>
    </row>
    <row r="1220" spans="1:32" x14ac:dyDescent="0.15">
      <c r="A1220" s="32">
        <v>43781.962179719136</v>
      </c>
      <c r="B1220" s="33">
        <v>6.3481974999999995</v>
      </c>
      <c r="C1220" s="33">
        <v>1605.5265223529468</v>
      </c>
      <c r="D1220" s="33">
        <f>C1220/Table1[[#This Row],[Std. Price ($)]]</f>
        <v>252.91061318633311</v>
      </c>
      <c r="E1220" s="29">
        <v>1262</v>
      </c>
      <c r="F1220" s="29">
        <f t="shared" si="266"/>
        <v>1135.8</v>
      </c>
      <c r="G1220" s="29">
        <f t="shared" si="267"/>
        <v>1135.8</v>
      </c>
      <c r="H1220" s="29">
        <f t="shared" si="268"/>
        <v>1135.8</v>
      </c>
      <c r="I1220" s="58">
        <f t="shared" si="269"/>
        <v>1135.8</v>
      </c>
      <c r="J1220" s="58">
        <f t="shared" si="270"/>
        <v>1135.8</v>
      </c>
      <c r="K1220" s="58">
        <f t="shared" si="271"/>
        <v>1135.8</v>
      </c>
      <c r="L1220" s="58">
        <f t="shared" si="272"/>
        <v>1135.8</v>
      </c>
      <c r="M1220" s="58">
        <f t="shared" si="273"/>
        <v>1135.8</v>
      </c>
      <c r="N1220" s="58">
        <f t="shared" si="274"/>
        <v>1135.8</v>
      </c>
      <c r="O1220" s="58">
        <f t="shared" si="275"/>
        <v>1135.8</v>
      </c>
      <c r="P1220" s="58">
        <f t="shared" si="276"/>
        <v>1135.8</v>
      </c>
      <c r="Q1220" s="58">
        <f t="shared" si="277"/>
        <v>1135.8</v>
      </c>
      <c r="R1220" s="58">
        <f>SUM(Table1[[#This Row],[Oct]:[September]])</f>
        <v>13629.599999999997</v>
      </c>
      <c r="S1220" s="68">
        <f>Table1[[#This Row],[DEMAND for the whole year]]/365</f>
        <v>37.341369863013689</v>
      </c>
      <c r="T1220" s="68">
        <f>Table1[[#This Row],[Lead Time (days)]]*S1220</f>
        <v>298.73095890410951</v>
      </c>
      <c r="U1220" s="68">
        <f>SQRT(2*Table1[[#This Row],[DEMAND for the whole year]]*$H$1/(Table1[[#This Row],[Std. Price ($)]]*$K$1))</f>
        <v>2537.9143870791017</v>
      </c>
      <c r="V1220" s="68">
        <f>Table1[[#This Row],[DEMAND for the whole year]]/U1220</f>
        <v>5.3703939224231956</v>
      </c>
      <c r="W1220" s="68">
        <f>Table1[[#This Row],[Demand variability (COV)]]*S1220</f>
        <v>22.031408219178076</v>
      </c>
      <c r="X1220" s="68">
        <f t="shared" ref="X1220:X1283" si="278">SQRT(AF1220)*W1220</f>
        <v>62.314232603479432</v>
      </c>
      <c r="Y1220" s="68">
        <f t="shared" ref="Y1220:Y1283" si="279">NORMSINV($Y$1)*X1220</f>
        <v>127.97778732625386</v>
      </c>
      <c r="Z1220" s="58">
        <f>(Table1[[#This Row],[Eoq]]/2)*(Table1[[#This Row],[Std. Price ($)]]*$K$1)</f>
        <v>1611.1181767269586</v>
      </c>
      <c r="AA1220" s="58">
        <f>Table1[[#This Row],[number of times I order]]*$H$1</f>
        <v>1611.1181767269586</v>
      </c>
      <c r="AB1220" s="58">
        <f>Table1[[#This Row],[Holding cost]]+AA1220</f>
        <v>3222.2363534539172</v>
      </c>
      <c r="AC1220" s="34">
        <v>-0.1</v>
      </c>
      <c r="AD1220" s="29">
        <v>0.77</v>
      </c>
      <c r="AE1220" s="29">
        <v>0.59</v>
      </c>
      <c r="AF1220" s="29">
        <v>8</v>
      </c>
    </row>
    <row r="1221" spans="1:32" x14ac:dyDescent="0.15">
      <c r="A1221" s="32">
        <v>8994.7544826289977</v>
      </c>
      <c r="B1221" s="33">
        <v>10.112973059999998</v>
      </c>
      <c r="C1221" s="33">
        <v>17775.299159505208</v>
      </c>
      <c r="D1221" s="33">
        <f>C1221/Table1[[#This Row],[Std. Price ($)]]</f>
        <v>1757.6729468223473</v>
      </c>
      <c r="E1221" s="29">
        <v>1682</v>
      </c>
      <c r="F1221" s="29">
        <f t="shared" si="266"/>
        <v>672.80000000000007</v>
      </c>
      <c r="G1221" s="29">
        <f t="shared" si="267"/>
        <v>672.80000000000007</v>
      </c>
      <c r="H1221" s="29">
        <f t="shared" si="268"/>
        <v>672.80000000000007</v>
      </c>
      <c r="I1221" s="58">
        <f t="shared" si="269"/>
        <v>672.80000000000007</v>
      </c>
      <c r="J1221" s="58">
        <f t="shared" si="270"/>
        <v>672.80000000000007</v>
      </c>
      <c r="K1221" s="58">
        <f t="shared" si="271"/>
        <v>672.80000000000007</v>
      </c>
      <c r="L1221" s="58">
        <f t="shared" si="272"/>
        <v>672.80000000000007</v>
      </c>
      <c r="M1221" s="58">
        <f t="shared" si="273"/>
        <v>672.80000000000007</v>
      </c>
      <c r="N1221" s="58">
        <f t="shared" si="274"/>
        <v>672.80000000000007</v>
      </c>
      <c r="O1221" s="58">
        <f t="shared" si="275"/>
        <v>672.80000000000007</v>
      </c>
      <c r="P1221" s="58">
        <f t="shared" si="276"/>
        <v>672.80000000000007</v>
      </c>
      <c r="Q1221" s="58">
        <f t="shared" si="277"/>
        <v>672.80000000000007</v>
      </c>
      <c r="R1221" s="58">
        <f>SUM(Table1[[#This Row],[Oct]:[September]])</f>
        <v>8073.6000000000013</v>
      </c>
      <c r="S1221" s="68">
        <f>Table1[[#This Row],[DEMAND for the whole year]]/365</f>
        <v>22.119452054794525</v>
      </c>
      <c r="T1221" s="68">
        <f>Table1[[#This Row],[Lead Time (days)]]*S1221</f>
        <v>1172.3309589041098</v>
      </c>
      <c r="U1221" s="68">
        <f>SQRT(2*Table1[[#This Row],[DEMAND for the whole year]]*$H$1/(Table1[[#This Row],[Std. Price ($)]]*$K$1))</f>
        <v>1547.5860866941784</v>
      </c>
      <c r="V1221" s="68">
        <f>Table1[[#This Row],[DEMAND for the whole year]]/U1221</f>
        <v>5.2168988009230155</v>
      </c>
      <c r="W1221" s="68">
        <f>Table1[[#This Row],[Demand variability (COV)]]*S1221</f>
        <v>7.5206136986301395</v>
      </c>
      <c r="X1221" s="68">
        <f t="shared" si="278"/>
        <v>54.750894160855815</v>
      </c>
      <c r="Y1221" s="68">
        <f t="shared" si="279"/>
        <v>112.44458923897582</v>
      </c>
      <c r="Z1221" s="58">
        <f>(Table1[[#This Row],[Eoq]]/2)*(Table1[[#This Row],[Std. Price ($)]]*$K$1)</f>
        <v>1565.0696402769049</v>
      </c>
      <c r="AA1221" s="58">
        <f>Table1[[#This Row],[number of times I order]]*$H$1</f>
        <v>1565.0696402769047</v>
      </c>
      <c r="AB1221" s="58">
        <f>Table1[[#This Row],[Holding cost]]+AA1221</f>
        <v>3130.1392805538098</v>
      </c>
      <c r="AC1221" s="34">
        <v>-0.6</v>
      </c>
      <c r="AD1221" s="29">
        <v>0.77</v>
      </c>
      <c r="AE1221" s="29">
        <v>0.34</v>
      </c>
      <c r="AF1221" s="29">
        <v>53</v>
      </c>
    </row>
    <row r="1222" spans="1:32" x14ac:dyDescent="0.15">
      <c r="A1222" s="32">
        <v>43160.035546588246</v>
      </c>
      <c r="B1222" s="33">
        <v>6.2966882299999991</v>
      </c>
      <c r="C1222" s="33">
        <v>1203.4171199708271</v>
      </c>
      <c r="D1222" s="33">
        <f>C1222/Table1[[#This Row],[Std. Price ($)]]</f>
        <v>191.11905751300429</v>
      </c>
      <c r="E1222" s="29">
        <v>1408</v>
      </c>
      <c r="F1222" s="29">
        <f t="shared" si="266"/>
        <v>3097.6</v>
      </c>
      <c r="G1222" s="29">
        <f t="shared" si="267"/>
        <v>3097.6</v>
      </c>
      <c r="H1222" s="29">
        <f t="shared" si="268"/>
        <v>3097.6</v>
      </c>
      <c r="I1222" s="58">
        <f t="shared" si="269"/>
        <v>3097.6</v>
      </c>
      <c r="J1222" s="58">
        <f t="shared" si="270"/>
        <v>3097.6</v>
      </c>
      <c r="K1222" s="58">
        <f t="shared" si="271"/>
        <v>3097.6</v>
      </c>
      <c r="L1222" s="58">
        <f t="shared" si="272"/>
        <v>3097.6</v>
      </c>
      <c r="M1222" s="58">
        <f t="shared" si="273"/>
        <v>3097.6</v>
      </c>
      <c r="N1222" s="58">
        <f t="shared" si="274"/>
        <v>3097.6</v>
      </c>
      <c r="O1222" s="58">
        <f t="shared" si="275"/>
        <v>3097.6</v>
      </c>
      <c r="P1222" s="58">
        <f t="shared" si="276"/>
        <v>3097.6</v>
      </c>
      <c r="Q1222" s="58">
        <f t="shared" si="277"/>
        <v>3097.6</v>
      </c>
      <c r="R1222" s="58">
        <f>SUM(Table1[[#This Row],[Oct]:[September]])</f>
        <v>37171.19999999999</v>
      </c>
      <c r="S1222" s="68">
        <f>Table1[[#This Row],[DEMAND for the whole year]]/365</f>
        <v>101.83890410958901</v>
      </c>
      <c r="T1222" s="68">
        <f>Table1[[#This Row],[Lead Time (days)]]*S1222</f>
        <v>611.03342465753406</v>
      </c>
      <c r="U1222" s="68">
        <f>SQRT(2*Table1[[#This Row],[DEMAND for the whole year]]*$H$1/(Table1[[#This Row],[Std. Price ($)]]*$K$1))</f>
        <v>4208.3109580356631</v>
      </c>
      <c r="V1222" s="68">
        <f>Table1[[#This Row],[DEMAND for the whole year]]/U1222</f>
        <v>8.8328073592143959</v>
      </c>
      <c r="W1222" s="68">
        <f>Table1[[#This Row],[Demand variability (COV)]]*S1222</f>
        <v>24.441336986301362</v>
      </c>
      <c r="X1222" s="68">
        <f t="shared" si="278"/>
        <v>59.868804247852296</v>
      </c>
      <c r="Y1222" s="68">
        <f t="shared" si="279"/>
        <v>122.95549150485645</v>
      </c>
      <c r="Z1222" s="58">
        <f>(Table1[[#This Row],[Eoq]]/2)*(Table1[[#This Row],[Std. Price ($)]]*$K$1)</f>
        <v>2649.8422077643181</v>
      </c>
      <c r="AA1222" s="58">
        <f>Table1[[#This Row],[number of times I order]]*$H$1</f>
        <v>2649.8422077643186</v>
      </c>
      <c r="AB1222" s="58">
        <f>Table1[[#This Row],[Holding cost]]+AA1222</f>
        <v>5299.6844155286362</v>
      </c>
      <c r="AC1222" s="34">
        <v>1.2</v>
      </c>
      <c r="AD1222" s="29">
        <v>0.77</v>
      </c>
      <c r="AE1222" s="29">
        <v>0.24</v>
      </c>
      <c r="AF1222" s="29">
        <v>6</v>
      </c>
    </row>
    <row r="1223" spans="1:32" x14ac:dyDescent="0.15">
      <c r="A1223" s="32">
        <v>23852.519956322471</v>
      </c>
      <c r="B1223" s="33">
        <v>16.090599999999998</v>
      </c>
      <c r="C1223" s="33">
        <v>28600.690464564635</v>
      </c>
      <c r="D1223" s="33">
        <f>C1223/Table1[[#This Row],[Std. Price ($)]]</f>
        <v>1777.4781838194124</v>
      </c>
      <c r="E1223" s="29">
        <v>1156</v>
      </c>
      <c r="F1223" s="29">
        <f t="shared" si="266"/>
        <v>2080.8000000000002</v>
      </c>
      <c r="G1223" s="29">
        <f t="shared" si="267"/>
        <v>2080.8000000000002</v>
      </c>
      <c r="H1223" s="29">
        <f t="shared" si="268"/>
        <v>2080.8000000000002</v>
      </c>
      <c r="I1223" s="58">
        <f t="shared" si="269"/>
        <v>2080.8000000000002</v>
      </c>
      <c r="J1223" s="58">
        <f t="shared" si="270"/>
        <v>2080.8000000000002</v>
      </c>
      <c r="K1223" s="58">
        <f t="shared" si="271"/>
        <v>2080.8000000000002</v>
      </c>
      <c r="L1223" s="58">
        <f t="shared" si="272"/>
        <v>2080.8000000000002</v>
      </c>
      <c r="M1223" s="58">
        <f t="shared" si="273"/>
        <v>2080.8000000000002</v>
      </c>
      <c r="N1223" s="58">
        <f t="shared" si="274"/>
        <v>2080.8000000000002</v>
      </c>
      <c r="O1223" s="58">
        <f t="shared" si="275"/>
        <v>2080.8000000000002</v>
      </c>
      <c r="P1223" s="58">
        <f t="shared" si="276"/>
        <v>2080.8000000000002</v>
      </c>
      <c r="Q1223" s="58">
        <f t="shared" si="277"/>
        <v>2080.8000000000002</v>
      </c>
      <c r="R1223" s="58">
        <f>SUM(Table1[[#This Row],[Oct]:[September]])</f>
        <v>24969.599999999995</v>
      </c>
      <c r="S1223" s="68">
        <f>Table1[[#This Row],[DEMAND for the whole year]]/365</f>
        <v>68.409863013698612</v>
      </c>
      <c r="T1223" s="68">
        <f>Table1[[#This Row],[Lead Time (days)]]*S1223</f>
        <v>1778.656438356164</v>
      </c>
      <c r="U1223" s="68">
        <f>SQRT(2*Table1[[#This Row],[DEMAND for the whole year]]*$H$1/(Table1[[#This Row],[Std. Price ($)]]*$K$1))</f>
        <v>2157.6465370968781</v>
      </c>
      <c r="V1223" s="68">
        <f>Table1[[#This Row],[DEMAND for the whole year]]/U1223</f>
        <v>11.572609123270343</v>
      </c>
      <c r="W1223" s="68">
        <f>Table1[[#This Row],[Demand variability (COV)]]*S1223</f>
        <v>99.878399999999971</v>
      </c>
      <c r="X1223" s="68">
        <f t="shared" si="278"/>
        <v>509.2819105864254</v>
      </c>
      <c r="Y1223" s="68">
        <f t="shared" si="279"/>
        <v>1045.9371690713642</v>
      </c>
      <c r="Z1223" s="58">
        <f>(Table1[[#This Row],[Eoq]]/2)*(Table1[[#This Row],[Std. Price ($)]]*$K$1)</f>
        <v>3471.7827369811025</v>
      </c>
      <c r="AA1223" s="58">
        <f>Table1[[#This Row],[number of times I order]]*$H$1</f>
        <v>3471.782736981103</v>
      </c>
      <c r="AB1223" s="58">
        <f>Table1[[#This Row],[Holding cost]]+AA1223</f>
        <v>6943.5654739622059</v>
      </c>
      <c r="AC1223" s="34">
        <v>0.8</v>
      </c>
      <c r="AD1223" s="29">
        <v>0.77</v>
      </c>
      <c r="AE1223" s="29">
        <v>1.46</v>
      </c>
      <c r="AF1223" s="29">
        <v>26</v>
      </c>
    </row>
    <row r="1224" spans="1:32" x14ac:dyDescent="0.15">
      <c r="A1224" s="32">
        <v>67475.824101447884</v>
      </c>
      <c r="B1224" s="33">
        <v>5.5154465999999998</v>
      </c>
      <c r="C1224" s="33">
        <v>4657.4615588080715</v>
      </c>
      <c r="D1224" s="33">
        <f>C1224/Table1[[#This Row],[Std. Price ($)]]</f>
        <v>844.43960690473762</v>
      </c>
      <c r="E1224" s="29">
        <v>1318</v>
      </c>
      <c r="F1224" s="29">
        <f t="shared" si="266"/>
        <v>790.8</v>
      </c>
      <c r="G1224" s="29">
        <f t="shared" si="267"/>
        <v>790.8</v>
      </c>
      <c r="H1224" s="29">
        <f t="shared" si="268"/>
        <v>790.8</v>
      </c>
      <c r="I1224" s="58">
        <f t="shared" si="269"/>
        <v>790.8</v>
      </c>
      <c r="J1224" s="58">
        <f t="shared" si="270"/>
        <v>790.8</v>
      </c>
      <c r="K1224" s="58">
        <f t="shared" si="271"/>
        <v>790.8</v>
      </c>
      <c r="L1224" s="58">
        <f t="shared" si="272"/>
        <v>790.8</v>
      </c>
      <c r="M1224" s="58">
        <f t="shared" si="273"/>
        <v>790.8</v>
      </c>
      <c r="N1224" s="58">
        <f t="shared" si="274"/>
        <v>790.8</v>
      </c>
      <c r="O1224" s="58">
        <f t="shared" si="275"/>
        <v>790.8</v>
      </c>
      <c r="P1224" s="58">
        <f t="shared" si="276"/>
        <v>790.8</v>
      </c>
      <c r="Q1224" s="58">
        <f t="shared" si="277"/>
        <v>790.8</v>
      </c>
      <c r="R1224" s="58">
        <f>SUM(Table1[[#This Row],[Oct]:[September]])</f>
        <v>9489.6</v>
      </c>
      <c r="S1224" s="68">
        <f>Table1[[#This Row],[DEMAND for the whole year]]/365</f>
        <v>25.998904109589041</v>
      </c>
      <c r="T1224" s="68">
        <f>Table1[[#This Row],[Lead Time (days)]]*S1224</f>
        <v>545.97698630136983</v>
      </c>
      <c r="U1224" s="68">
        <f>SQRT(2*Table1[[#This Row],[DEMAND for the whole year]]*$H$1/(Table1[[#This Row],[Std. Price ($)]]*$K$1))</f>
        <v>2271.9262980584676</v>
      </c>
      <c r="V1224" s="68">
        <f>Table1[[#This Row],[DEMAND for the whole year]]/U1224</f>
        <v>4.176896058692388</v>
      </c>
      <c r="W1224" s="68">
        <f>Table1[[#This Row],[Demand variability (COV)]]*S1224</f>
        <v>14.559386301369864</v>
      </c>
      <c r="X1224" s="68">
        <f t="shared" si="278"/>
        <v>66.719489798130539</v>
      </c>
      <c r="Y1224" s="68">
        <f t="shared" si="279"/>
        <v>137.02507949082155</v>
      </c>
      <c r="Z1224" s="58">
        <f>(Table1[[#This Row],[Eoq]]/2)*(Table1[[#This Row],[Std. Price ($)]]*$K$1)</f>
        <v>1253.0688176077163</v>
      </c>
      <c r="AA1224" s="58">
        <f>Table1[[#This Row],[number of times I order]]*$H$1</f>
        <v>1253.0688176077165</v>
      </c>
      <c r="AB1224" s="58">
        <f>Table1[[#This Row],[Holding cost]]+AA1224</f>
        <v>2506.137635215433</v>
      </c>
      <c r="AC1224" s="34">
        <v>-0.4</v>
      </c>
      <c r="AD1224" s="29">
        <v>0.77</v>
      </c>
      <c r="AE1224" s="29">
        <v>0.56000000000000005</v>
      </c>
      <c r="AF1224" s="29">
        <v>21</v>
      </c>
    </row>
    <row r="1225" spans="1:32" x14ac:dyDescent="0.15">
      <c r="A1225" s="32">
        <v>53960.605651557125</v>
      </c>
      <c r="B1225" s="33">
        <v>6.724497809999999</v>
      </c>
      <c r="C1225" s="33">
        <v>7160.4149124896912</v>
      </c>
      <c r="D1225" s="33">
        <f>C1225/Table1[[#This Row],[Std. Price ($)]]</f>
        <v>1064.8252278172267</v>
      </c>
      <c r="E1225" s="29">
        <v>1884</v>
      </c>
      <c r="F1225" s="29">
        <f t="shared" si="266"/>
        <v>4710</v>
      </c>
      <c r="G1225" s="29">
        <f t="shared" si="267"/>
        <v>4710</v>
      </c>
      <c r="H1225" s="29">
        <f t="shared" si="268"/>
        <v>4710</v>
      </c>
      <c r="I1225" s="58">
        <f t="shared" si="269"/>
        <v>4710</v>
      </c>
      <c r="J1225" s="58">
        <f t="shared" si="270"/>
        <v>4710</v>
      </c>
      <c r="K1225" s="58">
        <f t="shared" si="271"/>
        <v>4710</v>
      </c>
      <c r="L1225" s="58">
        <f t="shared" si="272"/>
        <v>4710</v>
      </c>
      <c r="M1225" s="58">
        <f t="shared" si="273"/>
        <v>4710</v>
      </c>
      <c r="N1225" s="58">
        <f t="shared" si="274"/>
        <v>4710</v>
      </c>
      <c r="O1225" s="58">
        <f t="shared" si="275"/>
        <v>4710</v>
      </c>
      <c r="P1225" s="58">
        <f t="shared" si="276"/>
        <v>4710</v>
      </c>
      <c r="Q1225" s="58">
        <f t="shared" si="277"/>
        <v>4710</v>
      </c>
      <c r="R1225" s="58">
        <f>SUM(Table1[[#This Row],[Oct]:[September]])</f>
        <v>56520</v>
      </c>
      <c r="S1225" s="68">
        <f>Table1[[#This Row],[DEMAND for the whole year]]/365</f>
        <v>154.84931506849315</v>
      </c>
      <c r="T1225" s="68">
        <f>Table1[[#This Row],[Lead Time (days)]]*S1225</f>
        <v>2477.5890410958905</v>
      </c>
      <c r="U1225" s="68">
        <f>SQRT(2*Table1[[#This Row],[DEMAND for the whole year]]*$H$1/(Table1[[#This Row],[Std. Price ($)]]*$K$1))</f>
        <v>5021.4804442464147</v>
      </c>
      <c r="V1225" s="68">
        <f>Table1[[#This Row],[DEMAND for the whole year]]/U1225</f>
        <v>11.255644750097616</v>
      </c>
      <c r="W1225" s="68">
        <f>Table1[[#This Row],[Demand variability (COV)]]*S1225</f>
        <v>113.04</v>
      </c>
      <c r="X1225" s="68">
        <f t="shared" si="278"/>
        <v>452.16</v>
      </c>
      <c r="Y1225" s="68">
        <f t="shared" si="279"/>
        <v>928.62310743128467</v>
      </c>
      <c r="Z1225" s="58">
        <f>(Table1[[#This Row],[Eoq]]/2)*(Table1[[#This Row],[Std. Price ($)]]*$K$1)</f>
        <v>3376.6934250292843</v>
      </c>
      <c r="AA1225" s="58">
        <f>Table1[[#This Row],[number of times I order]]*$H$1</f>
        <v>3376.6934250292848</v>
      </c>
      <c r="AB1225" s="58">
        <f>Table1[[#This Row],[Holding cost]]+AA1225</f>
        <v>6753.3868500585686</v>
      </c>
      <c r="AC1225" s="34">
        <v>1.5</v>
      </c>
      <c r="AD1225" s="29">
        <v>0.77</v>
      </c>
      <c r="AE1225" s="29">
        <v>0.73</v>
      </c>
      <c r="AF1225" s="29">
        <v>16</v>
      </c>
    </row>
    <row r="1226" spans="1:32" x14ac:dyDescent="0.15">
      <c r="A1226" s="32">
        <v>82197.084448877285</v>
      </c>
      <c r="B1226" s="33">
        <v>9.73580501</v>
      </c>
      <c r="C1226" s="33">
        <v>9914.2224554382537</v>
      </c>
      <c r="D1226" s="33">
        <f>C1226/Table1[[#This Row],[Std. Price ($)]]</f>
        <v>1018.3259057936139</v>
      </c>
      <c r="E1226" s="29">
        <v>850</v>
      </c>
      <c r="F1226" s="29">
        <f t="shared" si="266"/>
        <v>1870</v>
      </c>
      <c r="G1226" s="29">
        <f t="shared" si="267"/>
        <v>1870</v>
      </c>
      <c r="H1226" s="29">
        <f t="shared" si="268"/>
        <v>1870</v>
      </c>
      <c r="I1226" s="58">
        <f t="shared" si="269"/>
        <v>1870</v>
      </c>
      <c r="J1226" s="58">
        <f t="shared" si="270"/>
        <v>1870</v>
      </c>
      <c r="K1226" s="58">
        <f t="shared" si="271"/>
        <v>1870</v>
      </c>
      <c r="L1226" s="58">
        <f t="shared" si="272"/>
        <v>1870</v>
      </c>
      <c r="M1226" s="58">
        <f t="shared" si="273"/>
        <v>1870</v>
      </c>
      <c r="N1226" s="58">
        <f t="shared" si="274"/>
        <v>1870</v>
      </c>
      <c r="O1226" s="58">
        <f t="shared" si="275"/>
        <v>1870</v>
      </c>
      <c r="P1226" s="58">
        <f t="shared" si="276"/>
        <v>1870</v>
      </c>
      <c r="Q1226" s="58">
        <f t="shared" si="277"/>
        <v>1870</v>
      </c>
      <c r="R1226" s="58">
        <f>SUM(Table1[[#This Row],[Oct]:[September]])</f>
        <v>22440</v>
      </c>
      <c r="S1226" s="68">
        <f>Table1[[#This Row],[DEMAND for the whole year]]/365</f>
        <v>61.479452054794521</v>
      </c>
      <c r="T1226" s="68">
        <f>Table1[[#This Row],[Lead Time (days)]]*S1226</f>
        <v>1598.4657534246576</v>
      </c>
      <c r="U1226" s="68">
        <f>SQRT(2*Table1[[#This Row],[DEMAND for the whole year]]*$H$1/(Table1[[#This Row],[Std. Price ($)]]*$K$1))</f>
        <v>2629.5783779850581</v>
      </c>
      <c r="V1226" s="68">
        <f>Table1[[#This Row],[DEMAND for the whole year]]/U1226</f>
        <v>8.5336874488582026</v>
      </c>
      <c r="W1226" s="68">
        <f>Table1[[#This Row],[Demand variability (COV)]]*S1226</f>
        <v>65.783013698630143</v>
      </c>
      <c r="X1226" s="68">
        <f t="shared" si="278"/>
        <v>335.42887051225654</v>
      </c>
      <c r="Y1226" s="68">
        <f t="shared" si="279"/>
        <v>688.88667740900939</v>
      </c>
      <c r="Z1226" s="58">
        <f>(Table1[[#This Row],[Eoq]]/2)*(Table1[[#This Row],[Std. Price ($)]]*$K$1)</f>
        <v>2560.1062346574604</v>
      </c>
      <c r="AA1226" s="58">
        <f>Table1[[#This Row],[number of times I order]]*$H$1</f>
        <v>2560.1062346574608</v>
      </c>
      <c r="AB1226" s="58">
        <f>Table1[[#This Row],[Holding cost]]+AA1226</f>
        <v>5120.2124693149217</v>
      </c>
      <c r="AC1226" s="34">
        <v>1.2</v>
      </c>
      <c r="AD1226" s="29">
        <v>0.77</v>
      </c>
      <c r="AE1226" s="29">
        <v>1.07</v>
      </c>
      <c r="AF1226" s="29">
        <v>26</v>
      </c>
    </row>
    <row r="1227" spans="1:32" x14ac:dyDescent="0.15">
      <c r="A1227" s="32">
        <v>88372.460095171002</v>
      </c>
      <c r="B1227" s="33">
        <v>11.603721139999998</v>
      </c>
      <c r="C1227" s="33">
        <v>12859.211628642261</v>
      </c>
      <c r="D1227" s="33">
        <f>C1227/Table1[[#This Row],[Std. Price ($)]]</f>
        <v>1108.1972303104023</v>
      </c>
      <c r="E1227" s="29">
        <v>1116</v>
      </c>
      <c r="F1227" s="29">
        <f t="shared" si="266"/>
        <v>2008.8000000000002</v>
      </c>
      <c r="G1227" s="29">
        <f t="shared" si="267"/>
        <v>2008.8000000000002</v>
      </c>
      <c r="H1227" s="29">
        <f t="shared" si="268"/>
        <v>2008.8000000000002</v>
      </c>
      <c r="I1227" s="58">
        <f t="shared" si="269"/>
        <v>2008.8000000000002</v>
      </c>
      <c r="J1227" s="58">
        <f t="shared" si="270"/>
        <v>2008.8000000000002</v>
      </c>
      <c r="K1227" s="58">
        <f t="shared" si="271"/>
        <v>2008.8000000000002</v>
      </c>
      <c r="L1227" s="58">
        <f t="shared" si="272"/>
        <v>2008.8000000000002</v>
      </c>
      <c r="M1227" s="58">
        <f t="shared" si="273"/>
        <v>2008.8000000000002</v>
      </c>
      <c r="N1227" s="58">
        <f t="shared" si="274"/>
        <v>2008.8000000000002</v>
      </c>
      <c r="O1227" s="58">
        <f t="shared" si="275"/>
        <v>2008.8000000000002</v>
      </c>
      <c r="P1227" s="58">
        <f t="shared" si="276"/>
        <v>2008.8000000000002</v>
      </c>
      <c r="Q1227" s="58">
        <f t="shared" si="277"/>
        <v>2008.8000000000002</v>
      </c>
      <c r="R1227" s="58">
        <f>SUM(Table1[[#This Row],[Oct]:[September]])</f>
        <v>24105.599999999995</v>
      </c>
      <c r="S1227" s="68">
        <f>Table1[[#This Row],[DEMAND for the whole year]]/365</f>
        <v>66.042739726027378</v>
      </c>
      <c r="T1227" s="68">
        <f>Table1[[#This Row],[Lead Time (days)]]*S1227</f>
        <v>1386.8975342465749</v>
      </c>
      <c r="U1227" s="68">
        <f>SQRT(2*Table1[[#This Row],[DEMAND for the whole year]]*$H$1/(Table1[[#This Row],[Std. Price ($)]]*$K$1))</f>
        <v>2496.4389997643493</v>
      </c>
      <c r="V1227" s="68">
        <f>Table1[[#This Row],[DEMAND for the whole year]]/U1227</f>
        <v>9.6559939987620105</v>
      </c>
      <c r="W1227" s="68">
        <f>Table1[[#This Row],[Demand variability (COV)]]*S1227</f>
        <v>73.967868493150675</v>
      </c>
      <c r="X1227" s="68">
        <f t="shared" si="278"/>
        <v>338.9633563644021</v>
      </c>
      <c r="Y1227" s="68">
        <f t="shared" si="279"/>
        <v>696.14562387749686</v>
      </c>
      <c r="Z1227" s="58">
        <f>(Table1[[#This Row],[Eoq]]/2)*(Table1[[#This Row],[Std. Price ($)]]*$K$1)</f>
        <v>2896.798199628603</v>
      </c>
      <c r="AA1227" s="58">
        <f>Table1[[#This Row],[number of times I order]]*$H$1</f>
        <v>2896.798199628603</v>
      </c>
      <c r="AB1227" s="58">
        <f>Table1[[#This Row],[Holding cost]]+AA1227</f>
        <v>5793.596399257206</v>
      </c>
      <c r="AC1227" s="34">
        <v>0.8</v>
      </c>
      <c r="AD1227" s="29">
        <v>0.77</v>
      </c>
      <c r="AE1227" s="29">
        <v>1.1200000000000001</v>
      </c>
      <c r="AF1227" s="29">
        <v>21</v>
      </c>
    </row>
    <row r="1228" spans="1:32" x14ac:dyDescent="0.15">
      <c r="A1228" s="32">
        <v>58114.460967395644</v>
      </c>
      <c r="B1228" s="33">
        <v>7.3636648599999992</v>
      </c>
      <c r="C1228" s="33">
        <v>7036.659496877719</v>
      </c>
      <c r="D1228" s="33">
        <f>C1228/Table1[[#This Row],[Std. Price ($)]]</f>
        <v>955.59203612068245</v>
      </c>
      <c r="E1228" s="29">
        <v>2144</v>
      </c>
      <c r="F1228" s="29">
        <f t="shared" si="266"/>
        <v>2572.8000000000002</v>
      </c>
      <c r="G1228" s="29">
        <f t="shared" si="267"/>
        <v>2572.8000000000002</v>
      </c>
      <c r="H1228" s="29">
        <f t="shared" si="268"/>
        <v>2572.8000000000002</v>
      </c>
      <c r="I1228" s="58">
        <f t="shared" si="269"/>
        <v>2572.8000000000002</v>
      </c>
      <c r="J1228" s="58">
        <f t="shared" si="270"/>
        <v>2572.8000000000002</v>
      </c>
      <c r="K1228" s="58">
        <f t="shared" si="271"/>
        <v>2572.8000000000002</v>
      </c>
      <c r="L1228" s="58">
        <f t="shared" si="272"/>
        <v>2572.8000000000002</v>
      </c>
      <c r="M1228" s="58">
        <f t="shared" si="273"/>
        <v>2572.8000000000002</v>
      </c>
      <c r="N1228" s="58">
        <f t="shared" si="274"/>
        <v>2572.8000000000002</v>
      </c>
      <c r="O1228" s="58">
        <f t="shared" si="275"/>
        <v>2572.8000000000002</v>
      </c>
      <c r="P1228" s="58">
        <f t="shared" si="276"/>
        <v>2572.8000000000002</v>
      </c>
      <c r="Q1228" s="58">
        <f t="shared" si="277"/>
        <v>2572.8000000000002</v>
      </c>
      <c r="R1228" s="58">
        <f>SUM(Table1[[#This Row],[Oct]:[September]])</f>
        <v>30873.599999999995</v>
      </c>
      <c r="S1228" s="68">
        <f>Table1[[#This Row],[DEMAND for the whole year]]/365</f>
        <v>84.585205479452043</v>
      </c>
      <c r="T1228" s="68">
        <f>Table1[[#This Row],[Lead Time (days)]]*S1228</f>
        <v>1437.9484931506847</v>
      </c>
      <c r="U1228" s="68">
        <f>SQRT(2*Table1[[#This Row],[DEMAND for the whole year]]*$H$1/(Table1[[#This Row],[Std. Price ($)]]*$K$1))</f>
        <v>3546.5595522560388</v>
      </c>
      <c r="V1228" s="68">
        <f>Table1[[#This Row],[DEMAND for the whole year]]/U1228</f>
        <v>8.7052253162817106</v>
      </c>
      <c r="W1228" s="68">
        <f>Table1[[#This Row],[Demand variability (COV)]]*S1228</f>
        <v>41.446750684931501</v>
      </c>
      <c r="X1228" s="68">
        <f t="shared" si="278"/>
        <v>170.8893309126137</v>
      </c>
      <c r="Y1228" s="68">
        <f t="shared" si="279"/>
        <v>350.96377720038134</v>
      </c>
      <c r="Z1228" s="58">
        <f>(Table1[[#This Row],[Eoq]]/2)*(Table1[[#This Row],[Std. Price ($)]]*$K$1)</f>
        <v>2611.5675948845128</v>
      </c>
      <c r="AA1228" s="58">
        <f>Table1[[#This Row],[number of times I order]]*$H$1</f>
        <v>2611.5675948845133</v>
      </c>
      <c r="AB1228" s="58">
        <f>Table1[[#This Row],[Holding cost]]+AA1228</f>
        <v>5223.1351897690256</v>
      </c>
      <c r="AC1228" s="34">
        <v>0.2</v>
      </c>
      <c r="AD1228" s="29">
        <v>0.77</v>
      </c>
      <c r="AE1228" s="29">
        <v>0.49</v>
      </c>
      <c r="AF1228" s="29">
        <v>17</v>
      </c>
    </row>
    <row r="1229" spans="1:32" x14ac:dyDescent="0.15">
      <c r="A1229" s="32">
        <v>54421.730515783507</v>
      </c>
      <c r="B1229" s="33">
        <v>9.7971199999999996</v>
      </c>
      <c r="C1229" s="33">
        <v>14619.687876863241</v>
      </c>
      <c r="D1229" s="33">
        <f>C1229/Table1[[#This Row],[Std. Price ($)]]</f>
        <v>1492.2434222366617</v>
      </c>
      <c r="E1229" s="29">
        <v>2144</v>
      </c>
      <c r="F1229" s="29">
        <f t="shared" si="266"/>
        <v>1286.4000000000001</v>
      </c>
      <c r="G1229" s="29">
        <f t="shared" si="267"/>
        <v>1286.4000000000001</v>
      </c>
      <c r="H1229" s="29">
        <f t="shared" si="268"/>
        <v>1286.4000000000001</v>
      </c>
      <c r="I1229" s="58">
        <f t="shared" si="269"/>
        <v>1286.4000000000001</v>
      </c>
      <c r="J1229" s="58">
        <f t="shared" si="270"/>
        <v>1286.4000000000001</v>
      </c>
      <c r="K1229" s="58">
        <f t="shared" si="271"/>
        <v>1286.4000000000001</v>
      </c>
      <c r="L1229" s="58">
        <f t="shared" si="272"/>
        <v>1286.4000000000001</v>
      </c>
      <c r="M1229" s="58">
        <f t="shared" si="273"/>
        <v>1286.4000000000001</v>
      </c>
      <c r="N1229" s="58">
        <f t="shared" si="274"/>
        <v>1286.4000000000001</v>
      </c>
      <c r="O1229" s="58">
        <f t="shared" si="275"/>
        <v>1286.4000000000001</v>
      </c>
      <c r="P1229" s="58">
        <f t="shared" si="276"/>
        <v>1286.4000000000001</v>
      </c>
      <c r="Q1229" s="58">
        <f t="shared" si="277"/>
        <v>1286.4000000000001</v>
      </c>
      <c r="R1229" s="58">
        <f>SUM(Table1[[#This Row],[Oct]:[September]])</f>
        <v>15436.799999999997</v>
      </c>
      <c r="S1229" s="68">
        <f>Table1[[#This Row],[DEMAND for the whole year]]/365</f>
        <v>42.292602739726021</v>
      </c>
      <c r="T1229" s="68">
        <f>Table1[[#This Row],[Lead Time (days)]]*S1229</f>
        <v>1184.1928767123286</v>
      </c>
      <c r="U1229" s="68">
        <f>SQRT(2*Table1[[#This Row],[DEMAND for the whole year]]*$H$1/(Table1[[#This Row],[Std. Price ($)]]*$K$1))</f>
        <v>2174.1527457855377</v>
      </c>
      <c r="V1229" s="68">
        <f>Table1[[#This Row],[DEMAND for the whole year]]/U1229</f>
        <v>7.1001451162634694</v>
      </c>
      <c r="W1229" s="68">
        <f>Table1[[#This Row],[Demand variability (COV)]]*S1229</f>
        <v>20.723375342465751</v>
      </c>
      <c r="X1229" s="68">
        <f t="shared" si="278"/>
        <v>109.65779496402475</v>
      </c>
      <c r="Y1229" s="68">
        <f t="shared" si="279"/>
        <v>225.20957694965352</v>
      </c>
      <c r="Z1229" s="58">
        <f>(Table1[[#This Row],[Eoq]]/2)*(Table1[[#This Row],[Std. Price ($)]]*$K$1)</f>
        <v>2130.0435348790406</v>
      </c>
      <c r="AA1229" s="58">
        <f>Table1[[#This Row],[number of times I order]]*$H$1</f>
        <v>2130.0435348790406</v>
      </c>
      <c r="AB1229" s="58">
        <f>Table1[[#This Row],[Holding cost]]+AA1229</f>
        <v>4260.0870697580813</v>
      </c>
      <c r="AC1229" s="34">
        <v>-0.4</v>
      </c>
      <c r="AD1229" s="29">
        <v>0.77</v>
      </c>
      <c r="AE1229" s="29">
        <v>0.49</v>
      </c>
      <c r="AF1229" s="29">
        <v>28</v>
      </c>
    </row>
    <row r="1230" spans="1:32" x14ac:dyDescent="0.15">
      <c r="A1230" s="32">
        <v>21539.092018413052</v>
      </c>
      <c r="B1230" s="33">
        <v>30.573257569999999</v>
      </c>
      <c r="C1230" s="33">
        <v>24582.038453648638</v>
      </c>
      <c r="D1230" s="33">
        <f>C1230/Table1[[#This Row],[Std. Price ($)]]</f>
        <v>804.03726679651425</v>
      </c>
      <c r="E1230" s="29">
        <v>2144</v>
      </c>
      <c r="F1230" s="29">
        <f t="shared" si="266"/>
        <v>2572.8000000000002</v>
      </c>
      <c r="G1230" s="29">
        <f t="shared" si="267"/>
        <v>2572.8000000000002</v>
      </c>
      <c r="H1230" s="29">
        <f t="shared" si="268"/>
        <v>2572.8000000000002</v>
      </c>
      <c r="I1230" s="58">
        <f t="shared" si="269"/>
        <v>2572.8000000000002</v>
      </c>
      <c r="J1230" s="58">
        <f t="shared" si="270"/>
        <v>2572.8000000000002</v>
      </c>
      <c r="K1230" s="58">
        <f t="shared" si="271"/>
        <v>2572.8000000000002</v>
      </c>
      <c r="L1230" s="58">
        <f t="shared" si="272"/>
        <v>2572.8000000000002</v>
      </c>
      <c r="M1230" s="58">
        <f t="shared" si="273"/>
        <v>2572.8000000000002</v>
      </c>
      <c r="N1230" s="58">
        <f t="shared" si="274"/>
        <v>2572.8000000000002</v>
      </c>
      <c r="O1230" s="58">
        <f t="shared" si="275"/>
        <v>2572.8000000000002</v>
      </c>
      <c r="P1230" s="58">
        <f t="shared" si="276"/>
        <v>2572.8000000000002</v>
      </c>
      <c r="Q1230" s="58">
        <f t="shared" si="277"/>
        <v>2572.8000000000002</v>
      </c>
      <c r="R1230" s="58">
        <f>SUM(Table1[[#This Row],[Oct]:[September]])</f>
        <v>30873.599999999995</v>
      </c>
      <c r="S1230" s="68">
        <f>Table1[[#This Row],[DEMAND for the whole year]]/365</f>
        <v>84.585205479452043</v>
      </c>
      <c r="T1230" s="68">
        <f>Table1[[#This Row],[Lead Time (days)]]*S1230</f>
        <v>1437.9484931506847</v>
      </c>
      <c r="U1230" s="68">
        <f>SQRT(2*Table1[[#This Row],[DEMAND for the whole year]]*$H$1/(Table1[[#This Row],[Std. Price ($)]]*$K$1))</f>
        <v>1740.5375871010924</v>
      </c>
      <c r="V1230" s="68">
        <f>Table1[[#This Row],[DEMAND for the whole year]]/U1230</f>
        <v>17.737967986902671</v>
      </c>
      <c r="W1230" s="68">
        <f>Table1[[#This Row],[Demand variability (COV)]]*S1230</f>
        <v>41.446750684931501</v>
      </c>
      <c r="X1230" s="68">
        <f t="shared" si="278"/>
        <v>170.8893309126137</v>
      </c>
      <c r="Y1230" s="68">
        <f t="shared" si="279"/>
        <v>350.96377720038134</v>
      </c>
      <c r="Z1230" s="58">
        <f>(Table1[[#This Row],[Eoq]]/2)*(Table1[[#This Row],[Std. Price ($)]]*$K$1)</f>
        <v>5321.3903960708012</v>
      </c>
      <c r="AA1230" s="58">
        <f>Table1[[#This Row],[number of times I order]]*$H$1</f>
        <v>5321.3903960708012</v>
      </c>
      <c r="AB1230" s="58">
        <f>Table1[[#This Row],[Holding cost]]+AA1230</f>
        <v>10642.780792141602</v>
      </c>
      <c r="AC1230" s="34">
        <v>0.2</v>
      </c>
      <c r="AD1230" s="29">
        <v>0.77</v>
      </c>
      <c r="AE1230" s="29">
        <v>0.49</v>
      </c>
      <c r="AF1230" s="29">
        <v>17</v>
      </c>
    </row>
    <row r="1231" spans="1:32" x14ac:dyDescent="0.15">
      <c r="A1231" s="32">
        <v>58828.961515590236</v>
      </c>
      <c r="B1231" s="33">
        <v>6.8507234499999994</v>
      </c>
      <c r="C1231" s="33">
        <v>6648.8995075698158</v>
      </c>
      <c r="D1231" s="33">
        <f>C1231/Table1[[#This Row],[Std. Price ($)]]</f>
        <v>970.5397621283073</v>
      </c>
      <c r="E1231" s="29">
        <v>2144</v>
      </c>
      <c r="F1231" s="29">
        <f t="shared" si="266"/>
        <v>1929.6</v>
      </c>
      <c r="G1231" s="29">
        <f t="shared" si="267"/>
        <v>1929.6</v>
      </c>
      <c r="H1231" s="29">
        <f t="shared" si="268"/>
        <v>1929.6</v>
      </c>
      <c r="I1231" s="58">
        <f t="shared" si="269"/>
        <v>1929.6</v>
      </c>
      <c r="J1231" s="58">
        <f t="shared" si="270"/>
        <v>1929.6</v>
      </c>
      <c r="K1231" s="58">
        <f t="shared" si="271"/>
        <v>1929.6</v>
      </c>
      <c r="L1231" s="58">
        <f t="shared" si="272"/>
        <v>1929.6</v>
      </c>
      <c r="M1231" s="58">
        <f t="shared" si="273"/>
        <v>1929.6</v>
      </c>
      <c r="N1231" s="58">
        <f t="shared" si="274"/>
        <v>1929.6</v>
      </c>
      <c r="O1231" s="58">
        <f t="shared" si="275"/>
        <v>1929.6</v>
      </c>
      <c r="P1231" s="58">
        <f t="shared" si="276"/>
        <v>1929.6</v>
      </c>
      <c r="Q1231" s="58">
        <f t="shared" si="277"/>
        <v>1929.6</v>
      </c>
      <c r="R1231" s="58">
        <f>SUM(Table1[[#This Row],[Oct]:[September]])</f>
        <v>23155.199999999997</v>
      </c>
      <c r="S1231" s="68">
        <f>Table1[[#This Row],[DEMAND for the whole year]]/365</f>
        <v>63.438904109589032</v>
      </c>
      <c r="T1231" s="68">
        <f>Table1[[#This Row],[Lead Time (days)]]*S1231</f>
        <v>1078.4613698630135</v>
      </c>
      <c r="U1231" s="68">
        <f>SQRT(2*Table1[[#This Row],[DEMAND for the whole year]]*$H$1/(Table1[[#This Row],[Std. Price ($)]]*$K$1))</f>
        <v>3184.3198014279978</v>
      </c>
      <c r="V1231" s="68">
        <f>Table1[[#This Row],[DEMAND for the whole year]]/U1231</f>
        <v>7.2716314453140427</v>
      </c>
      <c r="W1231" s="68">
        <f>Table1[[#This Row],[Demand variability (COV)]]*S1231</f>
        <v>31.085063013698626</v>
      </c>
      <c r="X1231" s="68">
        <f t="shared" si="278"/>
        <v>128.16699818446028</v>
      </c>
      <c r="Y1231" s="68">
        <f t="shared" si="279"/>
        <v>263.22283290028605</v>
      </c>
      <c r="Z1231" s="58">
        <f>(Table1[[#This Row],[Eoq]]/2)*(Table1[[#This Row],[Std. Price ($)]]*$K$1)</f>
        <v>2181.4894335942131</v>
      </c>
      <c r="AA1231" s="58">
        <f>Table1[[#This Row],[number of times I order]]*$H$1</f>
        <v>2181.4894335942126</v>
      </c>
      <c r="AB1231" s="58">
        <f>Table1[[#This Row],[Holding cost]]+AA1231</f>
        <v>4362.9788671884253</v>
      </c>
      <c r="AC1231" s="34">
        <v>-0.1</v>
      </c>
      <c r="AD1231" s="29">
        <v>0.77</v>
      </c>
      <c r="AE1231" s="29">
        <v>0.49</v>
      </c>
      <c r="AF1231" s="29">
        <v>17</v>
      </c>
    </row>
    <row r="1232" spans="1:32" x14ac:dyDescent="0.15">
      <c r="A1232" s="32">
        <v>12583.736056099848</v>
      </c>
      <c r="B1232" s="33">
        <v>6.2978333199999996</v>
      </c>
      <c r="C1232" s="33">
        <v>7371.8696185327408</v>
      </c>
      <c r="D1232" s="33">
        <f>C1232/Table1[[#This Row],[Std. Price ($)]]</f>
        <v>1170.5406040394764</v>
      </c>
      <c r="E1232" s="29">
        <v>478</v>
      </c>
      <c r="F1232" s="29">
        <f t="shared" si="266"/>
        <v>1195</v>
      </c>
      <c r="G1232" s="29">
        <f t="shared" si="267"/>
        <v>1195</v>
      </c>
      <c r="H1232" s="29">
        <f t="shared" si="268"/>
        <v>1195</v>
      </c>
      <c r="I1232" s="58">
        <f t="shared" si="269"/>
        <v>1195</v>
      </c>
      <c r="J1232" s="58">
        <f t="shared" si="270"/>
        <v>1195</v>
      </c>
      <c r="K1232" s="58">
        <f t="shared" si="271"/>
        <v>1195</v>
      </c>
      <c r="L1232" s="58">
        <f t="shared" si="272"/>
        <v>1195</v>
      </c>
      <c r="M1232" s="58">
        <f t="shared" si="273"/>
        <v>1195</v>
      </c>
      <c r="N1232" s="58">
        <f t="shared" si="274"/>
        <v>1195</v>
      </c>
      <c r="O1232" s="58">
        <f t="shared" si="275"/>
        <v>1195</v>
      </c>
      <c r="P1232" s="58">
        <f t="shared" si="276"/>
        <v>1195</v>
      </c>
      <c r="Q1232" s="58">
        <f t="shared" si="277"/>
        <v>1195</v>
      </c>
      <c r="R1232" s="58">
        <f>SUM(Table1[[#This Row],[Oct]:[September]])</f>
        <v>14340</v>
      </c>
      <c r="S1232" s="68">
        <f>Table1[[#This Row],[DEMAND for the whole year]]/365</f>
        <v>39.287671232876711</v>
      </c>
      <c r="T1232" s="68">
        <f>Table1[[#This Row],[Lead Time (days)]]*S1232</f>
        <v>2396.5479452054792</v>
      </c>
      <c r="U1232" s="68">
        <f>SQRT(2*Table1[[#This Row],[DEMAND for the whole year]]*$H$1/(Table1[[#This Row],[Std. Price ($)]]*$K$1))</f>
        <v>2613.6030114519513</v>
      </c>
      <c r="V1232" s="68">
        <f>Table1[[#This Row],[DEMAND for the whole year]]/U1232</f>
        <v>5.4866787102581469</v>
      </c>
      <c r="W1232" s="68">
        <f>Table1[[#This Row],[Demand variability (COV)]]*S1232</f>
        <v>33.394520547945206</v>
      </c>
      <c r="X1232" s="68">
        <f t="shared" si="278"/>
        <v>260.81954328664716</v>
      </c>
      <c r="Y1232" s="68">
        <f t="shared" si="279"/>
        <v>535.657852896441</v>
      </c>
      <c r="Z1232" s="58">
        <f>(Table1[[#This Row],[Eoq]]/2)*(Table1[[#This Row],[Std. Price ($)]]*$K$1)</f>
        <v>1646.003613077444</v>
      </c>
      <c r="AA1232" s="58">
        <f>Table1[[#This Row],[number of times I order]]*$H$1</f>
        <v>1646.003613077444</v>
      </c>
      <c r="AB1232" s="58">
        <f>Table1[[#This Row],[Holding cost]]+AA1232</f>
        <v>3292.007226154888</v>
      </c>
      <c r="AC1232" s="34">
        <v>1.5</v>
      </c>
      <c r="AD1232" s="29">
        <v>0.77</v>
      </c>
      <c r="AE1232" s="29">
        <v>0.85</v>
      </c>
      <c r="AF1232" s="29">
        <v>61</v>
      </c>
    </row>
    <row r="1233" spans="1:32" x14ac:dyDescent="0.15">
      <c r="A1233" s="32">
        <v>87697.915857036205</v>
      </c>
      <c r="B1233" s="33">
        <v>5.620099999999999</v>
      </c>
      <c r="C1233" s="33">
        <v>5203.1595749037624</v>
      </c>
      <c r="D1233" s="33">
        <f>C1233/Table1[[#This Row],[Std. Price ($)]]</f>
        <v>925.81263232037918</v>
      </c>
      <c r="E1233" s="29">
        <v>1554</v>
      </c>
      <c r="F1233" s="29">
        <f t="shared" si="266"/>
        <v>3885</v>
      </c>
      <c r="G1233" s="29">
        <f t="shared" si="267"/>
        <v>3885</v>
      </c>
      <c r="H1233" s="29">
        <f t="shared" si="268"/>
        <v>3885</v>
      </c>
      <c r="I1233" s="58">
        <f t="shared" si="269"/>
        <v>3885</v>
      </c>
      <c r="J1233" s="58">
        <f t="shared" si="270"/>
        <v>3885</v>
      </c>
      <c r="K1233" s="58">
        <f t="shared" si="271"/>
        <v>3885</v>
      </c>
      <c r="L1233" s="58">
        <f t="shared" si="272"/>
        <v>3885</v>
      </c>
      <c r="M1233" s="58">
        <f t="shared" si="273"/>
        <v>3885</v>
      </c>
      <c r="N1233" s="58">
        <f t="shared" si="274"/>
        <v>3885</v>
      </c>
      <c r="O1233" s="58">
        <f t="shared" si="275"/>
        <v>3885</v>
      </c>
      <c r="P1233" s="58">
        <f t="shared" si="276"/>
        <v>3885</v>
      </c>
      <c r="Q1233" s="58">
        <f t="shared" si="277"/>
        <v>3885</v>
      </c>
      <c r="R1233" s="58">
        <f>SUM(Table1[[#This Row],[Oct]:[September]])</f>
        <v>46620</v>
      </c>
      <c r="S1233" s="68">
        <f>Table1[[#This Row],[DEMAND for the whole year]]/365</f>
        <v>127.72602739726027</v>
      </c>
      <c r="T1233" s="68">
        <f>Table1[[#This Row],[Lead Time (days)]]*S1233</f>
        <v>2043.6164383561643</v>
      </c>
      <c r="U1233" s="68">
        <f>SQRT(2*Table1[[#This Row],[DEMAND for the whole year]]*$H$1/(Table1[[#This Row],[Std. Price ($)]]*$K$1))</f>
        <v>4988.5547196336865</v>
      </c>
      <c r="V1233" s="68">
        <f>Table1[[#This Row],[DEMAND for the whole year]]/U1233</f>
        <v>9.3453921266044251</v>
      </c>
      <c r="W1233" s="68">
        <f>Table1[[#This Row],[Demand variability (COV)]]*S1233</f>
        <v>95.794520547945197</v>
      </c>
      <c r="X1233" s="68">
        <f t="shared" si="278"/>
        <v>383.17808219178079</v>
      </c>
      <c r="Y1233" s="68">
        <f t="shared" si="279"/>
        <v>786.95156887936059</v>
      </c>
      <c r="Z1233" s="58">
        <f>(Table1[[#This Row],[Eoq]]/2)*(Table1[[#This Row],[Std. Price ($)]]*$K$1)</f>
        <v>2803.6176379813278</v>
      </c>
      <c r="AA1233" s="58">
        <f>Table1[[#This Row],[number of times I order]]*$H$1</f>
        <v>2803.6176379813273</v>
      </c>
      <c r="AB1233" s="58">
        <f>Table1[[#This Row],[Holding cost]]+AA1233</f>
        <v>5607.2352759626556</v>
      </c>
      <c r="AC1233" s="34">
        <v>1.5</v>
      </c>
      <c r="AD1233" s="29">
        <v>0.77</v>
      </c>
      <c r="AE1233" s="29">
        <v>0.75</v>
      </c>
      <c r="AF1233" s="29">
        <v>16</v>
      </c>
    </row>
    <row r="1234" spans="1:32" x14ac:dyDescent="0.15">
      <c r="A1234" s="32">
        <v>68144.596604949591</v>
      </c>
      <c r="B1234" s="33">
        <v>10.06410528</v>
      </c>
      <c r="C1234" s="33">
        <v>10832.091475393932</v>
      </c>
      <c r="D1234" s="33">
        <f>C1234/Table1[[#This Row],[Std. Price ($)]]</f>
        <v>1076.309435764759</v>
      </c>
      <c r="E1234" s="29">
        <v>1884</v>
      </c>
      <c r="F1234" s="29">
        <f t="shared" si="266"/>
        <v>2826</v>
      </c>
      <c r="G1234" s="29">
        <f t="shared" si="267"/>
        <v>2826</v>
      </c>
      <c r="H1234" s="29">
        <f t="shared" si="268"/>
        <v>2826</v>
      </c>
      <c r="I1234" s="58">
        <f t="shared" si="269"/>
        <v>2826</v>
      </c>
      <c r="J1234" s="58">
        <f t="shared" si="270"/>
        <v>2826</v>
      </c>
      <c r="K1234" s="58">
        <f t="shared" si="271"/>
        <v>2826</v>
      </c>
      <c r="L1234" s="58">
        <f t="shared" si="272"/>
        <v>2826</v>
      </c>
      <c r="M1234" s="58">
        <f t="shared" si="273"/>
        <v>2826</v>
      </c>
      <c r="N1234" s="58">
        <f t="shared" si="274"/>
        <v>2826</v>
      </c>
      <c r="O1234" s="58">
        <f t="shared" si="275"/>
        <v>2826</v>
      </c>
      <c r="P1234" s="58">
        <f t="shared" si="276"/>
        <v>2826</v>
      </c>
      <c r="Q1234" s="58">
        <f t="shared" si="277"/>
        <v>2826</v>
      </c>
      <c r="R1234" s="58">
        <f>SUM(Table1[[#This Row],[Oct]:[September]])</f>
        <v>33912</v>
      </c>
      <c r="S1234" s="68">
        <f>Table1[[#This Row],[DEMAND for the whole year]]/365</f>
        <v>92.909589041095884</v>
      </c>
      <c r="T1234" s="68">
        <f>Table1[[#This Row],[Lead Time (days)]]*S1234</f>
        <v>1951.1013698630136</v>
      </c>
      <c r="U1234" s="68">
        <f>SQRT(2*Table1[[#This Row],[DEMAND for the whole year]]*$H$1/(Table1[[#This Row],[Std. Price ($)]]*$K$1))</f>
        <v>3179.4334828772962</v>
      </c>
      <c r="V1234" s="68">
        <f>Table1[[#This Row],[DEMAND for the whole year]]/U1234</f>
        <v>10.666051100811398</v>
      </c>
      <c r="W1234" s="68">
        <f>Table1[[#This Row],[Demand variability (COV)]]*S1234</f>
        <v>52.029369863013699</v>
      </c>
      <c r="X1234" s="68">
        <f t="shared" si="278"/>
        <v>238.42852575811443</v>
      </c>
      <c r="Y1234" s="68">
        <f t="shared" si="279"/>
        <v>489.67232503927886</v>
      </c>
      <c r="Z1234" s="58">
        <f>(Table1[[#This Row],[Eoq]]/2)*(Table1[[#This Row],[Std. Price ($)]]*$K$1)</f>
        <v>3199.8153302434184</v>
      </c>
      <c r="AA1234" s="58">
        <f>Table1[[#This Row],[number of times I order]]*$H$1</f>
        <v>3199.8153302434193</v>
      </c>
      <c r="AB1234" s="58">
        <f>Table1[[#This Row],[Holding cost]]+AA1234</f>
        <v>6399.6306604868378</v>
      </c>
      <c r="AC1234" s="34">
        <v>0.5</v>
      </c>
      <c r="AD1234" s="29">
        <v>0.77</v>
      </c>
      <c r="AE1234" s="29">
        <v>0.56000000000000005</v>
      </c>
      <c r="AF1234" s="29">
        <v>21</v>
      </c>
    </row>
    <row r="1235" spans="1:32" x14ac:dyDescent="0.15">
      <c r="A1235" s="32">
        <v>21040.679068246594</v>
      </c>
      <c r="B1235" s="33">
        <v>7.4523278499999988</v>
      </c>
      <c r="C1235" s="33">
        <v>14684.307807540703</v>
      </c>
      <c r="D1235" s="33">
        <f>C1235/Table1[[#This Row],[Std. Price ($)]]</f>
        <v>1970.4323404854908</v>
      </c>
      <c r="E1235" s="29">
        <v>1610</v>
      </c>
      <c r="F1235" s="29">
        <f t="shared" si="266"/>
        <v>966</v>
      </c>
      <c r="G1235" s="29">
        <f t="shared" si="267"/>
        <v>966</v>
      </c>
      <c r="H1235" s="29">
        <f t="shared" si="268"/>
        <v>966</v>
      </c>
      <c r="I1235" s="58">
        <f t="shared" si="269"/>
        <v>966</v>
      </c>
      <c r="J1235" s="58">
        <f t="shared" si="270"/>
        <v>966</v>
      </c>
      <c r="K1235" s="58">
        <f t="shared" si="271"/>
        <v>966</v>
      </c>
      <c r="L1235" s="58">
        <f t="shared" si="272"/>
        <v>966</v>
      </c>
      <c r="M1235" s="58">
        <f t="shared" si="273"/>
        <v>966</v>
      </c>
      <c r="N1235" s="58">
        <f t="shared" si="274"/>
        <v>966</v>
      </c>
      <c r="O1235" s="58">
        <f t="shared" si="275"/>
        <v>966</v>
      </c>
      <c r="P1235" s="58">
        <f t="shared" si="276"/>
        <v>966</v>
      </c>
      <c r="Q1235" s="58">
        <f t="shared" si="277"/>
        <v>966</v>
      </c>
      <c r="R1235" s="58">
        <f>SUM(Table1[[#This Row],[Oct]:[September]])</f>
        <v>11592</v>
      </c>
      <c r="S1235" s="68">
        <f>Table1[[#This Row],[DEMAND for the whole year]]/365</f>
        <v>31.758904109589039</v>
      </c>
      <c r="T1235" s="68">
        <f>Table1[[#This Row],[Lead Time (days)]]*S1235</f>
        <v>1683.2219178082191</v>
      </c>
      <c r="U1235" s="68">
        <f>SQRT(2*Table1[[#This Row],[DEMAND for the whole year]]*$H$1/(Table1[[#This Row],[Std. Price ($)]]*$K$1))</f>
        <v>2160.1993811132925</v>
      </c>
      <c r="V1235" s="68">
        <f>Table1[[#This Row],[DEMAND for the whole year]]/U1235</f>
        <v>5.3661713364744514</v>
      </c>
      <c r="W1235" s="68">
        <f>Table1[[#This Row],[Demand variability (COV)]]*S1235</f>
        <v>12.703561643835616</v>
      </c>
      <c r="X1235" s="68">
        <f t="shared" si="278"/>
        <v>92.48332475237234</v>
      </c>
      <c r="Y1235" s="68">
        <f t="shared" si="279"/>
        <v>189.93752746179371</v>
      </c>
      <c r="Z1235" s="58">
        <f>(Table1[[#This Row],[Eoq]]/2)*(Table1[[#This Row],[Std. Price ($)]]*$K$1)</f>
        <v>1609.8514009423352</v>
      </c>
      <c r="AA1235" s="58">
        <f>Table1[[#This Row],[number of times I order]]*$H$1</f>
        <v>1609.8514009423354</v>
      </c>
      <c r="AB1235" s="58">
        <f>Table1[[#This Row],[Holding cost]]+AA1235</f>
        <v>3219.7028018846704</v>
      </c>
      <c r="AC1235" s="34">
        <v>-0.4</v>
      </c>
      <c r="AD1235" s="29">
        <v>0.77</v>
      </c>
      <c r="AE1235" s="29">
        <v>0.4</v>
      </c>
      <c r="AF1235" s="29">
        <v>53</v>
      </c>
    </row>
    <row r="1236" spans="1:32" x14ac:dyDescent="0.15">
      <c r="A1236" s="32">
        <v>2797.3207360543761</v>
      </c>
      <c r="B1236" s="33">
        <v>18.976240989999997</v>
      </c>
      <c r="C1236" s="33">
        <v>34813.572592501143</v>
      </c>
      <c r="D1236" s="33">
        <f>C1236/Table1[[#This Row],[Std. Price ($)]]</f>
        <v>1834.5873985710352</v>
      </c>
      <c r="E1236" s="29">
        <v>2330</v>
      </c>
      <c r="F1236" s="29">
        <f t="shared" si="266"/>
        <v>1398</v>
      </c>
      <c r="G1236" s="29">
        <f t="shared" si="267"/>
        <v>1398</v>
      </c>
      <c r="H1236" s="29">
        <f t="shared" si="268"/>
        <v>1398</v>
      </c>
      <c r="I1236" s="58">
        <f t="shared" si="269"/>
        <v>1398</v>
      </c>
      <c r="J1236" s="58">
        <f t="shared" si="270"/>
        <v>1398</v>
      </c>
      <c r="K1236" s="58">
        <f t="shared" si="271"/>
        <v>1398</v>
      </c>
      <c r="L1236" s="58">
        <f t="shared" si="272"/>
        <v>1398</v>
      </c>
      <c r="M1236" s="58">
        <f t="shared" si="273"/>
        <v>1398</v>
      </c>
      <c r="N1236" s="58">
        <f t="shared" si="274"/>
        <v>1398</v>
      </c>
      <c r="O1236" s="58">
        <f t="shared" si="275"/>
        <v>1398</v>
      </c>
      <c r="P1236" s="58">
        <f t="shared" si="276"/>
        <v>1398</v>
      </c>
      <c r="Q1236" s="58">
        <f t="shared" si="277"/>
        <v>1398</v>
      </c>
      <c r="R1236" s="58">
        <f>SUM(Table1[[#This Row],[Oct]:[September]])</f>
        <v>16776</v>
      </c>
      <c r="S1236" s="68">
        <f>Table1[[#This Row],[DEMAND for the whole year]]/365</f>
        <v>45.961643835616435</v>
      </c>
      <c r="T1236" s="68">
        <f>Table1[[#This Row],[Lead Time (days)]]*S1236</f>
        <v>2390.0054794520547</v>
      </c>
      <c r="U1236" s="68">
        <f>SQRT(2*Table1[[#This Row],[DEMAND for the whole year]]*$H$1/(Table1[[#This Row],[Std. Price ($)]]*$K$1))</f>
        <v>1628.5449214394112</v>
      </c>
      <c r="V1236" s="68">
        <f>Table1[[#This Row],[DEMAND for the whole year]]/U1236</f>
        <v>10.30122029742496</v>
      </c>
      <c r="W1236" s="68">
        <f>Table1[[#This Row],[Demand variability (COV)]]*S1236</f>
        <v>11.490410958904109</v>
      </c>
      <c r="X1236" s="68">
        <f t="shared" si="278"/>
        <v>82.858531776964213</v>
      </c>
      <c r="Y1236" s="68">
        <f t="shared" si="279"/>
        <v>170.17061937349246</v>
      </c>
      <c r="Z1236" s="58">
        <f>(Table1[[#This Row],[Eoq]]/2)*(Table1[[#This Row],[Std. Price ($)]]*$K$1)</f>
        <v>3090.3660892274879</v>
      </c>
      <c r="AA1236" s="58">
        <f>Table1[[#This Row],[number of times I order]]*$H$1</f>
        <v>3090.3660892274879</v>
      </c>
      <c r="AB1236" s="58">
        <f>Table1[[#This Row],[Holding cost]]+AA1236</f>
        <v>6180.7321784549758</v>
      </c>
      <c r="AC1236" s="34">
        <v>-0.4</v>
      </c>
      <c r="AD1236" s="29">
        <v>0.77</v>
      </c>
      <c r="AE1236" s="29">
        <v>0.25</v>
      </c>
      <c r="AF1236" s="29">
        <v>52</v>
      </c>
    </row>
    <row r="1237" spans="1:32" x14ac:dyDescent="0.15">
      <c r="A1237" s="32">
        <v>280.78806309025373</v>
      </c>
      <c r="B1237" s="33">
        <v>11.32921</v>
      </c>
      <c r="C1237" s="33">
        <v>12543.427769385718</v>
      </c>
      <c r="D1237" s="33">
        <f>C1237/Table1[[#This Row],[Std. Price ($)]]</f>
        <v>1107.1758551024934</v>
      </c>
      <c r="E1237" s="29">
        <v>1634</v>
      </c>
      <c r="F1237" s="29">
        <f t="shared" si="266"/>
        <v>2451</v>
      </c>
      <c r="G1237" s="29">
        <f t="shared" si="267"/>
        <v>2451</v>
      </c>
      <c r="H1237" s="29">
        <f t="shared" si="268"/>
        <v>2451</v>
      </c>
      <c r="I1237" s="58">
        <f t="shared" si="269"/>
        <v>2451</v>
      </c>
      <c r="J1237" s="58">
        <f t="shared" si="270"/>
        <v>2451</v>
      </c>
      <c r="K1237" s="58">
        <f t="shared" si="271"/>
        <v>2451</v>
      </c>
      <c r="L1237" s="58">
        <f t="shared" si="272"/>
        <v>2451</v>
      </c>
      <c r="M1237" s="58">
        <f t="shared" si="273"/>
        <v>2451</v>
      </c>
      <c r="N1237" s="58">
        <f t="shared" si="274"/>
        <v>2451</v>
      </c>
      <c r="O1237" s="58">
        <f t="shared" si="275"/>
        <v>2451</v>
      </c>
      <c r="P1237" s="58">
        <f t="shared" si="276"/>
        <v>2451</v>
      </c>
      <c r="Q1237" s="58">
        <f t="shared" si="277"/>
        <v>2451</v>
      </c>
      <c r="R1237" s="58">
        <f>SUM(Table1[[#This Row],[Oct]:[September]])</f>
        <v>29412</v>
      </c>
      <c r="S1237" s="68">
        <f>Table1[[#This Row],[DEMAND for the whole year]]/365</f>
        <v>80.580821917808223</v>
      </c>
      <c r="T1237" s="68">
        <f>Table1[[#This Row],[Lead Time (days)]]*S1237</f>
        <v>2739.7479452054795</v>
      </c>
      <c r="U1237" s="68">
        <f>SQRT(2*Table1[[#This Row],[DEMAND for the whole year]]*$H$1/(Table1[[#This Row],[Std. Price ($)]]*$K$1))</f>
        <v>2790.7638741893311</v>
      </c>
      <c r="V1237" s="68">
        <f>Table1[[#This Row],[DEMAND for the whole year]]/U1237</f>
        <v>10.539049997034837</v>
      </c>
      <c r="W1237" s="68">
        <f>Table1[[#This Row],[Demand variability (COV)]]*S1237</f>
        <v>29.009095890410958</v>
      </c>
      <c r="X1237" s="68">
        <f t="shared" si="278"/>
        <v>169.15064264994081</v>
      </c>
      <c r="Y1237" s="68">
        <f t="shared" si="279"/>
        <v>347.39294807498857</v>
      </c>
      <c r="Z1237" s="58">
        <f>(Table1[[#This Row],[Eoq]]/2)*(Table1[[#This Row],[Std. Price ($)]]*$K$1)</f>
        <v>3161.7149991104516</v>
      </c>
      <c r="AA1237" s="58">
        <f>Table1[[#This Row],[number of times I order]]*$H$1</f>
        <v>3161.7149991104511</v>
      </c>
      <c r="AB1237" s="58">
        <f>Table1[[#This Row],[Holding cost]]+AA1237</f>
        <v>6323.4299982209031</v>
      </c>
      <c r="AC1237" s="34">
        <v>0.5</v>
      </c>
      <c r="AD1237" s="29">
        <v>0.77</v>
      </c>
      <c r="AE1237" s="29">
        <v>0.36</v>
      </c>
      <c r="AF1237" s="29">
        <v>34</v>
      </c>
    </row>
    <row r="1238" spans="1:32" x14ac:dyDescent="0.15">
      <c r="A1238" s="32">
        <v>92208.600783504677</v>
      </c>
      <c r="B1238" s="33">
        <v>6.9169498999999988</v>
      </c>
      <c r="C1238" s="33">
        <v>12426.784584299563</v>
      </c>
      <c r="D1238" s="33">
        <f>C1238/Table1[[#This Row],[Std. Price ($)]]</f>
        <v>1796.5699858979121</v>
      </c>
      <c r="E1238" s="29">
        <v>1730</v>
      </c>
      <c r="F1238" s="29">
        <f t="shared" si="266"/>
        <v>2076</v>
      </c>
      <c r="G1238" s="29">
        <f t="shared" si="267"/>
        <v>2076</v>
      </c>
      <c r="H1238" s="29">
        <f t="shared" si="268"/>
        <v>2076</v>
      </c>
      <c r="I1238" s="58">
        <f t="shared" si="269"/>
        <v>2076</v>
      </c>
      <c r="J1238" s="58">
        <f t="shared" si="270"/>
        <v>2076</v>
      </c>
      <c r="K1238" s="58">
        <f t="shared" si="271"/>
        <v>2076</v>
      </c>
      <c r="L1238" s="58">
        <f t="shared" si="272"/>
        <v>2076</v>
      </c>
      <c r="M1238" s="58">
        <f t="shared" si="273"/>
        <v>2076</v>
      </c>
      <c r="N1238" s="58">
        <f t="shared" si="274"/>
        <v>2076</v>
      </c>
      <c r="O1238" s="58">
        <f t="shared" si="275"/>
        <v>2076</v>
      </c>
      <c r="P1238" s="58">
        <f t="shared" si="276"/>
        <v>2076</v>
      </c>
      <c r="Q1238" s="58">
        <f t="shared" si="277"/>
        <v>2076</v>
      </c>
      <c r="R1238" s="58">
        <f>SUM(Table1[[#This Row],[Oct]:[September]])</f>
        <v>24912</v>
      </c>
      <c r="S1238" s="68">
        <f>Table1[[#This Row],[DEMAND for the whole year]]/365</f>
        <v>68.252054794520546</v>
      </c>
      <c r="T1238" s="68">
        <f>Table1[[#This Row],[Lead Time (days)]]*S1238</f>
        <v>1774.5534246575342</v>
      </c>
      <c r="U1238" s="68">
        <f>SQRT(2*Table1[[#This Row],[DEMAND for the whole year]]*$H$1/(Table1[[#This Row],[Std. Price ($)]]*$K$1))</f>
        <v>3287.0598368096253</v>
      </c>
      <c r="V1238" s="68">
        <f>Table1[[#This Row],[DEMAND for the whole year]]/U1238</f>
        <v>7.5788094031714497</v>
      </c>
      <c r="W1238" s="68">
        <f>Table1[[#This Row],[Demand variability (COV)]]*S1238</f>
        <v>58.696767123287671</v>
      </c>
      <c r="X1238" s="68">
        <f t="shared" si="278"/>
        <v>299.29596094645524</v>
      </c>
      <c r="Y1238" s="68">
        <f t="shared" si="279"/>
        <v>614.67875375028677</v>
      </c>
      <c r="Z1238" s="58">
        <f>(Table1[[#This Row],[Eoq]]/2)*(Table1[[#This Row],[Std. Price ($)]]*$K$1)</f>
        <v>2273.6428209514352</v>
      </c>
      <c r="AA1238" s="58">
        <f>Table1[[#This Row],[number of times I order]]*$H$1</f>
        <v>2273.6428209514347</v>
      </c>
      <c r="AB1238" s="58">
        <f>Table1[[#This Row],[Holding cost]]+AA1238</f>
        <v>4547.2856419028703</v>
      </c>
      <c r="AC1238" s="34">
        <v>0.2</v>
      </c>
      <c r="AD1238" s="29">
        <v>0.77</v>
      </c>
      <c r="AE1238" s="29">
        <v>0.86</v>
      </c>
      <c r="AF1238" s="29">
        <v>26</v>
      </c>
    </row>
    <row r="1239" spans="1:32" x14ac:dyDescent="0.15">
      <c r="A1239" s="32">
        <v>70689.351039738307</v>
      </c>
      <c r="B1239" s="33">
        <v>6.2613503999999995</v>
      </c>
      <c r="C1239" s="33">
        <v>15733.682084489068</v>
      </c>
      <c r="D1239" s="33">
        <f>C1239/Table1[[#This Row],[Std. Price ($)]]</f>
        <v>2512.825681260239</v>
      </c>
      <c r="E1239" s="29">
        <v>1384</v>
      </c>
      <c r="F1239" s="29">
        <f t="shared" si="266"/>
        <v>1660.8</v>
      </c>
      <c r="G1239" s="29">
        <f t="shared" si="267"/>
        <v>1660.8</v>
      </c>
      <c r="H1239" s="29">
        <f t="shared" si="268"/>
        <v>1660.8</v>
      </c>
      <c r="I1239" s="58">
        <f t="shared" si="269"/>
        <v>1660.8</v>
      </c>
      <c r="J1239" s="58">
        <f t="shared" si="270"/>
        <v>1660.8</v>
      </c>
      <c r="K1239" s="58">
        <f t="shared" si="271"/>
        <v>1660.8</v>
      </c>
      <c r="L1239" s="58">
        <f t="shared" si="272"/>
        <v>1660.8</v>
      </c>
      <c r="M1239" s="58">
        <f t="shared" si="273"/>
        <v>1660.8</v>
      </c>
      <c r="N1239" s="58">
        <f t="shared" si="274"/>
        <v>1660.8</v>
      </c>
      <c r="O1239" s="58">
        <f t="shared" si="275"/>
        <v>1660.8</v>
      </c>
      <c r="P1239" s="58">
        <f t="shared" si="276"/>
        <v>1660.8</v>
      </c>
      <c r="Q1239" s="58">
        <f t="shared" si="277"/>
        <v>1660.8</v>
      </c>
      <c r="R1239" s="58">
        <f>SUM(Table1[[#This Row],[Oct]:[September]])</f>
        <v>19929.599999999995</v>
      </c>
      <c r="S1239" s="68">
        <f>Table1[[#This Row],[DEMAND for the whole year]]/365</f>
        <v>54.601643835616422</v>
      </c>
      <c r="T1239" s="68">
        <f>Table1[[#This Row],[Lead Time (days)]]*S1239</f>
        <v>3385.3019178082181</v>
      </c>
      <c r="U1239" s="68">
        <f>SQRT(2*Table1[[#This Row],[DEMAND for the whole year]]*$H$1/(Table1[[#This Row],[Std. Price ($)]]*$K$1))</f>
        <v>3090.1240504292873</v>
      </c>
      <c r="V1239" s="68">
        <f>Table1[[#This Row],[DEMAND for the whole year]]/U1239</f>
        <v>6.4494498197350127</v>
      </c>
      <c r="W1239" s="68">
        <f>Table1[[#This Row],[Demand variability (COV)]]*S1239</f>
        <v>30.030904109589034</v>
      </c>
      <c r="X1239" s="68">
        <f t="shared" si="278"/>
        <v>236.46357542259773</v>
      </c>
      <c r="Y1239" s="68">
        <f t="shared" si="279"/>
        <v>485.63681042826579</v>
      </c>
      <c r="Z1239" s="58">
        <f>(Table1[[#This Row],[Eoq]]/2)*(Table1[[#This Row],[Std. Price ($)]]*$K$1)</f>
        <v>1934.8349459205037</v>
      </c>
      <c r="AA1239" s="58">
        <f>Table1[[#This Row],[number of times I order]]*$H$1</f>
        <v>1934.8349459205037</v>
      </c>
      <c r="AB1239" s="58">
        <f>Table1[[#This Row],[Holding cost]]+AA1239</f>
        <v>3869.6698918410075</v>
      </c>
      <c r="AC1239" s="34">
        <v>0.2</v>
      </c>
      <c r="AD1239" s="29">
        <v>0.77</v>
      </c>
      <c r="AE1239" s="29">
        <v>0.55000000000000004</v>
      </c>
      <c r="AF1239" s="29">
        <v>62</v>
      </c>
    </row>
    <row r="1240" spans="1:32" x14ac:dyDescent="0.15">
      <c r="A1240" s="32">
        <v>74085.867972318942</v>
      </c>
      <c r="B1240" s="33">
        <v>5.3207305599999994</v>
      </c>
      <c r="C1240" s="33">
        <v>6844.057473460246</v>
      </c>
      <c r="D1240" s="33">
        <f>C1240/Table1[[#This Row],[Std. Price ($)]]</f>
        <v>1286.300329678834</v>
      </c>
      <c r="E1240" s="29">
        <v>768</v>
      </c>
      <c r="F1240" s="29">
        <f t="shared" si="266"/>
        <v>614.4</v>
      </c>
      <c r="G1240" s="29">
        <f t="shared" si="267"/>
        <v>614.4</v>
      </c>
      <c r="H1240" s="29">
        <f t="shared" si="268"/>
        <v>614.4</v>
      </c>
      <c r="I1240" s="58">
        <f t="shared" si="269"/>
        <v>614.4</v>
      </c>
      <c r="J1240" s="58">
        <f t="shared" si="270"/>
        <v>614.4</v>
      </c>
      <c r="K1240" s="58">
        <f t="shared" si="271"/>
        <v>614.4</v>
      </c>
      <c r="L1240" s="58">
        <f t="shared" si="272"/>
        <v>614.4</v>
      </c>
      <c r="M1240" s="58">
        <f t="shared" si="273"/>
        <v>614.4</v>
      </c>
      <c r="N1240" s="58">
        <f t="shared" si="274"/>
        <v>614.4</v>
      </c>
      <c r="O1240" s="58">
        <f t="shared" si="275"/>
        <v>614.4</v>
      </c>
      <c r="P1240" s="58">
        <f t="shared" si="276"/>
        <v>614.4</v>
      </c>
      <c r="Q1240" s="58">
        <f t="shared" si="277"/>
        <v>614.4</v>
      </c>
      <c r="R1240" s="58">
        <f>SUM(Table1[[#This Row],[Oct]:[September]])</f>
        <v>7372.7999999999984</v>
      </c>
      <c r="S1240" s="68">
        <f>Table1[[#This Row],[DEMAND for the whole year]]/365</f>
        <v>20.199452054794516</v>
      </c>
      <c r="T1240" s="68">
        <f>Table1[[#This Row],[Lead Time (days)]]*S1240</f>
        <v>727.18027397260255</v>
      </c>
      <c r="U1240" s="68">
        <f>SQRT(2*Table1[[#This Row],[DEMAND for the whole year]]*$H$1/(Table1[[#This Row],[Std. Price ($)]]*$K$1))</f>
        <v>2038.8779092416989</v>
      </c>
      <c r="V1240" s="68">
        <f>Table1[[#This Row],[DEMAND for the whole year]]/U1240</f>
        <v>3.6161066666037378</v>
      </c>
      <c r="W1240" s="68">
        <f>Table1[[#This Row],[Demand variability (COV)]]*S1240</f>
        <v>19.997457534246571</v>
      </c>
      <c r="X1240" s="68">
        <f t="shared" si="278"/>
        <v>119.98474520547943</v>
      </c>
      <c r="Y1240" s="68">
        <f t="shared" si="279"/>
        <v>246.41853975819012</v>
      </c>
      <c r="Z1240" s="58">
        <f>(Table1[[#This Row],[Eoq]]/2)*(Table1[[#This Row],[Std. Price ($)]]*$K$1)</f>
        <v>1084.8319999811213</v>
      </c>
      <c r="AA1240" s="58">
        <f>Table1[[#This Row],[number of times I order]]*$H$1</f>
        <v>1084.8319999811213</v>
      </c>
      <c r="AB1240" s="58">
        <f>Table1[[#This Row],[Holding cost]]+AA1240</f>
        <v>2169.6639999622425</v>
      </c>
      <c r="AC1240" s="34">
        <v>-0.2</v>
      </c>
      <c r="AD1240" s="29">
        <v>0.77</v>
      </c>
      <c r="AE1240" s="29">
        <v>0.99</v>
      </c>
      <c r="AF1240" s="29">
        <v>36</v>
      </c>
    </row>
    <row r="1241" spans="1:32" x14ac:dyDescent="0.15">
      <c r="A1241" s="32">
        <v>86600.204525942187</v>
      </c>
      <c r="B1241" s="33">
        <v>12.724470559999999</v>
      </c>
      <c r="C1241" s="33">
        <v>17410.163147965635</v>
      </c>
      <c r="D1241" s="33">
        <f>C1241/Table1[[#This Row],[Std. Price ($)]]</f>
        <v>1368.2426365695201</v>
      </c>
      <c r="E1241" s="29">
        <v>2692</v>
      </c>
      <c r="F1241" s="29">
        <f t="shared" si="266"/>
        <v>4038</v>
      </c>
      <c r="G1241" s="29">
        <f t="shared" si="267"/>
        <v>4038</v>
      </c>
      <c r="H1241" s="29">
        <f t="shared" si="268"/>
        <v>4038</v>
      </c>
      <c r="I1241" s="58">
        <f t="shared" si="269"/>
        <v>4038</v>
      </c>
      <c r="J1241" s="58">
        <f t="shared" si="270"/>
        <v>4038</v>
      </c>
      <c r="K1241" s="58">
        <f t="shared" si="271"/>
        <v>4038</v>
      </c>
      <c r="L1241" s="58">
        <f t="shared" si="272"/>
        <v>4038</v>
      </c>
      <c r="M1241" s="58">
        <f t="shared" si="273"/>
        <v>4038</v>
      </c>
      <c r="N1241" s="58">
        <f t="shared" si="274"/>
        <v>4038</v>
      </c>
      <c r="O1241" s="58">
        <f t="shared" si="275"/>
        <v>4038</v>
      </c>
      <c r="P1241" s="58">
        <f t="shared" si="276"/>
        <v>4038</v>
      </c>
      <c r="Q1241" s="58">
        <f t="shared" si="277"/>
        <v>4038</v>
      </c>
      <c r="R1241" s="58">
        <f>SUM(Table1[[#This Row],[Oct]:[September]])</f>
        <v>48456</v>
      </c>
      <c r="S1241" s="68">
        <f>Table1[[#This Row],[DEMAND for the whole year]]/365</f>
        <v>132.75616438356164</v>
      </c>
      <c r="T1241" s="68">
        <f>Table1[[#This Row],[Lead Time (days)]]*S1241</f>
        <v>2124.0986301369862</v>
      </c>
      <c r="U1241" s="68">
        <f>SQRT(2*Table1[[#This Row],[DEMAND for the whole year]]*$H$1/(Table1[[#This Row],[Std. Price ($)]]*$K$1))</f>
        <v>3379.9832421244346</v>
      </c>
      <c r="V1241" s="68">
        <f>Table1[[#This Row],[DEMAND for the whole year]]/U1241</f>
        <v>14.33616575256857</v>
      </c>
      <c r="W1241" s="68">
        <f>Table1[[#This Row],[Demand variability (COV)]]*S1241</f>
        <v>94.256876712328761</v>
      </c>
      <c r="X1241" s="68">
        <f t="shared" si="278"/>
        <v>377.02750684931505</v>
      </c>
      <c r="Y1241" s="68">
        <f t="shared" si="279"/>
        <v>774.31983147001256</v>
      </c>
      <c r="Z1241" s="58">
        <f>(Table1[[#This Row],[Eoq]]/2)*(Table1[[#This Row],[Std. Price ($)]]*$K$1)</f>
        <v>4300.8497257705712</v>
      </c>
      <c r="AA1241" s="58">
        <f>Table1[[#This Row],[number of times I order]]*$H$1</f>
        <v>4300.8497257705712</v>
      </c>
      <c r="AB1241" s="58">
        <f>Table1[[#This Row],[Holding cost]]+AA1241</f>
        <v>8601.6994515411425</v>
      </c>
      <c r="AC1241" s="34">
        <v>0.5</v>
      </c>
      <c r="AD1241" s="29">
        <v>0.77</v>
      </c>
      <c r="AE1241" s="29">
        <v>0.71</v>
      </c>
      <c r="AF1241" s="29">
        <v>16</v>
      </c>
    </row>
    <row r="1242" spans="1:32" x14ac:dyDescent="0.15">
      <c r="A1242" s="32">
        <v>67332.300675996099</v>
      </c>
      <c r="B1242" s="33">
        <v>90.521524389999996</v>
      </c>
      <c r="C1242" s="33">
        <v>99239.784283176428</v>
      </c>
      <c r="D1242" s="33">
        <f>C1242/Table1[[#This Row],[Std. Price ($)]]</f>
        <v>1096.3114568819562</v>
      </c>
      <c r="E1242" s="29">
        <v>2054</v>
      </c>
      <c r="F1242" s="29">
        <f t="shared" si="266"/>
        <v>2875.6</v>
      </c>
      <c r="G1242" s="29">
        <f t="shared" si="267"/>
        <v>2875.6</v>
      </c>
      <c r="H1242" s="29">
        <f t="shared" si="268"/>
        <v>2875.6</v>
      </c>
      <c r="I1242" s="58">
        <f t="shared" si="269"/>
        <v>2875.6</v>
      </c>
      <c r="J1242" s="58">
        <f t="shared" si="270"/>
        <v>2875.6</v>
      </c>
      <c r="K1242" s="58">
        <f t="shared" si="271"/>
        <v>2875.6</v>
      </c>
      <c r="L1242" s="58">
        <f t="shared" si="272"/>
        <v>2875.6</v>
      </c>
      <c r="M1242" s="58">
        <f t="shared" si="273"/>
        <v>2875.6</v>
      </c>
      <c r="N1242" s="58">
        <f t="shared" si="274"/>
        <v>2875.6</v>
      </c>
      <c r="O1242" s="58">
        <f t="shared" si="275"/>
        <v>2875.6</v>
      </c>
      <c r="P1242" s="58">
        <f t="shared" si="276"/>
        <v>2875.6</v>
      </c>
      <c r="Q1242" s="58">
        <f t="shared" si="277"/>
        <v>2875.6</v>
      </c>
      <c r="R1242" s="58">
        <f>SUM(Table1[[#This Row],[Oct]:[September]])</f>
        <v>34507.19999999999</v>
      </c>
      <c r="S1242" s="68">
        <f>Table1[[#This Row],[DEMAND for the whole year]]/365</f>
        <v>94.540273972602705</v>
      </c>
      <c r="T1242" s="68">
        <f>Table1[[#This Row],[Lead Time (days)]]*S1242</f>
        <v>3119.8290410958894</v>
      </c>
      <c r="U1242" s="68">
        <f>SQRT(2*Table1[[#This Row],[DEMAND for the whole year]]*$H$1/(Table1[[#This Row],[Std. Price ($)]]*$K$1))</f>
        <v>1069.3984699722257</v>
      </c>
      <c r="V1242" s="68">
        <f>Table1[[#This Row],[DEMAND for the whole year]]/U1242</f>
        <v>32.267859894073169</v>
      </c>
      <c r="W1242" s="68">
        <f>Table1[[#This Row],[Demand variability (COV)]]*S1242</f>
        <v>32.143693150684925</v>
      </c>
      <c r="X1242" s="68">
        <f t="shared" si="278"/>
        <v>184.65145899520491</v>
      </c>
      <c r="Y1242" s="68">
        <f t="shared" si="279"/>
        <v>379.22773275797863</v>
      </c>
      <c r="Z1242" s="58">
        <f>(Table1[[#This Row],[Eoq]]/2)*(Table1[[#This Row],[Std. Price ($)]]*$K$1)</f>
        <v>9680.3579682219515</v>
      </c>
      <c r="AA1242" s="58">
        <f>Table1[[#This Row],[number of times I order]]*$H$1</f>
        <v>9680.3579682219515</v>
      </c>
      <c r="AB1242" s="58">
        <f>Table1[[#This Row],[Holding cost]]+AA1242</f>
        <v>19360.715936443903</v>
      </c>
      <c r="AC1242" s="34">
        <v>0.4</v>
      </c>
      <c r="AD1242" s="29">
        <v>0.77</v>
      </c>
      <c r="AE1242" s="29">
        <v>0.34</v>
      </c>
      <c r="AF1242" s="29">
        <v>33</v>
      </c>
    </row>
    <row r="1243" spans="1:32" x14ac:dyDescent="0.15">
      <c r="A1243" s="32">
        <v>67486.732809641428</v>
      </c>
      <c r="B1243" s="33">
        <v>10.438955629999999</v>
      </c>
      <c r="C1243" s="33">
        <v>29003.969631881082</v>
      </c>
      <c r="D1243" s="33">
        <f>C1243/Table1[[#This Row],[Std. Price ($)]]</f>
        <v>2778.4359527813308</v>
      </c>
      <c r="E1243" s="29">
        <v>1796</v>
      </c>
      <c r="F1243" s="29">
        <f t="shared" si="266"/>
        <v>2514.4</v>
      </c>
      <c r="G1243" s="29">
        <f t="shared" si="267"/>
        <v>2514.4</v>
      </c>
      <c r="H1243" s="29">
        <f t="shared" si="268"/>
        <v>2514.4</v>
      </c>
      <c r="I1243" s="58">
        <f t="shared" si="269"/>
        <v>2514.4</v>
      </c>
      <c r="J1243" s="58">
        <f t="shared" si="270"/>
        <v>2514.4</v>
      </c>
      <c r="K1243" s="58">
        <f t="shared" si="271"/>
        <v>2514.4</v>
      </c>
      <c r="L1243" s="58">
        <f t="shared" si="272"/>
        <v>2514.4</v>
      </c>
      <c r="M1243" s="58">
        <f t="shared" si="273"/>
        <v>2514.4</v>
      </c>
      <c r="N1243" s="58">
        <f t="shared" si="274"/>
        <v>2514.4</v>
      </c>
      <c r="O1243" s="58">
        <f t="shared" si="275"/>
        <v>2514.4</v>
      </c>
      <c r="P1243" s="58">
        <f t="shared" si="276"/>
        <v>2514.4</v>
      </c>
      <c r="Q1243" s="58">
        <f t="shared" si="277"/>
        <v>2514.4</v>
      </c>
      <c r="R1243" s="58">
        <f>SUM(Table1[[#This Row],[Oct]:[September]])</f>
        <v>30172.800000000007</v>
      </c>
      <c r="S1243" s="68">
        <f>Table1[[#This Row],[DEMAND for the whole year]]/365</f>
        <v>82.665205479452069</v>
      </c>
      <c r="T1243" s="68">
        <f>Table1[[#This Row],[Lead Time (days)]]*S1243</f>
        <v>5125.242739726028</v>
      </c>
      <c r="U1243" s="68">
        <f>SQRT(2*Table1[[#This Row],[DEMAND for the whole year]]*$H$1/(Table1[[#This Row],[Std. Price ($)]]*$K$1))</f>
        <v>2944.6922175543064</v>
      </c>
      <c r="V1243" s="68">
        <f>Table1[[#This Row],[DEMAND for the whole year]]/U1243</f>
        <v>10.246503801018571</v>
      </c>
      <c r="W1243" s="68">
        <f>Table1[[#This Row],[Demand variability (COV)]]*S1243</f>
        <v>41.332602739726035</v>
      </c>
      <c r="X1243" s="68">
        <f t="shared" si="278"/>
        <v>325.45323942600493</v>
      </c>
      <c r="Y1243" s="68">
        <f t="shared" si="279"/>
        <v>668.39923593275523</v>
      </c>
      <c r="Z1243" s="58">
        <f>(Table1[[#This Row],[Eoq]]/2)*(Table1[[#This Row],[Std. Price ($)]]*$K$1)</f>
        <v>3073.9511403055712</v>
      </c>
      <c r="AA1243" s="58">
        <f>Table1[[#This Row],[number of times I order]]*$H$1</f>
        <v>3073.9511403055712</v>
      </c>
      <c r="AB1243" s="58">
        <f>Table1[[#This Row],[Holding cost]]+AA1243</f>
        <v>6147.9022806111425</v>
      </c>
      <c r="AC1243" s="34">
        <v>0.4</v>
      </c>
      <c r="AD1243" s="29">
        <v>0.77</v>
      </c>
      <c r="AE1243" s="29">
        <v>0.5</v>
      </c>
      <c r="AF1243" s="29">
        <v>62</v>
      </c>
    </row>
    <row r="1244" spans="1:32" x14ac:dyDescent="0.15">
      <c r="A1244" s="32">
        <v>49472.716247678472</v>
      </c>
      <c r="B1244" s="33">
        <v>8.3320377599999986</v>
      </c>
      <c r="C1244" s="33">
        <v>8939.9574763247692</v>
      </c>
      <c r="D1244" s="33">
        <f>C1244/Table1[[#This Row],[Std. Price ($)]]</f>
        <v>1072.9617092283522</v>
      </c>
      <c r="E1244" s="29">
        <v>566</v>
      </c>
      <c r="F1244" s="29">
        <f t="shared" si="266"/>
        <v>735.8</v>
      </c>
      <c r="G1244" s="29">
        <f t="shared" si="267"/>
        <v>735.8</v>
      </c>
      <c r="H1244" s="29">
        <f t="shared" si="268"/>
        <v>735.8</v>
      </c>
      <c r="I1244" s="58">
        <f t="shared" si="269"/>
        <v>735.8</v>
      </c>
      <c r="J1244" s="58">
        <f t="shared" si="270"/>
        <v>735.8</v>
      </c>
      <c r="K1244" s="58">
        <f t="shared" si="271"/>
        <v>735.8</v>
      </c>
      <c r="L1244" s="58">
        <f t="shared" si="272"/>
        <v>735.8</v>
      </c>
      <c r="M1244" s="58">
        <f t="shared" si="273"/>
        <v>735.8</v>
      </c>
      <c r="N1244" s="58">
        <f t="shared" si="274"/>
        <v>735.8</v>
      </c>
      <c r="O1244" s="58">
        <f t="shared" si="275"/>
        <v>735.8</v>
      </c>
      <c r="P1244" s="58">
        <f t="shared" si="276"/>
        <v>735.8</v>
      </c>
      <c r="Q1244" s="58">
        <f t="shared" si="277"/>
        <v>735.8</v>
      </c>
      <c r="R1244" s="58">
        <f>SUM(Table1[[#This Row],[Oct]:[September]])</f>
        <v>8829.6</v>
      </c>
      <c r="S1244" s="68">
        <f>Table1[[#This Row],[DEMAND for the whole year]]/365</f>
        <v>24.190684931506851</v>
      </c>
      <c r="T1244" s="68">
        <f>Table1[[#This Row],[Lead Time (days)]]*S1244</f>
        <v>532.19506849315076</v>
      </c>
      <c r="U1244" s="68">
        <f>SQRT(2*Table1[[#This Row],[DEMAND for the whole year]]*$H$1/(Table1[[#This Row],[Std. Price ($)]]*$K$1))</f>
        <v>1783.0171784578342</v>
      </c>
      <c r="V1244" s="68">
        <f>Table1[[#This Row],[DEMAND for the whole year]]/U1244</f>
        <v>4.9520554858797778</v>
      </c>
      <c r="W1244" s="68">
        <f>Table1[[#This Row],[Demand variability (COV)]]*S1244</f>
        <v>51.042345205479457</v>
      </c>
      <c r="X1244" s="68">
        <f t="shared" si="278"/>
        <v>239.40982037012873</v>
      </c>
      <c r="Y1244" s="68">
        <f t="shared" si="279"/>
        <v>491.68765777971208</v>
      </c>
      <c r="Z1244" s="58">
        <f>(Table1[[#This Row],[Eoq]]/2)*(Table1[[#This Row],[Std. Price ($)]]*$K$1)</f>
        <v>1485.6166457639333</v>
      </c>
      <c r="AA1244" s="58">
        <f>Table1[[#This Row],[number of times I order]]*$H$1</f>
        <v>1485.6166457639333</v>
      </c>
      <c r="AB1244" s="58">
        <f>Table1[[#This Row],[Holding cost]]+AA1244</f>
        <v>2971.2332915278666</v>
      </c>
      <c r="AC1244" s="34">
        <v>0.3</v>
      </c>
      <c r="AD1244" s="29">
        <v>0.77</v>
      </c>
      <c r="AE1244" s="29">
        <v>2.11</v>
      </c>
      <c r="AF1244" s="29">
        <v>22</v>
      </c>
    </row>
    <row r="1245" spans="1:32" x14ac:dyDescent="0.15">
      <c r="A1245" s="32">
        <v>38742.027714567215</v>
      </c>
      <c r="B1245" s="33">
        <v>8.3122263699999994</v>
      </c>
      <c r="C1245" s="33">
        <v>5510.7554835990541</v>
      </c>
      <c r="D1245" s="33">
        <f>C1245/Table1[[#This Row],[Std. Price ($)]]</f>
        <v>662.96985167393302</v>
      </c>
      <c r="E1245" s="29">
        <v>1400</v>
      </c>
      <c r="F1245" s="29">
        <f t="shared" si="266"/>
        <v>560</v>
      </c>
      <c r="G1245" s="29">
        <f t="shared" si="267"/>
        <v>560</v>
      </c>
      <c r="H1245" s="29">
        <f t="shared" si="268"/>
        <v>560</v>
      </c>
      <c r="I1245" s="58">
        <f t="shared" si="269"/>
        <v>560</v>
      </c>
      <c r="J1245" s="58">
        <f t="shared" si="270"/>
        <v>560</v>
      </c>
      <c r="K1245" s="58">
        <f t="shared" si="271"/>
        <v>560</v>
      </c>
      <c r="L1245" s="58">
        <f t="shared" si="272"/>
        <v>560</v>
      </c>
      <c r="M1245" s="58">
        <f t="shared" si="273"/>
        <v>560</v>
      </c>
      <c r="N1245" s="58">
        <f t="shared" si="274"/>
        <v>560</v>
      </c>
      <c r="O1245" s="58">
        <f t="shared" si="275"/>
        <v>560</v>
      </c>
      <c r="P1245" s="58">
        <f t="shared" si="276"/>
        <v>560</v>
      </c>
      <c r="Q1245" s="58">
        <f t="shared" si="277"/>
        <v>560</v>
      </c>
      <c r="R1245" s="58">
        <f>SUM(Table1[[#This Row],[Oct]:[September]])</f>
        <v>6720</v>
      </c>
      <c r="S1245" s="68">
        <f>Table1[[#This Row],[DEMAND for the whole year]]/365</f>
        <v>18.410958904109588</v>
      </c>
      <c r="T1245" s="68">
        <f>Table1[[#This Row],[Lead Time (days)]]*S1245</f>
        <v>202.52054794520546</v>
      </c>
      <c r="U1245" s="68">
        <f>SQRT(2*Table1[[#This Row],[DEMAND for the whole year]]*$H$1/(Table1[[#This Row],[Std. Price ($)]]*$K$1))</f>
        <v>1557.3512754289411</v>
      </c>
      <c r="V1245" s="68">
        <f>Table1[[#This Row],[DEMAND for the whole year]]/U1245</f>
        <v>4.3150187796578594</v>
      </c>
      <c r="W1245" s="68">
        <f>Table1[[#This Row],[Demand variability (COV)]]*S1245</f>
        <v>17.858630136986299</v>
      </c>
      <c r="X1245" s="68">
        <f t="shared" si="278"/>
        <v>59.230375434116809</v>
      </c>
      <c r="Y1245" s="68">
        <f t="shared" si="279"/>
        <v>121.64431902413124</v>
      </c>
      <c r="Z1245" s="58">
        <f>(Table1[[#This Row],[Eoq]]/2)*(Table1[[#This Row],[Std. Price ($)]]*$K$1)</f>
        <v>1294.5056338973577</v>
      </c>
      <c r="AA1245" s="58">
        <f>Table1[[#This Row],[number of times I order]]*$H$1</f>
        <v>1294.5056338973577</v>
      </c>
      <c r="AB1245" s="58">
        <f>Table1[[#This Row],[Holding cost]]+AA1245</f>
        <v>2589.0112677947154</v>
      </c>
      <c r="AC1245" s="34">
        <v>-0.6</v>
      </c>
      <c r="AD1245" s="29">
        <v>0.77</v>
      </c>
      <c r="AE1245" s="29">
        <v>0.97</v>
      </c>
      <c r="AF1245" s="29">
        <v>11</v>
      </c>
    </row>
    <row r="1246" spans="1:32" x14ac:dyDescent="0.15">
      <c r="A1246" s="32">
        <v>71185.227017991303</v>
      </c>
      <c r="B1246" s="33">
        <v>21.03975552</v>
      </c>
      <c r="C1246" s="33">
        <v>46570.632355606082</v>
      </c>
      <c r="D1246" s="33">
        <f>C1246/Table1[[#This Row],[Std. Price ($)]]</f>
        <v>2213.4588166358162</v>
      </c>
      <c r="E1246" s="29">
        <v>2532</v>
      </c>
      <c r="F1246" s="29">
        <f t="shared" si="266"/>
        <v>5570.4</v>
      </c>
      <c r="G1246" s="29">
        <f t="shared" si="267"/>
        <v>5570.4</v>
      </c>
      <c r="H1246" s="29">
        <f t="shared" si="268"/>
        <v>5570.4</v>
      </c>
      <c r="I1246" s="58">
        <f t="shared" si="269"/>
        <v>5570.4</v>
      </c>
      <c r="J1246" s="58">
        <f t="shared" si="270"/>
        <v>5570.4</v>
      </c>
      <c r="K1246" s="58">
        <f t="shared" si="271"/>
        <v>5570.4</v>
      </c>
      <c r="L1246" s="58">
        <f t="shared" si="272"/>
        <v>5570.4</v>
      </c>
      <c r="M1246" s="58">
        <f t="shared" si="273"/>
        <v>5570.4</v>
      </c>
      <c r="N1246" s="58">
        <f t="shared" si="274"/>
        <v>5570.4</v>
      </c>
      <c r="O1246" s="58">
        <f t="shared" si="275"/>
        <v>5570.4</v>
      </c>
      <c r="P1246" s="58">
        <f t="shared" si="276"/>
        <v>5570.4</v>
      </c>
      <c r="Q1246" s="58">
        <f t="shared" si="277"/>
        <v>5570.4</v>
      </c>
      <c r="R1246" s="58">
        <f>SUM(Table1[[#This Row],[Oct]:[September]])</f>
        <v>66844.800000000003</v>
      </c>
      <c r="S1246" s="68">
        <f>Table1[[#This Row],[DEMAND for the whole year]]/365</f>
        <v>183.1364383561644</v>
      </c>
      <c r="T1246" s="68">
        <f>Table1[[#This Row],[Lead Time (days)]]*S1246</f>
        <v>6959.184657534247</v>
      </c>
      <c r="U1246" s="68">
        <f>SQRT(2*Table1[[#This Row],[DEMAND for the whole year]]*$H$1/(Table1[[#This Row],[Std. Price ($)]]*$K$1))</f>
        <v>3087.2663332019779</v>
      </c>
      <c r="V1246" s="68">
        <f>Table1[[#This Row],[DEMAND for the whole year]]/U1246</f>
        <v>21.651776291898823</v>
      </c>
      <c r="W1246" s="68">
        <f>Table1[[#This Row],[Demand variability (COV)]]*S1246</f>
        <v>91.568219178082202</v>
      </c>
      <c r="X1246" s="68">
        <f t="shared" si="278"/>
        <v>564.46441252830232</v>
      </c>
      <c r="Y1246" s="68">
        <f t="shared" si="279"/>
        <v>1159.2681723204323</v>
      </c>
      <c r="Z1246" s="58">
        <f>(Table1[[#This Row],[Eoq]]/2)*(Table1[[#This Row],[Std. Price ($)]]*$K$1)</f>
        <v>6495.5328875696478</v>
      </c>
      <c r="AA1246" s="58">
        <f>Table1[[#This Row],[number of times I order]]*$H$1</f>
        <v>6495.5328875696468</v>
      </c>
      <c r="AB1246" s="58">
        <f>Table1[[#This Row],[Holding cost]]+AA1246</f>
        <v>12991.065775139294</v>
      </c>
      <c r="AC1246" s="34">
        <v>1.2</v>
      </c>
      <c r="AD1246" s="29">
        <v>0.77</v>
      </c>
      <c r="AE1246" s="29">
        <v>0.5</v>
      </c>
      <c r="AF1246" s="29">
        <v>38</v>
      </c>
    </row>
    <row r="1247" spans="1:32" x14ac:dyDescent="0.15">
      <c r="A1247" s="32">
        <v>83637.231887497896</v>
      </c>
      <c r="B1247" s="33">
        <v>6.0286993300000002</v>
      </c>
      <c r="C1247" s="33">
        <v>17809.123401208075</v>
      </c>
      <c r="D1247" s="33">
        <f>C1247/Table1[[#This Row],[Std. Price ($)]]</f>
        <v>2954.057322544907</v>
      </c>
      <c r="E1247" s="29">
        <v>2532</v>
      </c>
      <c r="F1247" s="29">
        <f t="shared" si="266"/>
        <v>4051.2</v>
      </c>
      <c r="G1247" s="29">
        <f t="shared" si="267"/>
        <v>4051.2</v>
      </c>
      <c r="H1247" s="29">
        <f t="shared" si="268"/>
        <v>4051.2</v>
      </c>
      <c r="I1247" s="58">
        <f t="shared" si="269"/>
        <v>4051.2</v>
      </c>
      <c r="J1247" s="58">
        <f t="shared" si="270"/>
        <v>4051.2</v>
      </c>
      <c r="K1247" s="58">
        <f t="shared" si="271"/>
        <v>4051.2</v>
      </c>
      <c r="L1247" s="58">
        <f t="shared" si="272"/>
        <v>4051.2</v>
      </c>
      <c r="M1247" s="58">
        <f t="shared" si="273"/>
        <v>4051.2</v>
      </c>
      <c r="N1247" s="58">
        <f t="shared" si="274"/>
        <v>4051.2</v>
      </c>
      <c r="O1247" s="58">
        <f t="shared" si="275"/>
        <v>4051.2</v>
      </c>
      <c r="P1247" s="58">
        <f t="shared" si="276"/>
        <v>4051.2</v>
      </c>
      <c r="Q1247" s="58">
        <f t="shared" si="277"/>
        <v>4051.2</v>
      </c>
      <c r="R1247" s="58">
        <f>SUM(Table1[[#This Row],[Oct]:[September]])</f>
        <v>48614.399999999994</v>
      </c>
      <c r="S1247" s="68">
        <f>Table1[[#This Row],[DEMAND for the whole year]]/365</f>
        <v>133.19013698630135</v>
      </c>
      <c r="T1247" s="68">
        <f>Table1[[#This Row],[Lead Time (days)]]*S1247</f>
        <v>5593.9857534246567</v>
      </c>
      <c r="U1247" s="68">
        <f>SQRT(2*Table1[[#This Row],[DEMAND for the whole year]]*$H$1/(Table1[[#This Row],[Std. Price ($)]]*$K$1))</f>
        <v>4918.4841929600543</v>
      </c>
      <c r="V1247" s="68">
        <f>Table1[[#This Row],[DEMAND for the whole year]]/U1247</f>
        <v>9.8840207862379561</v>
      </c>
      <c r="W1247" s="68">
        <f>Table1[[#This Row],[Demand variability (COV)]]*S1247</f>
        <v>66.595068493150677</v>
      </c>
      <c r="X1247" s="68">
        <f t="shared" si="278"/>
        <v>431.58537069682063</v>
      </c>
      <c r="Y1247" s="68">
        <f t="shared" si="279"/>
        <v>886.36798491322645</v>
      </c>
      <c r="Z1247" s="58">
        <f>(Table1[[#This Row],[Eoq]]/2)*(Table1[[#This Row],[Std. Price ($)]]*$K$1)</f>
        <v>2965.206235871387</v>
      </c>
      <c r="AA1247" s="58">
        <f>Table1[[#This Row],[number of times I order]]*$H$1</f>
        <v>2965.206235871387</v>
      </c>
      <c r="AB1247" s="58">
        <f>Table1[[#This Row],[Holding cost]]+AA1247</f>
        <v>5930.412471742774</v>
      </c>
      <c r="AC1247" s="34">
        <v>0.6</v>
      </c>
      <c r="AD1247" s="29">
        <v>0.77</v>
      </c>
      <c r="AE1247" s="29">
        <v>0.5</v>
      </c>
      <c r="AF1247" s="29">
        <v>42</v>
      </c>
    </row>
    <row r="1248" spans="1:32" x14ac:dyDescent="0.15">
      <c r="A1248" s="32">
        <v>8198.3750672642964</v>
      </c>
      <c r="B1248" s="33">
        <v>5.3610916499999997</v>
      </c>
      <c r="C1248" s="33">
        <v>14758.432291951605</v>
      </c>
      <c r="D1248" s="33">
        <f>C1248/Table1[[#This Row],[Std. Price ($)]]</f>
        <v>2752.8781926254901</v>
      </c>
      <c r="E1248" s="29">
        <v>2532</v>
      </c>
      <c r="F1248" s="29">
        <f t="shared" si="266"/>
        <v>2278.8000000000002</v>
      </c>
      <c r="G1248" s="29">
        <f t="shared" si="267"/>
        <v>2278.8000000000002</v>
      </c>
      <c r="H1248" s="29">
        <f t="shared" si="268"/>
        <v>2278.8000000000002</v>
      </c>
      <c r="I1248" s="58">
        <f t="shared" si="269"/>
        <v>2278.8000000000002</v>
      </c>
      <c r="J1248" s="58">
        <f t="shared" si="270"/>
        <v>2278.8000000000002</v>
      </c>
      <c r="K1248" s="58">
        <f t="shared" si="271"/>
        <v>2278.8000000000002</v>
      </c>
      <c r="L1248" s="58">
        <f t="shared" si="272"/>
        <v>2278.8000000000002</v>
      </c>
      <c r="M1248" s="58">
        <f t="shared" si="273"/>
        <v>2278.8000000000002</v>
      </c>
      <c r="N1248" s="58">
        <f t="shared" si="274"/>
        <v>2278.8000000000002</v>
      </c>
      <c r="O1248" s="58">
        <f t="shared" si="275"/>
        <v>2278.8000000000002</v>
      </c>
      <c r="P1248" s="58">
        <f t="shared" si="276"/>
        <v>2278.8000000000002</v>
      </c>
      <c r="Q1248" s="58">
        <f t="shared" si="277"/>
        <v>2278.8000000000002</v>
      </c>
      <c r="R1248" s="58">
        <f>SUM(Table1[[#This Row],[Oct]:[September]])</f>
        <v>27345.599999999995</v>
      </c>
      <c r="S1248" s="68">
        <f>Table1[[#This Row],[DEMAND for the whole year]]/365</f>
        <v>74.919452054794505</v>
      </c>
      <c r="T1248" s="68">
        <f>Table1[[#This Row],[Lead Time (days)]]*S1248</f>
        <v>2846.9391780821911</v>
      </c>
      <c r="U1248" s="68">
        <f>SQRT(2*Table1[[#This Row],[DEMAND for the whole year]]*$H$1/(Table1[[#This Row],[Std. Price ($)]]*$K$1))</f>
        <v>3911.8098860059258</v>
      </c>
      <c r="V1248" s="68">
        <f>Table1[[#This Row],[DEMAND for the whole year]]/U1248</f>
        <v>6.9905237720846056</v>
      </c>
      <c r="W1248" s="68">
        <f>Table1[[#This Row],[Demand variability (COV)]]*S1248</f>
        <v>37.459726027397252</v>
      </c>
      <c r="X1248" s="68">
        <f t="shared" si="278"/>
        <v>230.91725967066904</v>
      </c>
      <c r="Y1248" s="68">
        <f t="shared" si="279"/>
        <v>474.24607049472212</v>
      </c>
      <c r="Z1248" s="58">
        <f>(Table1[[#This Row],[Eoq]]/2)*(Table1[[#This Row],[Std. Price ($)]]*$K$1)</f>
        <v>2097.1571316253817</v>
      </c>
      <c r="AA1248" s="58">
        <f>Table1[[#This Row],[number of times I order]]*$H$1</f>
        <v>2097.1571316253817</v>
      </c>
      <c r="AB1248" s="58">
        <f>Table1[[#This Row],[Holding cost]]+AA1248</f>
        <v>4194.3142632507634</v>
      </c>
      <c r="AC1248" s="34">
        <v>-0.1</v>
      </c>
      <c r="AD1248" s="29">
        <v>0.77</v>
      </c>
      <c r="AE1248" s="29">
        <v>0.5</v>
      </c>
      <c r="AF1248" s="29">
        <v>38</v>
      </c>
    </row>
    <row r="1249" spans="1:32" x14ac:dyDescent="0.15">
      <c r="A1249" s="32">
        <v>72167.892408017404</v>
      </c>
      <c r="B1249" s="33">
        <v>20.037644819999997</v>
      </c>
      <c r="C1249" s="33">
        <v>19655.699643757012</v>
      </c>
      <c r="D1249" s="33">
        <f>C1249/Table1[[#This Row],[Std. Price ($)]]</f>
        <v>980.93861930012065</v>
      </c>
      <c r="E1249" s="29">
        <v>2418</v>
      </c>
      <c r="F1249" s="29">
        <f t="shared" si="266"/>
        <v>3385.2</v>
      </c>
      <c r="G1249" s="29">
        <f t="shared" si="267"/>
        <v>3385.2</v>
      </c>
      <c r="H1249" s="29">
        <f t="shared" si="268"/>
        <v>3385.2</v>
      </c>
      <c r="I1249" s="58">
        <f t="shared" si="269"/>
        <v>3385.2</v>
      </c>
      <c r="J1249" s="58">
        <f t="shared" si="270"/>
        <v>3385.2</v>
      </c>
      <c r="K1249" s="58">
        <f t="shared" si="271"/>
        <v>3385.2</v>
      </c>
      <c r="L1249" s="58">
        <f t="shared" si="272"/>
        <v>3385.2</v>
      </c>
      <c r="M1249" s="58">
        <f t="shared" si="273"/>
        <v>3385.2</v>
      </c>
      <c r="N1249" s="58">
        <f t="shared" si="274"/>
        <v>3385.2</v>
      </c>
      <c r="O1249" s="58">
        <f t="shared" si="275"/>
        <v>3385.2</v>
      </c>
      <c r="P1249" s="58">
        <f t="shared" si="276"/>
        <v>3385.2</v>
      </c>
      <c r="Q1249" s="58">
        <f t="shared" si="277"/>
        <v>3385.2</v>
      </c>
      <c r="R1249" s="58">
        <f>SUM(Table1[[#This Row],[Oct]:[September]])</f>
        <v>40622.399999999994</v>
      </c>
      <c r="S1249" s="68">
        <f>Table1[[#This Row],[DEMAND for the whole year]]/365</f>
        <v>111.29424657534246</v>
      </c>
      <c r="T1249" s="68">
        <f>Table1[[#This Row],[Lead Time (days)]]*S1249</f>
        <v>2893.6504109589036</v>
      </c>
      <c r="U1249" s="68">
        <f>SQRT(2*Table1[[#This Row],[DEMAND for the whole year]]*$H$1/(Table1[[#This Row],[Std. Price ($)]]*$K$1))</f>
        <v>2466.1533559714103</v>
      </c>
      <c r="V1249" s="68">
        <f>Table1[[#This Row],[DEMAND for the whole year]]/U1249</f>
        <v>16.47196833953538</v>
      </c>
      <c r="W1249" s="68">
        <f>Table1[[#This Row],[Demand variability (COV)]]*S1249</f>
        <v>30.049446575342465</v>
      </c>
      <c r="X1249" s="68">
        <f t="shared" si="278"/>
        <v>153.22271446033511</v>
      </c>
      <c r="Y1249" s="68">
        <f t="shared" si="279"/>
        <v>314.68098290696395</v>
      </c>
      <c r="Z1249" s="58">
        <f>(Table1[[#This Row],[Eoq]]/2)*(Table1[[#This Row],[Std. Price ($)]]*$K$1)</f>
        <v>4941.5905018606136</v>
      </c>
      <c r="AA1249" s="58">
        <f>Table1[[#This Row],[number of times I order]]*$H$1</f>
        <v>4941.5905018606136</v>
      </c>
      <c r="AB1249" s="58">
        <f>Table1[[#This Row],[Holding cost]]+AA1249</f>
        <v>9883.1810037212272</v>
      </c>
      <c r="AC1249" s="34">
        <v>0.4</v>
      </c>
      <c r="AD1249" s="29">
        <v>0.77</v>
      </c>
      <c r="AE1249" s="29">
        <v>0.27</v>
      </c>
      <c r="AF1249" s="29">
        <v>26</v>
      </c>
    </row>
    <row r="1250" spans="1:32" x14ac:dyDescent="0.15">
      <c r="A1250" s="32">
        <v>85993.003303524398</v>
      </c>
      <c r="B1250" s="33">
        <v>13.54434253</v>
      </c>
      <c r="C1250" s="33">
        <v>65624.831730634891</v>
      </c>
      <c r="D1250" s="33">
        <f>C1250/Table1[[#This Row],[Std. Price ($)]]</f>
        <v>4845.1840010158758</v>
      </c>
      <c r="E1250" s="29">
        <v>2894</v>
      </c>
      <c r="F1250" s="29">
        <f t="shared" si="266"/>
        <v>3472.8</v>
      </c>
      <c r="G1250" s="29">
        <f t="shared" si="267"/>
        <v>3472.8</v>
      </c>
      <c r="H1250" s="29">
        <f t="shared" si="268"/>
        <v>3472.8</v>
      </c>
      <c r="I1250" s="58">
        <f t="shared" si="269"/>
        <v>3472.8</v>
      </c>
      <c r="J1250" s="58">
        <f t="shared" si="270"/>
        <v>3472.8</v>
      </c>
      <c r="K1250" s="58">
        <f t="shared" si="271"/>
        <v>3472.8</v>
      </c>
      <c r="L1250" s="58">
        <f t="shared" si="272"/>
        <v>3472.8</v>
      </c>
      <c r="M1250" s="58">
        <f t="shared" si="273"/>
        <v>3472.8</v>
      </c>
      <c r="N1250" s="58">
        <f t="shared" si="274"/>
        <v>3472.8</v>
      </c>
      <c r="O1250" s="58">
        <f t="shared" si="275"/>
        <v>3472.8</v>
      </c>
      <c r="P1250" s="58">
        <f t="shared" si="276"/>
        <v>3472.8</v>
      </c>
      <c r="Q1250" s="58">
        <f t="shared" si="277"/>
        <v>3472.8</v>
      </c>
      <c r="R1250" s="58">
        <f>SUM(Table1[[#This Row],[Oct]:[September]])</f>
        <v>41673.600000000006</v>
      </c>
      <c r="S1250" s="68">
        <f>Table1[[#This Row],[DEMAND for the whole year]]/365</f>
        <v>114.17424657534248</v>
      </c>
      <c r="T1250" s="68">
        <f>Table1[[#This Row],[Lead Time (days)]]*S1250</f>
        <v>10047.333698630138</v>
      </c>
      <c r="U1250" s="68">
        <f>SQRT(2*Table1[[#This Row],[DEMAND for the whole year]]*$H$1/(Table1[[#This Row],[Std. Price ($)]]*$K$1))</f>
        <v>3038.1707106780163</v>
      </c>
      <c r="V1250" s="68">
        <f>Table1[[#This Row],[DEMAND for the whole year]]/U1250</f>
        <v>13.716674923345527</v>
      </c>
      <c r="W1250" s="68">
        <f>Table1[[#This Row],[Demand variability (COV)]]*S1250</f>
        <v>39.960986301369864</v>
      </c>
      <c r="X1250" s="68">
        <f t="shared" si="278"/>
        <v>374.86727985206682</v>
      </c>
      <c r="Y1250" s="68">
        <f t="shared" si="279"/>
        <v>769.88326762769657</v>
      </c>
      <c r="Z1250" s="58">
        <f>(Table1[[#This Row],[Eoq]]/2)*(Table1[[#This Row],[Std. Price ($)]]*$K$1)</f>
        <v>4115.002477003658</v>
      </c>
      <c r="AA1250" s="58">
        <f>Table1[[#This Row],[number of times I order]]*$H$1</f>
        <v>4115.002477003658</v>
      </c>
      <c r="AB1250" s="58">
        <f>Table1[[#This Row],[Holding cost]]+AA1250</f>
        <v>8230.004954007316</v>
      </c>
      <c r="AC1250" s="34">
        <v>0.2</v>
      </c>
      <c r="AD1250" s="29">
        <v>0.77</v>
      </c>
      <c r="AE1250" s="29">
        <v>0.35</v>
      </c>
      <c r="AF1250" s="29">
        <v>88</v>
      </c>
    </row>
    <row r="1251" spans="1:32" x14ac:dyDescent="0.15">
      <c r="A1251" s="32">
        <v>18728.792692028917</v>
      </c>
      <c r="B1251" s="33">
        <v>13.335788659999999</v>
      </c>
      <c r="C1251" s="33">
        <v>29845.880374320084</v>
      </c>
      <c r="D1251" s="33">
        <f>C1251/Table1[[#This Row],[Std. Price ($)]]</f>
        <v>2238.0288961717911</v>
      </c>
      <c r="E1251" s="29">
        <v>1690</v>
      </c>
      <c r="F1251" s="29">
        <f t="shared" si="266"/>
        <v>3718</v>
      </c>
      <c r="G1251" s="29">
        <f t="shared" si="267"/>
        <v>3718</v>
      </c>
      <c r="H1251" s="29">
        <f t="shared" si="268"/>
        <v>3718</v>
      </c>
      <c r="I1251" s="58">
        <f t="shared" si="269"/>
        <v>3718</v>
      </c>
      <c r="J1251" s="58">
        <f t="shared" si="270"/>
        <v>3718</v>
      </c>
      <c r="K1251" s="58">
        <f t="shared" si="271"/>
        <v>3718</v>
      </c>
      <c r="L1251" s="58">
        <f t="shared" si="272"/>
        <v>3718</v>
      </c>
      <c r="M1251" s="58">
        <f t="shared" si="273"/>
        <v>3718</v>
      </c>
      <c r="N1251" s="58">
        <f t="shared" si="274"/>
        <v>3718</v>
      </c>
      <c r="O1251" s="58">
        <f t="shared" si="275"/>
        <v>3718</v>
      </c>
      <c r="P1251" s="58">
        <f t="shared" si="276"/>
        <v>3718</v>
      </c>
      <c r="Q1251" s="58">
        <f t="shared" si="277"/>
        <v>3718</v>
      </c>
      <c r="R1251" s="58">
        <f>SUM(Table1[[#This Row],[Oct]:[September]])</f>
        <v>44616</v>
      </c>
      <c r="S1251" s="68">
        <f>Table1[[#This Row],[DEMAND for the whole year]]/365</f>
        <v>122.23561643835616</v>
      </c>
      <c r="T1251" s="68">
        <f>Table1[[#This Row],[Lead Time (days)]]*S1251</f>
        <v>7456.3726027397261</v>
      </c>
      <c r="U1251" s="68">
        <f>SQRT(2*Table1[[#This Row],[DEMAND for the whole year]]*$H$1/(Table1[[#This Row],[Std. Price ($)]]*$K$1))</f>
        <v>3168.0832907589365</v>
      </c>
      <c r="V1251" s="68">
        <f>Table1[[#This Row],[DEMAND for the whole year]]/U1251</f>
        <v>14.082963074279505</v>
      </c>
      <c r="W1251" s="68">
        <f>Table1[[#This Row],[Demand variability (COV)]]*S1251</f>
        <v>52.561315068493151</v>
      </c>
      <c r="X1251" s="68">
        <f t="shared" si="278"/>
        <v>410.51699397892617</v>
      </c>
      <c r="Y1251" s="68">
        <f t="shared" si="279"/>
        <v>843.09882918006986</v>
      </c>
      <c r="Z1251" s="58">
        <f>(Table1[[#This Row],[Eoq]]/2)*(Table1[[#This Row],[Std. Price ($)]]*$K$1)</f>
        <v>4224.8889222838507</v>
      </c>
      <c r="AA1251" s="58">
        <f>Table1[[#This Row],[number of times I order]]*$H$1</f>
        <v>4224.8889222838516</v>
      </c>
      <c r="AB1251" s="58">
        <f>Table1[[#This Row],[Holding cost]]+AA1251</f>
        <v>8449.7778445677031</v>
      </c>
      <c r="AC1251" s="34">
        <v>1.2</v>
      </c>
      <c r="AD1251" s="29">
        <v>0.77</v>
      </c>
      <c r="AE1251" s="29">
        <v>0.43</v>
      </c>
      <c r="AF1251" s="29">
        <v>61</v>
      </c>
    </row>
    <row r="1252" spans="1:32" x14ac:dyDescent="0.15">
      <c r="A1252" s="32">
        <v>82525.339705620121</v>
      </c>
      <c r="B1252" s="33">
        <v>7.9220473799999986</v>
      </c>
      <c r="C1252" s="33">
        <v>2539.6001543574084</v>
      </c>
      <c r="D1252" s="33">
        <f>C1252/Table1[[#This Row],[Std. Price ($)]]</f>
        <v>320.57371441237314</v>
      </c>
      <c r="E1252" s="29">
        <v>2482</v>
      </c>
      <c r="F1252" s="29">
        <f t="shared" si="266"/>
        <v>4467.6000000000004</v>
      </c>
      <c r="G1252" s="29">
        <f t="shared" si="267"/>
        <v>4467.6000000000004</v>
      </c>
      <c r="H1252" s="29">
        <f t="shared" si="268"/>
        <v>4467.6000000000004</v>
      </c>
      <c r="I1252" s="58">
        <f t="shared" si="269"/>
        <v>4467.6000000000004</v>
      </c>
      <c r="J1252" s="58">
        <f t="shared" si="270"/>
        <v>4467.6000000000004</v>
      </c>
      <c r="K1252" s="58">
        <f t="shared" si="271"/>
        <v>4467.6000000000004</v>
      </c>
      <c r="L1252" s="58">
        <f t="shared" si="272"/>
        <v>4467.6000000000004</v>
      </c>
      <c r="M1252" s="58">
        <f t="shared" si="273"/>
        <v>4467.6000000000004</v>
      </c>
      <c r="N1252" s="58">
        <f t="shared" si="274"/>
        <v>4467.6000000000004</v>
      </c>
      <c r="O1252" s="58">
        <f t="shared" si="275"/>
        <v>4467.6000000000004</v>
      </c>
      <c r="P1252" s="58">
        <f t="shared" si="276"/>
        <v>4467.6000000000004</v>
      </c>
      <c r="Q1252" s="58">
        <f t="shared" si="277"/>
        <v>4467.6000000000004</v>
      </c>
      <c r="R1252" s="58">
        <f>SUM(Table1[[#This Row],[Oct]:[September]])</f>
        <v>53611.19999999999</v>
      </c>
      <c r="S1252" s="68">
        <f>Table1[[#This Row],[DEMAND for the whole year]]/365</f>
        <v>146.87999999999997</v>
      </c>
      <c r="T1252" s="68">
        <f>Table1[[#This Row],[Lead Time (days)]]*S1252</f>
        <v>734.39999999999986</v>
      </c>
      <c r="U1252" s="68">
        <f>SQRT(2*Table1[[#This Row],[DEMAND for the whole year]]*$H$1/(Table1[[#This Row],[Std. Price ($)]]*$K$1))</f>
        <v>4505.7767920899305</v>
      </c>
      <c r="V1252" s="68">
        <f>Table1[[#This Row],[DEMAND for the whole year]]/U1252</f>
        <v>11.898325743546945</v>
      </c>
      <c r="W1252" s="68">
        <f>Table1[[#This Row],[Demand variability (COV)]]*S1252</f>
        <v>71.971199999999982</v>
      </c>
      <c r="X1252" s="68">
        <f t="shared" si="278"/>
        <v>160.93249562223284</v>
      </c>
      <c r="Y1252" s="68">
        <f t="shared" si="279"/>
        <v>330.51493756942114</v>
      </c>
      <c r="Z1252" s="58">
        <f>(Table1[[#This Row],[Eoq]]/2)*(Table1[[#This Row],[Std. Price ($)]]*$K$1)</f>
        <v>3569.4977230640834</v>
      </c>
      <c r="AA1252" s="58">
        <f>Table1[[#This Row],[number of times I order]]*$H$1</f>
        <v>3569.4977230640834</v>
      </c>
      <c r="AB1252" s="58">
        <f>Table1[[#This Row],[Holding cost]]+AA1252</f>
        <v>7138.9954461281668</v>
      </c>
      <c r="AC1252" s="34">
        <v>0.8</v>
      </c>
      <c r="AD1252" s="29">
        <v>0.77</v>
      </c>
      <c r="AE1252" s="29">
        <v>0.49</v>
      </c>
      <c r="AF1252" s="29">
        <v>5</v>
      </c>
    </row>
    <row r="1253" spans="1:32" x14ac:dyDescent="0.15">
      <c r="A1253" s="32">
        <v>61623.30085896243</v>
      </c>
      <c r="B1253" s="33">
        <v>13.777295889999998</v>
      </c>
      <c r="C1253" s="33">
        <v>19871.119247090195</v>
      </c>
      <c r="D1253" s="33">
        <f>C1253/Table1[[#This Row],[Std. Price ($)]]</f>
        <v>1442.3091008383792</v>
      </c>
      <c r="E1253" s="29">
        <v>3064</v>
      </c>
      <c r="F1253" s="29">
        <f t="shared" si="266"/>
        <v>1838.3999999999999</v>
      </c>
      <c r="G1253" s="29">
        <f t="shared" si="267"/>
        <v>1838.3999999999999</v>
      </c>
      <c r="H1253" s="29">
        <f t="shared" si="268"/>
        <v>1838.3999999999999</v>
      </c>
      <c r="I1253" s="58">
        <f t="shared" si="269"/>
        <v>1838.3999999999999</v>
      </c>
      <c r="J1253" s="58">
        <f t="shared" si="270"/>
        <v>1838.3999999999999</v>
      </c>
      <c r="K1253" s="58">
        <f t="shared" si="271"/>
        <v>1838.3999999999999</v>
      </c>
      <c r="L1253" s="58">
        <f t="shared" si="272"/>
        <v>1838.3999999999999</v>
      </c>
      <c r="M1253" s="58">
        <f t="shared" si="273"/>
        <v>1838.3999999999999</v>
      </c>
      <c r="N1253" s="58">
        <f t="shared" si="274"/>
        <v>1838.3999999999999</v>
      </c>
      <c r="O1253" s="58">
        <f t="shared" si="275"/>
        <v>1838.3999999999999</v>
      </c>
      <c r="P1253" s="58">
        <f t="shared" si="276"/>
        <v>1838.3999999999999</v>
      </c>
      <c r="Q1253" s="58">
        <f t="shared" si="277"/>
        <v>1838.3999999999999</v>
      </c>
      <c r="R1253" s="58">
        <f>SUM(Table1[[#This Row],[Oct]:[September]])</f>
        <v>22060.800000000003</v>
      </c>
      <c r="S1253" s="68">
        <f>Table1[[#This Row],[DEMAND for the whole year]]/365</f>
        <v>60.440547945205488</v>
      </c>
      <c r="T1253" s="68">
        <f>Table1[[#This Row],[Lead Time (days)]]*S1253</f>
        <v>1692.3353424657537</v>
      </c>
      <c r="U1253" s="68">
        <f>SQRT(2*Table1[[#This Row],[DEMAND for the whole year]]*$H$1/(Table1[[#This Row],[Std. Price ($)]]*$K$1))</f>
        <v>2191.7411581301235</v>
      </c>
      <c r="V1253" s="68">
        <f>Table1[[#This Row],[DEMAND for the whole year]]/U1253</f>
        <v>10.065422149949997</v>
      </c>
      <c r="W1253" s="68">
        <f>Table1[[#This Row],[Demand variability (COV)]]*S1253</f>
        <v>16.923353424657538</v>
      </c>
      <c r="X1253" s="68">
        <f t="shared" si="278"/>
        <v>89.549969021794226</v>
      </c>
      <c r="Y1253" s="68">
        <f t="shared" si="279"/>
        <v>183.91315132562332</v>
      </c>
      <c r="Z1253" s="58">
        <f>(Table1[[#This Row],[Eoq]]/2)*(Table1[[#This Row],[Std. Price ($)]]*$K$1)</f>
        <v>3019.6266449849986</v>
      </c>
      <c r="AA1253" s="58">
        <f>Table1[[#This Row],[number of times I order]]*$H$1</f>
        <v>3019.6266449849991</v>
      </c>
      <c r="AB1253" s="58">
        <f>Table1[[#This Row],[Holding cost]]+AA1253</f>
        <v>6039.2532899699981</v>
      </c>
      <c r="AC1253" s="34">
        <v>-0.4</v>
      </c>
      <c r="AD1253" s="29">
        <v>0.77</v>
      </c>
      <c r="AE1253" s="29">
        <v>0.28000000000000003</v>
      </c>
      <c r="AF1253" s="29">
        <v>28</v>
      </c>
    </row>
    <row r="1254" spans="1:32" x14ac:dyDescent="0.15">
      <c r="A1254" s="32">
        <v>68005.847060789529</v>
      </c>
      <c r="B1254" s="33">
        <v>6.622611459999999</v>
      </c>
      <c r="C1254" s="33">
        <v>4771.8880790523353</v>
      </c>
      <c r="D1254" s="33">
        <f>C1254/Table1[[#This Row],[Std. Price ($)]]</f>
        <v>720.5447741988379</v>
      </c>
      <c r="E1254" s="29">
        <v>2264</v>
      </c>
      <c r="F1254" s="29">
        <f t="shared" si="266"/>
        <v>4075.2</v>
      </c>
      <c r="G1254" s="29">
        <f t="shared" si="267"/>
        <v>4075.2</v>
      </c>
      <c r="H1254" s="29">
        <f t="shared" si="268"/>
        <v>4075.2</v>
      </c>
      <c r="I1254" s="58">
        <f t="shared" si="269"/>
        <v>4075.2</v>
      </c>
      <c r="J1254" s="58">
        <f t="shared" si="270"/>
        <v>4075.2</v>
      </c>
      <c r="K1254" s="58">
        <f t="shared" si="271"/>
        <v>4075.2</v>
      </c>
      <c r="L1254" s="58">
        <f t="shared" si="272"/>
        <v>4075.2</v>
      </c>
      <c r="M1254" s="58">
        <f t="shared" si="273"/>
        <v>4075.2</v>
      </c>
      <c r="N1254" s="58">
        <f t="shared" si="274"/>
        <v>4075.2</v>
      </c>
      <c r="O1254" s="58">
        <f t="shared" si="275"/>
        <v>4075.2</v>
      </c>
      <c r="P1254" s="58">
        <f t="shared" si="276"/>
        <v>4075.2</v>
      </c>
      <c r="Q1254" s="58">
        <f t="shared" si="277"/>
        <v>4075.2</v>
      </c>
      <c r="R1254" s="58">
        <f>SUM(Table1[[#This Row],[Oct]:[September]])</f>
        <v>48902.399999999994</v>
      </c>
      <c r="S1254" s="68">
        <f>Table1[[#This Row],[DEMAND for the whole year]]/365</f>
        <v>133.97917808219177</v>
      </c>
      <c r="T1254" s="68">
        <f>Table1[[#This Row],[Lead Time (days)]]*S1254</f>
        <v>1473.7709589041094</v>
      </c>
      <c r="U1254" s="68">
        <f>SQRT(2*Table1[[#This Row],[DEMAND for the whole year]]*$H$1/(Table1[[#This Row],[Std. Price ($)]]*$K$1))</f>
        <v>4706.6410257123307</v>
      </c>
      <c r="V1254" s="68">
        <f>Table1[[#This Row],[DEMAND for the whole year]]/U1254</f>
        <v>10.390084931662876</v>
      </c>
      <c r="W1254" s="68">
        <f>Table1[[#This Row],[Demand variability (COV)]]*S1254</f>
        <v>73.688547945205471</v>
      </c>
      <c r="X1254" s="68">
        <f t="shared" si="278"/>
        <v>244.39726488036092</v>
      </c>
      <c r="Y1254" s="68">
        <f t="shared" si="279"/>
        <v>501.9306165094381</v>
      </c>
      <c r="Z1254" s="58">
        <f>(Table1[[#This Row],[Eoq]]/2)*(Table1[[#This Row],[Std. Price ($)]]*$K$1)</f>
        <v>3117.0254794988637</v>
      </c>
      <c r="AA1254" s="58">
        <f>Table1[[#This Row],[number of times I order]]*$H$1</f>
        <v>3117.0254794988628</v>
      </c>
      <c r="AB1254" s="58">
        <f>Table1[[#This Row],[Holding cost]]+AA1254</f>
        <v>6234.0509589977264</v>
      </c>
      <c r="AC1254" s="34">
        <v>0.8</v>
      </c>
      <c r="AD1254" s="29">
        <v>0.77</v>
      </c>
      <c r="AE1254" s="29">
        <v>0.55000000000000004</v>
      </c>
      <c r="AF1254" s="29">
        <v>11</v>
      </c>
    </row>
    <row r="1255" spans="1:32" x14ac:dyDescent="0.15">
      <c r="A1255" s="32">
        <v>55870.752611407872</v>
      </c>
      <c r="B1255" s="33">
        <v>9.4188253499999988</v>
      </c>
      <c r="C1255" s="33">
        <v>61222.898100326871</v>
      </c>
      <c r="D1255" s="33">
        <f>C1255/Table1[[#This Row],[Std. Price ($)]]</f>
        <v>6500.0566233375248</v>
      </c>
      <c r="E1255" s="29">
        <v>1820</v>
      </c>
      <c r="F1255" s="29">
        <f t="shared" si="266"/>
        <v>2184</v>
      </c>
      <c r="G1255" s="29">
        <f t="shared" si="267"/>
        <v>2184</v>
      </c>
      <c r="H1255" s="29">
        <f t="shared" si="268"/>
        <v>2184</v>
      </c>
      <c r="I1255" s="58">
        <f t="shared" si="269"/>
        <v>2184</v>
      </c>
      <c r="J1255" s="58">
        <f t="shared" si="270"/>
        <v>2184</v>
      </c>
      <c r="K1255" s="58">
        <f t="shared" si="271"/>
        <v>2184</v>
      </c>
      <c r="L1255" s="58">
        <f t="shared" si="272"/>
        <v>2184</v>
      </c>
      <c r="M1255" s="58">
        <f t="shared" si="273"/>
        <v>2184</v>
      </c>
      <c r="N1255" s="58">
        <f t="shared" si="274"/>
        <v>2184</v>
      </c>
      <c r="O1255" s="58">
        <f t="shared" si="275"/>
        <v>2184</v>
      </c>
      <c r="P1255" s="58">
        <f t="shared" si="276"/>
        <v>2184</v>
      </c>
      <c r="Q1255" s="58">
        <f t="shared" si="277"/>
        <v>2184</v>
      </c>
      <c r="R1255" s="58">
        <f>SUM(Table1[[#This Row],[Oct]:[September]])</f>
        <v>26208</v>
      </c>
      <c r="S1255" s="68">
        <f>Table1[[#This Row],[DEMAND for the whole year]]/365</f>
        <v>71.802739726027397</v>
      </c>
      <c r="T1255" s="68">
        <f>Table1[[#This Row],[Lead Time (days)]]*S1255</f>
        <v>4738.9808219178085</v>
      </c>
      <c r="U1255" s="68">
        <f>SQRT(2*Table1[[#This Row],[DEMAND for the whole year]]*$H$1/(Table1[[#This Row],[Std. Price ($)]]*$K$1))</f>
        <v>2889.2105724529997</v>
      </c>
      <c r="V1255" s="68">
        <f>Table1[[#This Row],[DEMAND for the whole year]]/U1255</f>
        <v>9.0709899271027741</v>
      </c>
      <c r="W1255" s="68">
        <f>Table1[[#This Row],[Demand variability (COV)]]*S1255</f>
        <v>91.90750684931507</v>
      </c>
      <c r="X1255" s="68">
        <f t="shared" si="278"/>
        <v>746.66011531817821</v>
      </c>
      <c r="Y1255" s="68">
        <f t="shared" si="279"/>
        <v>1533.4523984469392</v>
      </c>
      <c r="Z1255" s="58">
        <f>(Table1[[#This Row],[Eoq]]/2)*(Table1[[#This Row],[Std. Price ($)]]*$K$1)</f>
        <v>2721.2969781308325</v>
      </c>
      <c r="AA1255" s="58">
        <f>Table1[[#This Row],[number of times I order]]*$H$1</f>
        <v>2721.296978130832</v>
      </c>
      <c r="AB1255" s="58">
        <f>Table1[[#This Row],[Holding cost]]+AA1255</f>
        <v>5442.5939562616641</v>
      </c>
      <c r="AC1255" s="34">
        <v>0.2</v>
      </c>
      <c r="AD1255" s="29">
        <v>0.77</v>
      </c>
      <c r="AE1255" s="29">
        <v>1.28</v>
      </c>
      <c r="AF1255" s="29">
        <v>66</v>
      </c>
    </row>
    <row r="1256" spans="1:32" x14ac:dyDescent="0.15">
      <c r="A1256" s="32">
        <v>3168.3326436890316</v>
      </c>
      <c r="B1256" s="33">
        <v>7.5561044800000001</v>
      </c>
      <c r="C1256" s="33">
        <v>35422.326212157401</v>
      </c>
      <c r="D1256" s="33">
        <f>C1256/Table1[[#This Row],[Std. Price ($)]]</f>
        <v>4687.9084726681012</v>
      </c>
      <c r="E1256" s="29">
        <v>3032</v>
      </c>
      <c r="F1256" s="29">
        <f t="shared" si="266"/>
        <v>7580</v>
      </c>
      <c r="G1256" s="29">
        <f t="shared" si="267"/>
        <v>7580</v>
      </c>
      <c r="H1256" s="29">
        <f t="shared" si="268"/>
        <v>7580</v>
      </c>
      <c r="I1256" s="58">
        <f t="shared" si="269"/>
        <v>7580</v>
      </c>
      <c r="J1256" s="58">
        <f t="shared" si="270"/>
        <v>7580</v>
      </c>
      <c r="K1256" s="58">
        <f t="shared" si="271"/>
        <v>7580</v>
      </c>
      <c r="L1256" s="58">
        <f t="shared" si="272"/>
        <v>7580</v>
      </c>
      <c r="M1256" s="58">
        <f t="shared" si="273"/>
        <v>7580</v>
      </c>
      <c r="N1256" s="58">
        <f t="shared" si="274"/>
        <v>7580</v>
      </c>
      <c r="O1256" s="58">
        <f t="shared" si="275"/>
        <v>7580</v>
      </c>
      <c r="P1256" s="58">
        <f t="shared" si="276"/>
        <v>7580</v>
      </c>
      <c r="Q1256" s="58">
        <f t="shared" si="277"/>
        <v>7580</v>
      </c>
      <c r="R1256" s="58">
        <f>SUM(Table1[[#This Row],[Oct]:[September]])</f>
        <v>90960</v>
      </c>
      <c r="S1256" s="68">
        <f>Table1[[#This Row],[DEMAND for the whole year]]/365</f>
        <v>249.20547945205479</v>
      </c>
      <c r="T1256" s="68">
        <f>Table1[[#This Row],[Lead Time (days)]]*S1256</f>
        <v>19438.027397260274</v>
      </c>
      <c r="U1256" s="68">
        <f>SQRT(2*Table1[[#This Row],[DEMAND for the whole year]]*$H$1/(Table1[[#This Row],[Std. Price ($)]]*$K$1))</f>
        <v>6009.4797489908442</v>
      </c>
      <c r="V1256" s="68">
        <f>Table1[[#This Row],[DEMAND for the whole year]]/U1256</f>
        <v>15.136085617939667</v>
      </c>
      <c r="W1256" s="68">
        <f>Table1[[#This Row],[Demand variability (COV)]]*S1256</f>
        <v>74.761643835616439</v>
      </c>
      <c r="X1256" s="68">
        <f t="shared" si="278"/>
        <v>660.27696032973779</v>
      </c>
      <c r="Y1256" s="68">
        <f t="shared" si="279"/>
        <v>1356.0430879924897</v>
      </c>
      <c r="Z1256" s="58">
        <f>(Table1[[#This Row],[Eoq]]/2)*(Table1[[#This Row],[Std. Price ($)]]*$K$1)</f>
        <v>4540.8256853819003</v>
      </c>
      <c r="AA1256" s="58">
        <f>Table1[[#This Row],[number of times I order]]*$H$1</f>
        <v>4540.8256853819003</v>
      </c>
      <c r="AB1256" s="58">
        <f>Table1[[#This Row],[Holding cost]]+AA1256</f>
        <v>9081.6513707638005</v>
      </c>
      <c r="AC1256" s="34">
        <v>1.5</v>
      </c>
      <c r="AD1256" s="29">
        <v>0.77</v>
      </c>
      <c r="AE1256" s="29">
        <v>0.3</v>
      </c>
      <c r="AF1256" s="29">
        <v>78</v>
      </c>
    </row>
    <row r="1257" spans="1:32" x14ac:dyDescent="0.15">
      <c r="A1257" s="32">
        <v>65377.154078971558</v>
      </c>
      <c r="B1257" s="33">
        <v>19.139573479999999</v>
      </c>
      <c r="C1257" s="33">
        <v>16197.456457510441</v>
      </c>
      <c r="D1257" s="33">
        <f>C1257/Table1[[#This Row],[Std. Price ($)]]</f>
        <v>846.28095158108204</v>
      </c>
      <c r="E1257" s="29">
        <v>3056</v>
      </c>
      <c r="F1257" s="29">
        <f t="shared" si="266"/>
        <v>2444.8000000000002</v>
      </c>
      <c r="G1257" s="29">
        <f t="shared" si="267"/>
        <v>2444.8000000000002</v>
      </c>
      <c r="H1257" s="29">
        <f t="shared" si="268"/>
        <v>2444.8000000000002</v>
      </c>
      <c r="I1257" s="58">
        <f t="shared" si="269"/>
        <v>2444.8000000000002</v>
      </c>
      <c r="J1257" s="58">
        <f t="shared" si="270"/>
        <v>2444.8000000000002</v>
      </c>
      <c r="K1257" s="58">
        <f t="shared" si="271"/>
        <v>2444.8000000000002</v>
      </c>
      <c r="L1257" s="58">
        <f t="shared" si="272"/>
        <v>2444.8000000000002</v>
      </c>
      <c r="M1257" s="58">
        <f t="shared" si="273"/>
        <v>2444.8000000000002</v>
      </c>
      <c r="N1257" s="58">
        <f t="shared" si="274"/>
        <v>2444.8000000000002</v>
      </c>
      <c r="O1257" s="58">
        <f t="shared" si="275"/>
        <v>2444.8000000000002</v>
      </c>
      <c r="P1257" s="58">
        <f t="shared" si="276"/>
        <v>2444.8000000000002</v>
      </c>
      <c r="Q1257" s="58">
        <f t="shared" si="277"/>
        <v>2444.8000000000002</v>
      </c>
      <c r="R1257" s="58">
        <f>SUM(Table1[[#This Row],[Oct]:[September]])</f>
        <v>29337.599999999995</v>
      </c>
      <c r="S1257" s="68">
        <f>Table1[[#This Row],[DEMAND for the whole year]]/365</f>
        <v>80.376986301369854</v>
      </c>
      <c r="T1257" s="68">
        <f>Table1[[#This Row],[Lead Time (days)]]*S1257</f>
        <v>1366.4087671232876</v>
      </c>
      <c r="U1257" s="68">
        <f>SQRT(2*Table1[[#This Row],[DEMAND for the whole year]]*$H$1/(Table1[[#This Row],[Std. Price ($)]]*$K$1))</f>
        <v>2144.4049009767937</v>
      </c>
      <c r="V1257" s="68">
        <f>Table1[[#This Row],[DEMAND for the whole year]]/U1257</f>
        <v>13.680998391039155</v>
      </c>
      <c r="W1257" s="68">
        <f>Table1[[#This Row],[Demand variability (COV)]]*S1257</f>
        <v>23.309326027397255</v>
      </c>
      <c r="X1257" s="68">
        <f t="shared" si="278"/>
        <v>96.106813272917776</v>
      </c>
      <c r="Y1257" s="68">
        <f t="shared" si="279"/>
        <v>197.37926306355081</v>
      </c>
      <c r="Z1257" s="58">
        <f>(Table1[[#This Row],[Eoq]]/2)*(Table1[[#This Row],[Std. Price ($)]]*$K$1)</f>
        <v>4104.299517311747</v>
      </c>
      <c r="AA1257" s="58">
        <f>Table1[[#This Row],[number of times I order]]*$H$1</f>
        <v>4104.299517311747</v>
      </c>
      <c r="AB1257" s="58">
        <f>Table1[[#This Row],[Holding cost]]+AA1257</f>
        <v>8208.5990346234939</v>
      </c>
      <c r="AC1257" s="34">
        <v>-0.2</v>
      </c>
      <c r="AD1257" s="29">
        <v>0.77</v>
      </c>
      <c r="AE1257" s="29">
        <v>0.28999999999999998</v>
      </c>
      <c r="AF1257" s="29">
        <v>17</v>
      </c>
    </row>
    <row r="1258" spans="1:32" x14ac:dyDescent="0.15">
      <c r="A1258" s="32">
        <v>42177.39671966165</v>
      </c>
      <c r="B1258" s="33">
        <v>24.165852510000001</v>
      </c>
      <c r="C1258" s="33">
        <v>19900.824462536202</v>
      </c>
      <c r="D1258" s="33">
        <f>C1258/Table1[[#This Row],[Std. Price ($)]]</f>
        <v>823.51013498493796</v>
      </c>
      <c r="E1258" s="29">
        <v>3056</v>
      </c>
      <c r="F1258" s="29">
        <f t="shared" si="266"/>
        <v>2750.4</v>
      </c>
      <c r="G1258" s="29">
        <f t="shared" si="267"/>
        <v>2750.4</v>
      </c>
      <c r="H1258" s="29">
        <f t="shared" si="268"/>
        <v>2750.4</v>
      </c>
      <c r="I1258" s="58">
        <f t="shared" si="269"/>
        <v>2750.4</v>
      </c>
      <c r="J1258" s="58">
        <f t="shared" si="270"/>
        <v>2750.4</v>
      </c>
      <c r="K1258" s="58">
        <f t="shared" si="271"/>
        <v>2750.4</v>
      </c>
      <c r="L1258" s="58">
        <f t="shared" si="272"/>
        <v>2750.4</v>
      </c>
      <c r="M1258" s="58">
        <f t="shared" si="273"/>
        <v>2750.4</v>
      </c>
      <c r="N1258" s="58">
        <f t="shared" si="274"/>
        <v>2750.4</v>
      </c>
      <c r="O1258" s="58">
        <f t="shared" si="275"/>
        <v>2750.4</v>
      </c>
      <c r="P1258" s="58">
        <f t="shared" si="276"/>
        <v>2750.4</v>
      </c>
      <c r="Q1258" s="58">
        <f t="shared" si="277"/>
        <v>2750.4</v>
      </c>
      <c r="R1258" s="58">
        <f>SUM(Table1[[#This Row],[Oct]:[September]])</f>
        <v>33004.80000000001</v>
      </c>
      <c r="S1258" s="68">
        <f>Table1[[#This Row],[DEMAND for the whole year]]/365</f>
        <v>90.424109589041123</v>
      </c>
      <c r="T1258" s="68">
        <f>Table1[[#This Row],[Lead Time (days)]]*S1258</f>
        <v>1537.2098630136991</v>
      </c>
      <c r="U1258" s="68">
        <f>SQRT(2*Table1[[#This Row],[DEMAND for the whole year]]*$H$1/(Table1[[#This Row],[Std. Price ($)]]*$K$1))</f>
        <v>2024.1752939533601</v>
      </c>
      <c r="V1258" s="68">
        <f>Table1[[#This Row],[DEMAND for the whole year]]/U1258</f>
        <v>16.305307202687597</v>
      </c>
      <c r="W1258" s="68">
        <f>Table1[[#This Row],[Demand variability (COV)]]*S1258</f>
        <v>26.222991780821925</v>
      </c>
      <c r="X1258" s="68">
        <f t="shared" si="278"/>
        <v>108.12016493203255</v>
      </c>
      <c r="Y1258" s="68">
        <f t="shared" si="279"/>
        <v>222.0516709464948</v>
      </c>
      <c r="Z1258" s="58">
        <f>(Table1[[#This Row],[Eoq]]/2)*(Table1[[#This Row],[Std. Price ($)]]*$K$1)</f>
        <v>4891.5921608062799</v>
      </c>
      <c r="AA1258" s="58">
        <f>Table1[[#This Row],[number of times I order]]*$H$1</f>
        <v>4891.592160806279</v>
      </c>
      <c r="AB1258" s="58">
        <f>Table1[[#This Row],[Holding cost]]+AA1258</f>
        <v>9783.1843216125599</v>
      </c>
      <c r="AC1258" s="34">
        <v>-0.1</v>
      </c>
      <c r="AD1258" s="29">
        <v>0.77</v>
      </c>
      <c r="AE1258" s="29">
        <v>0.28999999999999998</v>
      </c>
      <c r="AF1258" s="29">
        <v>17</v>
      </c>
    </row>
    <row r="1259" spans="1:32" x14ac:dyDescent="0.15">
      <c r="A1259" s="32">
        <v>32538.503440426171</v>
      </c>
      <c r="B1259" s="33">
        <v>19.745001009999996</v>
      </c>
      <c r="C1259" s="33">
        <v>33735.149398072841</v>
      </c>
      <c r="D1259" s="33">
        <f>C1259/Table1[[#This Row],[Std. Price ($)]]</f>
        <v>1708.5412850061357</v>
      </c>
      <c r="E1259" s="29">
        <v>2394</v>
      </c>
      <c r="F1259" s="29">
        <f t="shared" si="266"/>
        <v>1915.2</v>
      </c>
      <c r="G1259" s="29">
        <f t="shared" si="267"/>
        <v>1915.2</v>
      </c>
      <c r="H1259" s="29">
        <f t="shared" si="268"/>
        <v>1915.2</v>
      </c>
      <c r="I1259" s="58">
        <f t="shared" si="269"/>
        <v>1915.2</v>
      </c>
      <c r="J1259" s="58">
        <f t="shared" si="270"/>
        <v>1915.2</v>
      </c>
      <c r="K1259" s="58">
        <f t="shared" si="271"/>
        <v>1915.2</v>
      </c>
      <c r="L1259" s="58">
        <f t="shared" si="272"/>
        <v>1915.2</v>
      </c>
      <c r="M1259" s="58">
        <f t="shared" si="273"/>
        <v>1915.2</v>
      </c>
      <c r="N1259" s="58">
        <f t="shared" si="274"/>
        <v>1915.2</v>
      </c>
      <c r="O1259" s="58">
        <f t="shared" si="275"/>
        <v>1915.2</v>
      </c>
      <c r="P1259" s="58">
        <f t="shared" si="276"/>
        <v>1915.2</v>
      </c>
      <c r="Q1259" s="58">
        <f t="shared" si="277"/>
        <v>1915.2</v>
      </c>
      <c r="R1259" s="58">
        <f>SUM(Table1[[#This Row],[Oct]:[September]])</f>
        <v>22982.400000000005</v>
      </c>
      <c r="S1259" s="68">
        <f>Table1[[#This Row],[DEMAND for the whole year]]/365</f>
        <v>62.965479452054808</v>
      </c>
      <c r="T1259" s="68">
        <f>Table1[[#This Row],[Lead Time (days)]]*S1259</f>
        <v>2203.7917808219181</v>
      </c>
      <c r="U1259" s="68">
        <f>SQRT(2*Table1[[#This Row],[DEMAND for the whole year]]*$H$1/(Table1[[#This Row],[Std. Price ($)]]*$K$1))</f>
        <v>1868.6576225641702</v>
      </c>
      <c r="V1259" s="68">
        <f>Table1[[#This Row],[DEMAND for the whole year]]/U1259</f>
        <v>12.29888221495791</v>
      </c>
      <c r="W1259" s="68">
        <f>Table1[[#This Row],[Demand variability (COV)]]*S1259</f>
        <v>26.445501369863017</v>
      </c>
      <c r="X1259" s="68">
        <f t="shared" si="278"/>
        <v>156.4536960081798</v>
      </c>
      <c r="Y1259" s="68">
        <f t="shared" si="279"/>
        <v>321.31660774112152</v>
      </c>
      <c r="Z1259" s="58">
        <f>(Table1[[#This Row],[Eoq]]/2)*(Table1[[#This Row],[Std. Price ($)]]*$K$1)</f>
        <v>3689.6646644873731</v>
      </c>
      <c r="AA1259" s="58">
        <f>Table1[[#This Row],[number of times I order]]*$H$1</f>
        <v>3689.6646644873731</v>
      </c>
      <c r="AB1259" s="58">
        <f>Table1[[#This Row],[Holding cost]]+AA1259</f>
        <v>7379.3293289747462</v>
      </c>
      <c r="AC1259" s="34">
        <v>-0.2</v>
      </c>
      <c r="AD1259" s="29">
        <v>0.77</v>
      </c>
      <c r="AE1259" s="29">
        <v>0.42</v>
      </c>
      <c r="AF1259" s="29">
        <v>35</v>
      </c>
    </row>
    <row r="1260" spans="1:32" x14ac:dyDescent="0.15">
      <c r="A1260" s="32">
        <v>69248.188702056825</v>
      </c>
      <c r="B1260" s="33">
        <v>19.745001009999996</v>
      </c>
      <c r="C1260" s="33">
        <v>47340.238731000172</v>
      </c>
      <c r="D1260" s="33">
        <f>C1260/Table1[[#This Row],[Std. Price ($)]]</f>
        <v>2397.5809728763434</v>
      </c>
      <c r="E1260" s="29">
        <v>2604</v>
      </c>
      <c r="F1260" s="29">
        <f t="shared" si="266"/>
        <v>5728.7999999999993</v>
      </c>
      <c r="G1260" s="29">
        <f t="shared" si="267"/>
        <v>5728.7999999999993</v>
      </c>
      <c r="H1260" s="29">
        <f t="shared" si="268"/>
        <v>5728.7999999999993</v>
      </c>
      <c r="I1260" s="58">
        <f t="shared" si="269"/>
        <v>5728.7999999999993</v>
      </c>
      <c r="J1260" s="58">
        <f t="shared" si="270"/>
        <v>5728.7999999999993</v>
      </c>
      <c r="K1260" s="58">
        <f t="shared" si="271"/>
        <v>5728.7999999999993</v>
      </c>
      <c r="L1260" s="58">
        <f t="shared" si="272"/>
        <v>5728.7999999999993</v>
      </c>
      <c r="M1260" s="58">
        <f t="shared" si="273"/>
        <v>5728.7999999999993</v>
      </c>
      <c r="N1260" s="58">
        <f t="shared" si="274"/>
        <v>5728.7999999999993</v>
      </c>
      <c r="O1260" s="58">
        <f t="shared" si="275"/>
        <v>5728.7999999999993</v>
      </c>
      <c r="P1260" s="58">
        <f t="shared" si="276"/>
        <v>5728.7999999999993</v>
      </c>
      <c r="Q1260" s="58">
        <f t="shared" si="277"/>
        <v>5728.7999999999993</v>
      </c>
      <c r="R1260" s="58">
        <f>SUM(Table1[[#This Row],[Oct]:[September]])</f>
        <v>68745.600000000006</v>
      </c>
      <c r="S1260" s="68">
        <f>Table1[[#This Row],[DEMAND for the whole year]]/365</f>
        <v>188.34410958904112</v>
      </c>
      <c r="T1260" s="68">
        <f>Table1[[#This Row],[Lead Time (days)]]*S1260</f>
        <v>6592.0438356164395</v>
      </c>
      <c r="U1260" s="68">
        <f>SQRT(2*Table1[[#This Row],[DEMAND for the whole year]]*$H$1/(Table1[[#This Row],[Std. Price ($)]]*$K$1))</f>
        <v>3231.8745943014696</v>
      </c>
      <c r="V1260" s="68">
        <f>Table1[[#This Row],[DEMAND for the whole year]]/U1260</f>
        <v>21.271122376225286</v>
      </c>
      <c r="W1260" s="68">
        <f>Table1[[#This Row],[Demand variability (COV)]]*S1260</f>
        <v>111.12302465753426</v>
      </c>
      <c r="X1260" s="68">
        <f t="shared" si="278"/>
        <v>657.41267961331857</v>
      </c>
      <c r="Y1260" s="68">
        <f t="shared" si="279"/>
        <v>1350.1605745914001</v>
      </c>
      <c r="Z1260" s="58">
        <f>(Table1[[#This Row],[Eoq]]/2)*(Table1[[#This Row],[Std. Price ($)]]*$K$1)</f>
        <v>6381.3367128675845</v>
      </c>
      <c r="AA1260" s="58">
        <f>Table1[[#This Row],[number of times I order]]*$H$1</f>
        <v>6381.3367128675854</v>
      </c>
      <c r="AB1260" s="58">
        <f>Table1[[#This Row],[Holding cost]]+AA1260</f>
        <v>12762.673425735171</v>
      </c>
      <c r="AC1260" s="34">
        <v>1.2</v>
      </c>
      <c r="AD1260" s="29">
        <v>0.77</v>
      </c>
      <c r="AE1260" s="29">
        <v>0.59</v>
      </c>
      <c r="AF1260" s="29">
        <v>35</v>
      </c>
    </row>
    <row r="1261" spans="1:32" x14ac:dyDescent="0.15">
      <c r="A1261" s="32">
        <v>90793.934722189486</v>
      </c>
      <c r="B1261" s="33">
        <v>31.367443059999996</v>
      </c>
      <c r="C1261" s="33">
        <v>53500.032607479203</v>
      </c>
      <c r="D1261" s="33">
        <f>C1261/Table1[[#This Row],[Std. Price ($)]]</f>
        <v>1705.5911285195846</v>
      </c>
      <c r="E1261" s="29">
        <v>2588</v>
      </c>
      <c r="F1261" s="29">
        <f t="shared" si="266"/>
        <v>3105.6</v>
      </c>
      <c r="G1261" s="29">
        <f t="shared" si="267"/>
        <v>3105.6</v>
      </c>
      <c r="H1261" s="29">
        <f t="shared" si="268"/>
        <v>3105.6</v>
      </c>
      <c r="I1261" s="58">
        <f t="shared" si="269"/>
        <v>3105.6</v>
      </c>
      <c r="J1261" s="58">
        <f t="shared" si="270"/>
        <v>3105.6</v>
      </c>
      <c r="K1261" s="58">
        <f t="shared" si="271"/>
        <v>3105.6</v>
      </c>
      <c r="L1261" s="58">
        <f t="shared" si="272"/>
        <v>3105.6</v>
      </c>
      <c r="M1261" s="58">
        <f t="shared" si="273"/>
        <v>3105.6</v>
      </c>
      <c r="N1261" s="58">
        <f t="shared" si="274"/>
        <v>3105.6</v>
      </c>
      <c r="O1261" s="58">
        <f t="shared" si="275"/>
        <v>3105.6</v>
      </c>
      <c r="P1261" s="58">
        <f t="shared" si="276"/>
        <v>3105.6</v>
      </c>
      <c r="Q1261" s="58">
        <f t="shared" si="277"/>
        <v>3105.6</v>
      </c>
      <c r="R1261" s="58">
        <f>SUM(Table1[[#This Row],[Oct]:[September]])</f>
        <v>37267.19999999999</v>
      </c>
      <c r="S1261" s="68">
        <f>Table1[[#This Row],[DEMAND for the whole year]]/365</f>
        <v>102.10191780821916</v>
      </c>
      <c r="T1261" s="68">
        <f>Table1[[#This Row],[Lead Time (days)]]*S1261</f>
        <v>3369.3632876712322</v>
      </c>
      <c r="U1261" s="68">
        <f>SQRT(2*Table1[[#This Row],[DEMAND for the whole year]]*$H$1/(Table1[[#This Row],[Std. Price ($)]]*$K$1))</f>
        <v>1887.9237514941815</v>
      </c>
      <c r="V1261" s="68">
        <f>Table1[[#This Row],[DEMAND for the whole year]]/U1261</f>
        <v>19.739780258871775</v>
      </c>
      <c r="W1261" s="68">
        <f>Table1[[#This Row],[Demand variability (COV)]]*S1261</f>
        <v>43.903824657534237</v>
      </c>
      <c r="X1261" s="68">
        <f t="shared" si="278"/>
        <v>252.20827116782644</v>
      </c>
      <c r="Y1261" s="68">
        <f t="shared" si="279"/>
        <v>517.97246216325868</v>
      </c>
      <c r="Z1261" s="58">
        <f>(Table1[[#This Row],[Eoq]]/2)*(Table1[[#This Row],[Std. Price ($)]]*$K$1)</f>
        <v>5921.9340776615327</v>
      </c>
      <c r="AA1261" s="58">
        <f>Table1[[#This Row],[number of times I order]]*$H$1</f>
        <v>5921.9340776615327</v>
      </c>
      <c r="AB1261" s="58">
        <f>Table1[[#This Row],[Holding cost]]+AA1261</f>
        <v>11843.868155323065</v>
      </c>
      <c r="AC1261" s="34">
        <v>0.2</v>
      </c>
      <c r="AD1261" s="29">
        <v>0.77</v>
      </c>
      <c r="AE1261" s="29">
        <v>0.43</v>
      </c>
      <c r="AF1261" s="29">
        <v>33</v>
      </c>
    </row>
    <row r="1262" spans="1:32" x14ac:dyDescent="0.15">
      <c r="A1262" s="32">
        <v>80283.875751706481</v>
      </c>
      <c r="B1262" s="33">
        <v>9.3395802200000002</v>
      </c>
      <c r="C1262" s="33">
        <v>18475.154201221445</v>
      </c>
      <c r="D1262" s="33">
        <f>C1262/Table1[[#This Row],[Std. Price ($)]]</f>
        <v>1978.1568085531626</v>
      </c>
      <c r="E1262" s="29">
        <v>2588</v>
      </c>
      <c r="F1262" s="29">
        <f t="shared" si="266"/>
        <v>4658.3999999999996</v>
      </c>
      <c r="G1262" s="29">
        <f t="shared" si="267"/>
        <v>4658.3999999999996</v>
      </c>
      <c r="H1262" s="29">
        <f t="shared" si="268"/>
        <v>4658.3999999999996</v>
      </c>
      <c r="I1262" s="58">
        <f t="shared" si="269"/>
        <v>4658.3999999999996</v>
      </c>
      <c r="J1262" s="58">
        <f t="shared" si="270"/>
        <v>4658.3999999999996</v>
      </c>
      <c r="K1262" s="58">
        <f t="shared" si="271"/>
        <v>4658.3999999999996</v>
      </c>
      <c r="L1262" s="58">
        <f t="shared" si="272"/>
        <v>4658.3999999999996</v>
      </c>
      <c r="M1262" s="58">
        <f t="shared" si="273"/>
        <v>4658.3999999999996</v>
      </c>
      <c r="N1262" s="58">
        <f t="shared" si="274"/>
        <v>4658.3999999999996</v>
      </c>
      <c r="O1262" s="58">
        <f t="shared" si="275"/>
        <v>4658.3999999999996</v>
      </c>
      <c r="P1262" s="58">
        <f t="shared" si="276"/>
        <v>4658.3999999999996</v>
      </c>
      <c r="Q1262" s="58">
        <f t="shared" si="277"/>
        <v>4658.3999999999996</v>
      </c>
      <c r="R1262" s="58">
        <f>SUM(Table1[[#This Row],[Oct]:[September]])</f>
        <v>55900.80000000001</v>
      </c>
      <c r="S1262" s="68">
        <f>Table1[[#This Row],[DEMAND for the whole year]]/365</f>
        <v>153.1528767123288</v>
      </c>
      <c r="T1262" s="68">
        <f>Table1[[#This Row],[Lead Time (days)]]*S1262</f>
        <v>3369.3632876712336</v>
      </c>
      <c r="U1262" s="68">
        <f>SQRT(2*Table1[[#This Row],[DEMAND for the whole year]]*$H$1/(Table1[[#This Row],[Std. Price ($)]]*$K$1))</f>
        <v>4237.4634044268514</v>
      </c>
      <c r="V1262" s="68">
        <f>Table1[[#This Row],[DEMAND for the whole year]]/U1262</f>
        <v>13.192043131652959</v>
      </c>
      <c r="W1262" s="68">
        <f>Table1[[#This Row],[Demand variability (COV)]]*S1262</f>
        <v>116.39618630136989</v>
      </c>
      <c r="X1262" s="68">
        <f t="shared" si="278"/>
        <v>545.94650661128935</v>
      </c>
      <c r="Y1262" s="68">
        <f t="shared" si="279"/>
        <v>1121.2370432161842</v>
      </c>
      <c r="Z1262" s="58">
        <f>(Table1[[#This Row],[Eoq]]/2)*(Table1[[#This Row],[Std. Price ($)]]*$K$1)</f>
        <v>3957.6129394958884</v>
      </c>
      <c r="AA1262" s="58">
        <f>Table1[[#This Row],[number of times I order]]*$H$1</f>
        <v>3957.6129394958875</v>
      </c>
      <c r="AB1262" s="58">
        <f>Table1[[#This Row],[Holding cost]]+AA1262</f>
        <v>7915.225878991776</v>
      </c>
      <c r="AC1262" s="34">
        <v>0.8</v>
      </c>
      <c r="AD1262" s="29">
        <v>0.77</v>
      </c>
      <c r="AE1262" s="29">
        <v>0.76</v>
      </c>
      <c r="AF1262" s="29">
        <v>22</v>
      </c>
    </row>
    <row r="1263" spans="1:32" x14ac:dyDescent="0.15">
      <c r="A1263" s="32">
        <v>62250.831835787947</v>
      </c>
      <c r="B1263" s="33">
        <v>39.449541169999996</v>
      </c>
      <c r="C1263" s="33">
        <v>201302.13711200462</v>
      </c>
      <c r="D1263" s="33">
        <f>C1263/Table1[[#This Row],[Std. Price ($)]]</f>
        <v>5102.7751183349101</v>
      </c>
      <c r="E1263" s="29">
        <v>3986</v>
      </c>
      <c r="F1263" s="29">
        <f t="shared" si="266"/>
        <v>3188.8</v>
      </c>
      <c r="G1263" s="29">
        <f t="shared" si="267"/>
        <v>3188.8</v>
      </c>
      <c r="H1263" s="29">
        <f t="shared" si="268"/>
        <v>3188.8</v>
      </c>
      <c r="I1263" s="58">
        <f t="shared" si="269"/>
        <v>3188.8</v>
      </c>
      <c r="J1263" s="58">
        <f t="shared" si="270"/>
        <v>3188.8</v>
      </c>
      <c r="K1263" s="58">
        <f t="shared" si="271"/>
        <v>3188.8</v>
      </c>
      <c r="L1263" s="58">
        <f t="shared" si="272"/>
        <v>3188.8</v>
      </c>
      <c r="M1263" s="58">
        <f t="shared" si="273"/>
        <v>3188.8</v>
      </c>
      <c r="N1263" s="58">
        <f t="shared" si="274"/>
        <v>3188.8</v>
      </c>
      <c r="O1263" s="58">
        <f t="shared" si="275"/>
        <v>3188.8</v>
      </c>
      <c r="P1263" s="58">
        <f t="shared" si="276"/>
        <v>3188.8</v>
      </c>
      <c r="Q1263" s="58">
        <f t="shared" si="277"/>
        <v>3188.8</v>
      </c>
      <c r="R1263" s="58">
        <f>SUM(Table1[[#This Row],[Oct]:[September]])</f>
        <v>38265.599999999999</v>
      </c>
      <c r="S1263" s="68">
        <f>Table1[[#This Row],[DEMAND for the whole year]]/365</f>
        <v>104.8372602739726</v>
      </c>
      <c r="T1263" s="68">
        <f>Table1[[#This Row],[Lead Time (days)]]*S1263</f>
        <v>5975.723835616438</v>
      </c>
      <c r="U1263" s="68">
        <f>SQRT(2*Table1[[#This Row],[DEMAND for the whole year]]*$H$1/(Table1[[#This Row],[Std. Price ($)]]*$K$1))</f>
        <v>1705.8620705636599</v>
      </c>
      <c r="V1263" s="68">
        <f>Table1[[#This Row],[DEMAND for the whole year]]/U1263</f>
        <v>22.431825327680848</v>
      </c>
      <c r="W1263" s="68">
        <f>Table1[[#This Row],[Demand variability (COV)]]*S1263</f>
        <v>53.467002739726027</v>
      </c>
      <c r="X1263" s="68">
        <f t="shared" si="278"/>
        <v>403.66701843509907</v>
      </c>
      <c r="Y1263" s="68">
        <f t="shared" si="279"/>
        <v>829.03069936908037</v>
      </c>
      <c r="Z1263" s="58">
        <f>(Table1[[#This Row],[Eoq]]/2)*(Table1[[#This Row],[Std. Price ($)]]*$K$1)</f>
        <v>6729.5475983042543</v>
      </c>
      <c r="AA1263" s="58">
        <f>Table1[[#This Row],[number of times I order]]*$H$1</f>
        <v>6729.5475983042543</v>
      </c>
      <c r="AB1263" s="58">
        <f>Table1[[#This Row],[Holding cost]]+AA1263</f>
        <v>13459.095196608509</v>
      </c>
      <c r="AC1263" s="34">
        <v>-0.2</v>
      </c>
      <c r="AD1263" s="29">
        <v>0.77</v>
      </c>
      <c r="AE1263" s="29">
        <v>0.51</v>
      </c>
      <c r="AF1263" s="29">
        <v>57</v>
      </c>
    </row>
    <row r="1264" spans="1:32" x14ac:dyDescent="0.15">
      <c r="A1264" s="32">
        <v>12512.447663393677</v>
      </c>
      <c r="B1264" s="33">
        <v>7.5873960099999991</v>
      </c>
      <c r="C1264" s="33">
        <v>4044.9533963212907</v>
      </c>
      <c r="D1264" s="33">
        <f>C1264/Table1[[#This Row],[Std. Price ($)]]</f>
        <v>533.1148382119693</v>
      </c>
      <c r="E1264" s="29">
        <v>4092</v>
      </c>
      <c r="F1264" s="29">
        <f t="shared" si="266"/>
        <v>3273.6</v>
      </c>
      <c r="G1264" s="29">
        <f t="shared" si="267"/>
        <v>3273.6</v>
      </c>
      <c r="H1264" s="29">
        <f t="shared" si="268"/>
        <v>3273.6</v>
      </c>
      <c r="I1264" s="58">
        <f t="shared" si="269"/>
        <v>3273.6</v>
      </c>
      <c r="J1264" s="58">
        <f t="shared" si="270"/>
        <v>3273.6</v>
      </c>
      <c r="K1264" s="58">
        <f t="shared" si="271"/>
        <v>3273.6</v>
      </c>
      <c r="L1264" s="58">
        <f t="shared" si="272"/>
        <v>3273.6</v>
      </c>
      <c r="M1264" s="58">
        <f t="shared" si="273"/>
        <v>3273.6</v>
      </c>
      <c r="N1264" s="58">
        <f t="shared" si="274"/>
        <v>3273.6</v>
      </c>
      <c r="O1264" s="58">
        <f t="shared" si="275"/>
        <v>3273.6</v>
      </c>
      <c r="P1264" s="58">
        <f t="shared" si="276"/>
        <v>3273.6</v>
      </c>
      <c r="Q1264" s="58">
        <f t="shared" si="277"/>
        <v>3273.6</v>
      </c>
      <c r="R1264" s="58">
        <f>SUM(Table1[[#This Row],[Oct]:[September]])</f>
        <v>39283.19999999999</v>
      </c>
      <c r="S1264" s="68">
        <f>Table1[[#This Row],[DEMAND for the whole year]]/365</f>
        <v>107.62520547945202</v>
      </c>
      <c r="T1264" s="68">
        <f>Table1[[#This Row],[Lead Time (days)]]*S1264</f>
        <v>538.12602739726015</v>
      </c>
      <c r="U1264" s="68">
        <f>SQRT(2*Table1[[#This Row],[DEMAND for the whole year]]*$H$1/(Table1[[#This Row],[Std. Price ($)]]*$K$1))</f>
        <v>3941.102049477538</v>
      </c>
      <c r="V1264" s="68">
        <f>Table1[[#This Row],[DEMAND for the whole year]]/U1264</f>
        <v>9.9675673217362295</v>
      </c>
      <c r="W1264" s="68">
        <f>Table1[[#This Row],[Demand variability (COV)]]*S1264</f>
        <v>52.736350684931487</v>
      </c>
      <c r="X1264" s="68">
        <f t="shared" si="278"/>
        <v>117.92206501677441</v>
      </c>
      <c r="Y1264" s="68">
        <f t="shared" si="279"/>
        <v>242.18231256765534</v>
      </c>
      <c r="Z1264" s="58">
        <f>(Table1[[#This Row],[Eoq]]/2)*(Table1[[#This Row],[Std. Price ($)]]*$K$1)</f>
        <v>2990.2701965208694</v>
      </c>
      <c r="AA1264" s="58">
        <f>Table1[[#This Row],[number of times I order]]*$H$1</f>
        <v>2990.2701965208689</v>
      </c>
      <c r="AB1264" s="58">
        <f>Table1[[#This Row],[Holding cost]]+AA1264</f>
        <v>5980.5403930417378</v>
      </c>
      <c r="AC1264" s="34">
        <v>-0.2</v>
      </c>
      <c r="AD1264" s="29">
        <v>0.77</v>
      </c>
      <c r="AE1264" s="29">
        <v>0.49</v>
      </c>
      <c r="AF1264" s="29">
        <v>5</v>
      </c>
    </row>
    <row r="1265" spans="1:32" x14ac:dyDescent="0.15">
      <c r="A1265" s="32">
        <v>7137.7264529768336</v>
      </c>
      <c r="B1265" s="33">
        <v>5.2641270799999997</v>
      </c>
      <c r="C1265" s="33">
        <v>6440.2025372564522</v>
      </c>
      <c r="D1265" s="33">
        <f>C1265/Table1[[#This Row],[Std. Price ($)]]</f>
        <v>1223.4131964109902</v>
      </c>
      <c r="E1265" s="29">
        <v>2410</v>
      </c>
      <c r="F1265" s="29">
        <f t="shared" si="266"/>
        <v>5302</v>
      </c>
      <c r="G1265" s="29">
        <f t="shared" si="267"/>
        <v>5302</v>
      </c>
      <c r="H1265" s="29">
        <f t="shared" si="268"/>
        <v>5302</v>
      </c>
      <c r="I1265" s="58">
        <f t="shared" si="269"/>
        <v>5302</v>
      </c>
      <c r="J1265" s="58">
        <f t="shared" si="270"/>
        <v>5302</v>
      </c>
      <c r="K1265" s="58">
        <f t="shared" si="271"/>
        <v>5302</v>
      </c>
      <c r="L1265" s="58">
        <f t="shared" si="272"/>
        <v>5302</v>
      </c>
      <c r="M1265" s="58">
        <f t="shared" si="273"/>
        <v>5302</v>
      </c>
      <c r="N1265" s="58">
        <f t="shared" si="274"/>
        <v>5302</v>
      </c>
      <c r="O1265" s="58">
        <f t="shared" si="275"/>
        <v>5302</v>
      </c>
      <c r="P1265" s="58">
        <f t="shared" si="276"/>
        <v>5302</v>
      </c>
      <c r="Q1265" s="58">
        <f t="shared" si="277"/>
        <v>5302</v>
      </c>
      <c r="R1265" s="58">
        <f>SUM(Table1[[#This Row],[Oct]:[September]])</f>
        <v>63624</v>
      </c>
      <c r="S1265" s="68">
        <f>Table1[[#This Row],[DEMAND for the whole year]]/365</f>
        <v>174.31232876712329</v>
      </c>
      <c r="T1265" s="68">
        <f>Table1[[#This Row],[Lead Time (days)]]*S1265</f>
        <v>3834.8712328767124</v>
      </c>
      <c r="U1265" s="68">
        <f>SQRT(2*Table1[[#This Row],[DEMAND for the whole year]]*$H$1/(Table1[[#This Row],[Std. Price ($)]]*$K$1))</f>
        <v>6021.5449079639266</v>
      </c>
      <c r="V1265" s="68">
        <f>Table1[[#This Row],[DEMAND for the whole year]]/U1265</f>
        <v>10.566059204483002</v>
      </c>
      <c r="W1265" s="68">
        <f>Table1[[#This Row],[Demand variability (COV)]]*S1265</f>
        <v>57.523068493150689</v>
      </c>
      <c r="X1265" s="68">
        <f t="shared" si="278"/>
        <v>269.80710701367656</v>
      </c>
      <c r="Y1265" s="68">
        <f t="shared" si="279"/>
        <v>554.11605211006167</v>
      </c>
      <c r="Z1265" s="58">
        <f>(Table1[[#This Row],[Eoq]]/2)*(Table1[[#This Row],[Std. Price ($)]]*$K$1)</f>
        <v>3169.8177613449011</v>
      </c>
      <c r="AA1265" s="58">
        <f>Table1[[#This Row],[number of times I order]]*$H$1</f>
        <v>3169.8177613449006</v>
      </c>
      <c r="AB1265" s="58">
        <f>Table1[[#This Row],[Holding cost]]+AA1265</f>
        <v>6339.6355226898013</v>
      </c>
      <c r="AC1265" s="34">
        <v>1.2</v>
      </c>
      <c r="AD1265" s="29">
        <v>0.77</v>
      </c>
      <c r="AE1265" s="29">
        <v>0.33</v>
      </c>
      <c r="AF1265" s="29">
        <v>22</v>
      </c>
    </row>
    <row r="1266" spans="1:32" x14ac:dyDescent="0.15">
      <c r="A1266" s="32">
        <v>3551.0051716916237</v>
      </c>
      <c r="B1266" s="33">
        <v>6.5094044999999987</v>
      </c>
      <c r="C1266" s="33">
        <v>6585.4969906429005</v>
      </c>
      <c r="D1266" s="33">
        <f>C1266/Table1[[#This Row],[Std. Price ($)]]</f>
        <v>1011.6896239345552</v>
      </c>
      <c r="E1266" s="29">
        <v>1780</v>
      </c>
      <c r="F1266" s="29">
        <f t="shared" si="266"/>
        <v>3204</v>
      </c>
      <c r="G1266" s="29">
        <f t="shared" si="267"/>
        <v>3204</v>
      </c>
      <c r="H1266" s="29">
        <f t="shared" si="268"/>
        <v>3204</v>
      </c>
      <c r="I1266" s="58">
        <f t="shared" si="269"/>
        <v>3204</v>
      </c>
      <c r="J1266" s="58">
        <f t="shared" si="270"/>
        <v>3204</v>
      </c>
      <c r="K1266" s="58">
        <f t="shared" si="271"/>
        <v>3204</v>
      </c>
      <c r="L1266" s="58">
        <f t="shared" si="272"/>
        <v>3204</v>
      </c>
      <c r="M1266" s="58">
        <f t="shared" si="273"/>
        <v>3204</v>
      </c>
      <c r="N1266" s="58">
        <f t="shared" si="274"/>
        <v>3204</v>
      </c>
      <c r="O1266" s="58">
        <f t="shared" si="275"/>
        <v>3204</v>
      </c>
      <c r="P1266" s="58">
        <f t="shared" si="276"/>
        <v>3204</v>
      </c>
      <c r="Q1266" s="58">
        <f t="shared" si="277"/>
        <v>3204</v>
      </c>
      <c r="R1266" s="58">
        <f>SUM(Table1[[#This Row],[Oct]:[September]])</f>
        <v>38448</v>
      </c>
      <c r="S1266" s="68">
        <f>Table1[[#This Row],[DEMAND for the whole year]]/365</f>
        <v>105.33698630136986</v>
      </c>
      <c r="T1266" s="68">
        <f>Table1[[#This Row],[Lead Time (days)]]*S1266</f>
        <v>1685.3917808219178</v>
      </c>
      <c r="U1266" s="68">
        <f>SQRT(2*Table1[[#This Row],[DEMAND for the whole year]]*$H$1/(Table1[[#This Row],[Std. Price ($)]]*$K$1))</f>
        <v>4209.464721778545</v>
      </c>
      <c r="V1266" s="68">
        <f>Table1[[#This Row],[DEMAND for the whole year]]/U1266</f>
        <v>9.1337028675121665</v>
      </c>
      <c r="W1266" s="68">
        <f>Table1[[#This Row],[Demand variability (COV)]]*S1266</f>
        <v>76.896000000000001</v>
      </c>
      <c r="X1266" s="68">
        <f t="shared" si="278"/>
        <v>307.584</v>
      </c>
      <c r="Y1266" s="68">
        <f t="shared" si="279"/>
        <v>631.70030492777835</v>
      </c>
      <c r="Z1266" s="58">
        <f>(Table1[[#This Row],[Eoq]]/2)*(Table1[[#This Row],[Std. Price ($)]]*$K$1)</f>
        <v>2740.1108602536506</v>
      </c>
      <c r="AA1266" s="58">
        <f>Table1[[#This Row],[number of times I order]]*$H$1</f>
        <v>2740.1108602536501</v>
      </c>
      <c r="AB1266" s="58">
        <f>Table1[[#This Row],[Holding cost]]+AA1266</f>
        <v>5480.2217205073011</v>
      </c>
      <c r="AC1266" s="34">
        <v>0.8</v>
      </c>
      <c r="AD1266" s="29">
        <v>0.77</v>
      </c>
      <c r="AE1266" s="29">
        <v>0.73</v>
      </c>
      <c r="AF1266" s="29">
        <v>16</v>
      </c>
    </row>
    <row r="1267" spans="1:32" x14ac:dyDescent="0.15">
      <c r="A1267" s="32">
        <v>62977.653148732235</v>
      </c>
      <c r="B1267" s="33">
        <v>5.6580874899999989</v>
      </c>
      <c r="C1267" s="33">
        <v>24267.204129773745</v>
      </c>
      <c r="D1267" s="33">
        <f>C1267/Table1[[#This Row],[Std. Price ($)]]</f>
        <v>4288.9411258951295</v>
      </c>
      <c r="E1267" s="29">
        <v>2354</v>
      </c>
      <c r="F1267" s="29">
        <f t="shared" si="266"/>
        <v>5178.7999999999993</v>
      </c>
      <c r="G1267" s="29">
        <f t="shared" si="267"/>
        <v>5178.7999999999993</v>
      </c>
      <c r="H1267" s="29">
        <f t="shared" si="268"/>
        <v>5178.7999999999993</v>
      </c>
      <c r="I1267" s="58">
        <f t="shared" si="269"/>
        <v>5178.7999999999993</v>
      </c>
      <c r="J1267" s="58">
        <f t="shared" si="270"/>
        <v>5178.7999999999993</v>
      </c>
      <c r="K1267" s="58">
        <f t="shared" si="271"/>
        <v>5178.7999999999993</v>
      </c>
      <c r="L1267" s="58">
        <f t="shared" si="272"/>
        <v>5178.7999999999993</v>
      </c>
      <c r="M1267" s="58">
        <f t="shared" si="273"/>
        <v>5178.7999999999993</v>
      </c>
      <c r="N1267" s="58">
        <f t="shared" si="274"/>
        <v>5178.7999999999993</v>
      </c>
      <c r="O1267" s="58">
        <f t="shared" si="275"/>
        <v>5178.7999999999993</v>
      </c>
      <c r="P1267" s="58">
        <f t="shared" si="276"/>
        <v>5178.7999999999993</v>
      </c>
      <c r="Q1267" s="58">
        <f t="shared" si="277"/>
        <v>5178.7999999999993</v>
      </c>
      <c r="R1267" s="58">
        <f>SUM(Table1[[#This Row],[Oct]:[September]])</f>
        <v>62145.600000000006</v>
      </c>
      <c r="S1267" s="68">
        <f>Table1[[#This Row],[DEMAND for the whole year]]/365</f>
        <v>170.26191780821918</v>
      </c>
      <c r="T1267" s="68">
        <f>Table1[[#This Row],[Lead Time (days)]]*S1267</f>
        <v>8683.357808219178</v>
      </c>
      <c r="U1267" s="68">
        <f>SQRT(2*Table1[[#This Row],[DEMAND for the whole year]]*$H$1/(Table1[[#This Row],[Std. Price ($)]]*$K$1))</f>
        <v>5740.2524254211658</v>
      </c>
      <c r="V1267" s="68">
        <f>Table1[[#This Row],[DEMAND for the whole year]]/U1267</f>
        <v>10.826283479239216</v>
      </c>
      <c r="W1267" s="68">
        <f>Table1[[#This Row],[Demand variability (COV)]]*S1267</f>
        <v>120.88596164383561</v>
      </c>
      <c r="X1267" s="68">
        <f t="shared" si="278"/>
        <v>863.29844309502823</v>
      </c>
      <c r="Y1267" s="68">
        <f t="shared" si="279"/>
        <v>1772.9982370565622</v>
      </c>
      <c r="Z1267" s="58">
        <f>(Table1[[#This Row],[Eoq]]/2)*(Table1[[#This Row],[Std. Price ($)]]*$K$1)</f>
        <v>3247.8850437717651</v>
      </c>
      <c r="AA1267" s="58">
        <f>Table1[[#This Row],[number of times I order]]*$H$1</f>
        <v>3247.8850437717647</v>
      </c>
      <c r="AB1267" s="58">
        <f>Table1[[#This Row],[Holding cost]]+AA1267</f>
        <v>6495.7700875435294</v>
      </c>
      <c r="AC1267" s="34">
        <v>1.2</v>
      </c>
      <c r="AD1267" s="29">
        <v>0.77</v>
      </c>
      <c r="AE1267" s="29">
        <v>0.71</v>
      </c>
      <c r="AF1267" s="29">
        <v>51</v>
      </c>
    </row>
    <row r="1268" spans="1:32" x14ac:dyDescent="0.15">
      <c r="A1268" s="32">
        <v>30805.18252922584</v>
      </c>
      <c r="B1268" s="33">
        <v>6.4026999999999994</v>
      </c>
      <c r="C1268" s="33">
        <v>7702.4525492539815</v>
      </c>
      <c r="D1268" s="33">
        <f>C1268/Table1[[#This Row],[Std. Price ($)]]</f>
        <v>1203.0006949027727</v>
      </c>
      <c r="E1268" s="29">
        <v>2644</v>
      </c>
      <c r="F1268" s="29">
        <f t="shared" si="266"/>
        <v>6610</v>
      </c>
      <c r="G1268" s="29">
        <f t="shared" si="267"/>
        <v>6610</v>
      </c>
      <c r="H1268" s="29">
        <f t="shared" si="268"/>
        <v>6610</v>
      </c>
      <c r="I1268" s="58">
        <f t="shared" si="269"/>
        <v>6610</v>
      </c>
      <c r="J1268" s="58">
        <f t="shared" si="270"/>
        <v>6610</v>
      </c>
      <c r="K1268" s="58">
        <f t="shared" si="271"/>
        <v>6610</v>
      </c>
      <c r="L1268" s="58">
        <f t="shared" si="272"/>
        <v>6610</v>
      </c>
      <c r="M1268" s="58">
        <f t="shared" si="273"/>
        <v>6610</v>
      </c>
      <c r="N1268" s="58">
        <f t="shared" si="274"/>
        <v>6610</v>
      </c>
      <c r="O1268" s="58">
        <f t="shared" si="275"/>
        <v>6610</v>
      </c>
      <c r="P1268" s="58">
        <f t="shared" si="276"/>
        <v>6610</v>
      </c>
      <c r="Q1268" s="58">
        <f t="shared" si="277"/>
        <v>6610</v>
      </c>
      <c r="R1268" s="58">
        <f>SUM(Table1[[#This Row],[Oct]:[September]])</f>
        <v>79320</v>
      </c>
      <c r="S1268" s="68">
        <f>Table1[[#This Row],[DEMAND for the whole year]]/365</f>
        <v>217.31506849315068</v>
      </c>
      <c r="T1268" s="68">
        <f>Table1[[#This Row],[Lead Time (days)]]*S1268</f>
        <v>3477.0410958904108</v>
      </c>
      <c r="U1268" s="68">
        <f>SQRT(2*Table1[[#This Row],[DEMAND for the whole year]]*$H$1/(Table1[[#This Row],[Std. Price ($)]]*$K$1))</f>
        <v>6096.3571725112506</v>
      </c>
      <c r="V1268" s="68">
        <f>Table1[[#This Row],[DEMAND for the whole year]]/U1268</f>
        <v>13.01104868947926</v>
      </c>
      <c r="W1268" s="68">
        <f>Table1[[#This Row],[Demand variability (COV)]]*S1268</f>
        <v>115.17698630136987</v>
      </c>
      <c r="X1268" s="68">
        <f t="shared" si="278"/>
        <v>460.70794520547946</v>
      </c>
      <c r="Y1268" s="68">
        <f t="shared" si="279"/>
        <v>946.17844058517858</v>
      </c>
      <c r="Z1268" s="58">
        <f>(Table1[[#This Row],[Eoq]]/2)*(Table1[[#This Row],[Std. Price ($)]]*$K$1)</f>
        <v>3903.3146068437786</v>
      </c>
      <c r="AA1268" s="58">
        <f>Table1[[#This Row],[number of times I order]]*$H$1</f>
        <v>3903.3146068437782</v>
      </c>
      <c r="AB1268" s="58">
        <f>Table1[[#This Row],[Holding cost]]+AA1268</f>
        <v>7806.6292136875563</v>
      </c>
      <c r="AC1268" s="34">
        <v>1.5</v>
      </c>
      <c r="AD1268" s="29">
        <v>0.77</v>
      </c>
      <c r="AE1268" s="29">
        <v>0.53</v>
      </c>
      <c r="AF1268" s="29">
        <v>16</v>
      </c>
    </row>
    <row r="1269" spans="1:32" x14ac:dyDescent="0.15">
      <c r="A1269" s="32">
        <v>81765.225426811623</v>
      </c>
      <c r="B1269" s="33">
        <v>7.0004</v>
      </c>
      <c r="C1269" s="33">
        <v>8262.204449195533</v>
      </c>
      <c r="D1269" s="33">
        <f>C1269/Table1[[#This Row],[Std. Price ($)]]</f>
        <v>1180.2474786005846</v>
      </c>
      <c r="E1269" s="29">
        <v>2644</v>
      </c>
      <c r="F1269" s="29">
        <f t="shared" si="266"/>
        <v>2379.6</v>
      </c>
      <c r="G1269" s="29">
        <f t="shared" si="267"/>
        <v>2379.6</v>
      </c>
      <c r="H1269" s="29">
        <f t="shared" si="268"/>
        <v>2379.6</v>
      </c>
      <c r="I1269" s="58">
        <f t="shared" si="269"/>
        <v>2379.6</v>
      </c>
      <c r="J1269" s="58">
        <f t="shared" si="270"/>
        <v>2379.6</v>
      </c>
      <c r="K1269" s="58">
        <f t="shared" si="271"/>
        <v>2379.6</v>
      </c>
      <c r="L1269" s="58">
        <f t="shared" si="272"/>
        <v>2379.6</v>
      </c>
      <c r="M1269" s="58">
        <f t="shared" si="273"/>
        <v>2379.6</v>
      </c>
      <c r="N1269" s="58">
        <f t="shared" si="274"/>
        <v>2379.6</v>
      </c>
      <c r="O1269" s="58">
        <f t="shared" si="275"/>
        <v>2379.6</v>
      </c>
      <c r="P1269" s="58">
        <f t="shared" si="276"/>
        <v>2379.6</v>
      </c>
      <c r="Q1269" s="58">
        <f t="shared" si="277"/>
        <v>2379.6</v>
      </c>
      <c r="R1269" s="58">
        <f>SUM(Table1[[#This Row],[Oct]:[September]])</f>
        <v>28555.199999999993</v>
      </c>
      <c r="S1269" s="68">
        <f>Table1[[#This Row],[DEMAND for the whole year]]/365</f>
        <v>78.233424657534229</v>
      </c>
      <c r="T1269" s="68">
        <f>Table1[[#This Row],[Lead Time (days)]]*S1269</f>
        <v>1251.7347945205477</v>
      </c>
      <c r="U1269" s="68">
        <f>SQRT(2*Table1[[#This Row],[DEMAND for the whole year]]*$H$1/(Table1[[#This Row],[Std. Price ($)]]*$K$1))</f>
        <v>3498.1771804871169</v>
      </c>
      <c r="V1269" s="68">
        <f>Table1[[#This Row],[DEMAND for the whole year]]/U1269</f>
        <v>8.1628798447606705</v>
      </c>
      <c r="W1269" s="68">
        <f>Table1[[#This Row],[Demand variability (COV)]]*S1269</f>
        <v>41.463715068493144</v>
      </c>
      <c r="X1269" s="68">
        <f t="shared" si="278"/>
        <v>165.85486027397258</v>
      </c>
      <c r="Y1269" s="68">
        <f t="shared" si="279"/>
        <v>340.62423861066424</v>
      </c>
      <c r="Z1269" s="58">
        <f>(Table1[[#This Row],[Eoq]]/2)*(Table1[[#This Row],[Std. Price ($)]]*$K$1)</f>
        <v>2448.8639534282011</v>
      </c>
      <c r="AA1269" s="58">
        <f>Table1[[#This Row],[number of times I order]]*$H$1</f>
        <v>2448.8639534282011</v>
      </c>
      <c r="AB1269" s="58">
        <f>Table1[[#This Row],[Holding cost]]+AA1269</f>
        <v>4897.7279068564021</v>
      </c>
      <c r="AC1269" s="34">
        <v>-0.1</v>
      </c>
      <c r="AD1269" s="29">
        <v>0.77</v>
      </c>
      <c r="AE1269" s="29">
        <v>0.53</v>
      </c>
      <c r="AF1269" s="29">
        <v>16</v>
      </c>
    </row>
    <row r="1270" spans="1:32" x14ac:dyDescent="0.15">
      <c r="A1270" s="32">
        <v>72201.460640610021</v>
      </c>
      <c r="B1270" s="33">
        <v>6.6457394399999989</v>
      </c>
      <c r="C1270" s="33">
        <v>4209.9846108078336</v>
      </c>
      <c r="D1270" s="33">
        <f>C1270/Table1[[#This Row],[Std. Price ($)]]</f>
        <v>633.48625819850599</v>
      </c>
      <c r="E1270" s="29">
        <v>4034</v>
      </c>
      <c r="F1270" s="29">
        <f t="shared" si="266"/>
        <v>4840.8</v>
      </c>
      <c r="G1270" s="29">
        <f t="shared" si="267"/>
        <v>4840.8</v>
      </c>
      <c r="H1270" s="29">
        <f t="shared" si="268"/>
        <v>4840.8</v>
      </c>
      <c r="I1270" s="58">
        <f t="shared" si="269"/>
        <v>4840.8</v>
      </c>
      <c r="J1270" s="58">
        <f t="shared" si="270"/>
        <v>4840.8</v>
      </c>
      <c r="K1270" s="58">
        <f t="shared" si="271"/>
        <v>4840.8</v>
      </c>
      <c r="L1270" s="58">
        <f t="shared" si="272"/>
        <v>4840.8</v>
      </c>
      <c r="M1270" s="58">
        <f t="shared" si="273"/>
        <v>4840.8</v>
      </c>
      <c r="N1270" s="58">
        <f t="shared" si="274"/>
        <v>4840.8</v>
      </c>
      <c r="O1270" s="58">
        <f t="shared" si="275"/>
        <v>4840.8</v>
      </c>
      <c r="P1270" s="58">
        <f t="shared" si="276"/>
        <v>4840.8</v>
      </c>
      <c r="Q1270" s="58">
        <f t="shared" si="277"/>
        <v>4840.8</v>
      </c>
      <c r="R1270" s="58">
        <f>SUM(Table1[[#This Row],[Oct]:[September]])</f>
        <v>58089.600000000013</v>
      </c>
      <c r="S1270" s="68">
        <f>Table1[[#This Row],[DEMAND for the whole year]]/365</f>
        <v>159.14958904109594</v>
      </c>
      <c r="T1270" s="68">
        <f>Table1[[#This Row],[Lead Time (days)]]*S1270</f>
        <v>795.74794520547971</v>
      </c>
      <c r="U1270" s="68">
        <f>SQRT(2*Table1[[#This Row],[DEMAND for the whole year]]*$H$1/(Table1[[#This Row],[Std. Price ($)]]*$K$1))</f>
        <v>5120.8041413567353</v>
      </c>
      <c r="V1270" s="68">
        <f>Table1[[#This Row],[DEMAND for the whole year]]/U1270</f>
        <v>11.343843348909928</v>
      </c>
      <c r="W1270" s="68">
        <f>Table1[[#This Row],[Demand variability (COV)]]*S1270</f>
        <v>98.672745205479487</v>
      </c>
      <c r="X1270" s="68">
        <f t="shared" si="278"/>
        <v>220.63896580596861</v>
      </c>
      <c r="Y1270" s="68">
        <f t="shared" si="279"/>
        <v>453.13703566693988</v>
      </c>
      <c r="Z1270" s="58">
        <f>(Table1[[#This Row],[Eoq]]/2)*(Table1[[#This Row],[Std. Price ($)]]*$K$1)</f>
        <v>3403.1530046729786</v>
      </c>
      <c r="AA1270" s="58">
        <f>Table1[[#This Row],[number of times I order]]*$H$1</f>
        <v>3403.1530046729786</v>
      </c>
      <c r="AB1270" s="58">
        <f>Table1[[#This Row],[Holding cost]]+AA1270</f>
        <v>6806.3060093459571</v>
      </c>
      <c r="AC1270" s="34">
        <v>0.2</v>
      </c>
      <c r="AD1270" s="29">
        <v>0.77</v>
      </c>
      <c r="AE1270" s="29">
        <v>0.62</v>
      </c>
      <c r="AF1270" s="29">
        <v>5</v>
      </c>
    </row>
    <row r="1271" spans="1:32" x14ac:dyDescent="0.15">
      <c r="A1271" s="32">
        <v>24000.844758409003</v>
      </c>
      <c r="B1271" s="33">
        <v>5.9391647299999999</v>
      </c>
      <c r="C1271" s="33">
        <v>24412.635683168424</v>
      </c>
      <c r="D1271" s="33">
        <f>C1271/Table1[[#This Row],[Std. Price ($)]]</f>
        <v>4110.4493296599339</v>
      </c>
      <c r="E1271" s="29">
        <v>2556</v>
      </c>
      <c r="F1271" s="29">
        <f t="shared" si="266"/>
        <v>3067.2</v>
      </c>
      <c r="G1271" s="29">
        <f t="shared" si="267"/>
        <v>3067.2</v>
      </c>
      <c r="H1271" s="29">
        <f t="shared" si="268"/>
        <v>3067.2</v>
      </c>
      <c r="I1271" s="58">
        <f t="shared" si="269"/>
        <v>3067.2</v>
      </c>
      <c r="J1271" s="58">
        <f t="shared" si="270"/>
        <v>3067.2</v>
      </c>
      <c r="K1271" s="58">
        <f t="shared" si="271"/>
        <v>3067.2</v>
      </c>
      <c r="L1271" s="58">
        <f t="shared" si="272"/>
        <v>3067.2</v>
      </c>
      <c r="M1271" s="58">
        <f t="shared" si="273"/>
        <v>3067.2</v>
      </c>
      <c r="N1271" s="58">
        <f t="shared" si="274"/>
        <v>3067.2</v>
      </c>
      <c r="O1271" s="58">
        <f t="shared" si="275"/>
        <v>3067.2</v>
      </c>
      <c r="P1271" s="58">
        <f t="shared" si="276"/>
        <v>3067.2</v>
      </c>
      <c r="Q1271" s="58">
        <f t="shared" si="277"/>
        <v>3067.2</v>
      </c>
      <c r="R1271" s="58">
        <f>SUM(Table1[[#This Row],[Oct]:[September]])</f>
        <v>36806.400000000001</v>
      </c>
      <c r="S1271" s="68">
        <f>Table1[[#This Row],[DEMAND for the whole year]]/365</f>
        <v>100.83945205479452</v>
      </c>
      <c r="T1271" s="68">
        <f>Table1[[#This Row],[Lead Time (days)]]*S1271</f>
        <v>5344.4909589041099</v>
      </c>
      <c r="U1271" s="68">
        <f>SQRT(2*Table1[[#This Row],[DEMAND for the whole year]]*$H$1/(Table1[[#This Row],[Std. Price ($)]]*$K$1))</f>
        <v>4311.8099719976135</v>
      </c>
      <c r="V1271" s="68">
        <f>Table1[[#This Row],[DEMAND for the whole year]]/U1271</f>
        <v>8.5361832360501744</v>
      </c>
      <c r="W1271" s="68">
        <f>Table1[[#This Row],[Demand variability (COV)]]*S1271</f>
        <v>57.47848767123287</v>
      </c>
      <c r="X1271" s="68">
        <f t="shared" si="278"/>
        <v>418.44970651623078</v>
      </c>
      <c r="Y1271" s="68">
        <f t="shared" si="279"/>
        <v>859.39062891191463</v>
      </c>
      <c r="Z1271" s="58">
        <f>(Table1[[#This Row],[Eoq]]/2)*(Table1[[#This Row],[Std. Price ($)]]*$K$1)</f>
        <v>2560.8549708150517</v>
      </c>
      <c r="AA1271" s="58">
        <f>Table1[[#This Row],[number of times I order]]*$H$1</f>
        <v>2560.8549708150522</v>
      </c>
      <c r="AB1271" s="58">
        <f>Table1[[#This Row],[Holding cost]]+AA1271</f>
        <v>5121.7099416301044</v>
      </c>
      <c r="AC1271" s="34">
        <v>0.2</v>
      </c>
      <c r="AD1271" s="29">
        <v>0.77</v>
      </c>
      <c r="AE1271" s="29">
        <v>0.56999999999999995</v>
      </c>
      <c r="AF1271" s="29">
        <v>53</v>
      </c>
    </row>
    <row r="1272" spans="1:32" x14ac:dyDescent="0.15">
      <c r="A1272" s="32">
        <v>92370.949675849348</v>
      </c>
      <c r="B1272" s="33">
        <v>5.4339375199999997</v>
      </c>
      <c r="C1272" s="33">
        <v>13240.616410538669</v>
      </c>
      <c r="D1272" s="33">
        <f>C1272/Table1[[#This Row],[Std. Price ($)]]</f>
        <v>2436.6523100064405</v>
      </c>
      <c r="E1272" s="29">
        <v>4084</v>
      </c>
      <c r="F1272" s="29">
        <f t="shared" si="266"/>
        <v>1225.2000000000003</v>
      </c>
      <c r="G1272" s="29">
        <f t="shared" si="267"/>
        <v>1225.2000000000003</v>
      </c>
      <c r="H1272" s="29">
        <f t="shared" si="268"/>
        <v>1225.2000000000003</v>
      </c>
      <c r="I1272" s="58">
        <f t="shared" si="269"/>
        <v>1225.2000000000003</v>
      </c>
      <c r="J1272" s="58">
        <f t="shared" si="270"/>
        <v>1225.2000000000003</v>
      </c>
      <c r="K1272" s="58">
        <f t="shared" si="271"/>
        <v>1225.2000000000003</v>
      </c>
      <c r="L1272" s="58">
        <f t="shared" si="272"/>
        <v>1225.2000000000003</v>
      </c>
      <c r="M1272" s="58">
        <f t="shared" si="273"/>
        <v>1225.2000000000003</v>
      </c>
      <c r="N1272" s="58">
        <f t="shared" si="274"/>
        <v>1225.2000000000003</v>
      </c>
      <c r="O1272" s="58">
        <f t="shared" si="275"/>
        <v>1225.2000000000003</v>
      </c>
      <c r="P1272" s="58">
        <f t="shared" si="276"/>
        <v>1225.2000000000003</v>
      </c>
      <c r="Q1272" s="58">
        <f t="shared" si="277"/>
        <v>1225.2000000000003</v>
      </c>
      <c r="R1272" s="58">
        <f>SUM(Table1[[#This Row],[Oct]:[September]])</f>
        <v>14702.400000000007</v>
      </c>
      <c r="S1272" s="68">
        <f>Table1[[#This Row],[DEMAND for the whole year]]/365</f>
        <v>40.280547945205498</v>
      </c>
      <c r="T1272" s="68">
        <f>Table1[[#This Row],[Lead Time (days)]]*S1272</f>
        <v>443.08602739726047</v>
      </c>
      <c r="U1272" s="68">
        <f>SQRT(2*Table1[[#This Row],[DEMAND for the whole year]]*$H$1/(Table1[[#This Row],[Std. Price ($)]]*$K$1))</f>
        <v>2849.0326361068628</v>
      </c>
      <c r="V1272" s="68">
        <f>Table1[[#This Row],[DEMAND for the whole year]]/U1272</f>
        <v>5.1604884456818638</v>
      </c>
      <c r="W1272" s="68">
        <f>Table1[[#This Row],[Demand variability (COV)]]*S1272</f>
        <v>48.336657534246598</v>
      </c>
      <c r="X1272" s="68">
        <f t="shared" si="278"/>
        <v>160.31455666100138</v>
      </c>
      <c r="Y1272" s="68">
        <f t="shared" si="279"/>
        <v>329.24584610095508</v>
      </c>
      <c r="Z1272" s="58">
        <f>(Table1[[#This Row],[Eoq]]/2)*(Table1[[#This Row],[Std. Price ($)]]*$K$1)</f>
        <v>1548.1465337045588</v>
      </c>
      <c r="AA1272" s="58">
        <f>Table1[[#This Row],[number of times I order]]*$H$1</f>
        <v>1548.1465337045593</v>
      </c>
      <c r="AB1272" s="58">
        <f>Table1[[#This Row],[Holding cost]]+AA1272</f>
        <v>3096.2930674091181</v>
      </c>
      <c r="AC1272" s="34">
        <v>-0.7</v>
      </c>
      <c r="AD1272" s="29">
        <v>0.77</v>
      </c>
      <c r="AE1272" s="29">
        <v>1.2</v>
      </c>
      <c r="AF1272" s="29">
        <v>11</v>
      </c>
    </row>
    <row r="1273" spans="1:32" x14ac:dyDescent="0.15">
      <c r="A1273" s="32">
        <v>34523.528362908859</v>
      </c>
      <c r="B1273" s="33">
        <v>14.28288</v>
      </c>
      <c r="C1273" s="33">
        <v>35574.354367814929</v>
      </c>
      <c r="D1273" s="33">
        <f>C1273/Table1[[#This Row],[Std. Price ($)]]</f>
        <v>2490.6989604207924</v>
      </c>
      <c r="E1273" s="29">
        <v>4278</v>
      </c>
      <c r="F1273" s="29">
        <f t="shared" si="266"/>
        <v>10695</v>
      </c>
      <c r="G1273" s="29">
        <f t="shared" si="267"/>
        <v>10695</v>
      </c>
      <c r="H1273" s="29">
        <f t="shared" si="268"/>
        <v>10695</v>
      </c>
      <c r="I1273" s="58">
        <f t="shared" si="269"/>
        <v>10695</v>
      </c>
      <c r="J1273" s="58">
        <f t="shared" si="270"/>
        <v>10695</v>
      </c>
      <c r="K1273" s="58">
        <f t="shared" si="271"/>
        <v>10695</v>
      </c>
      <c r="L1273" s="58">
        <f t="shared" si="272"/>
        <v>10695</v>
      </c>
      <c r="M1273" s="58">
        <f t="shared" si="273"/>
        <v>10695</v>
      </c>
      <c r="N1273" s="58">
        <f t="shared" si="274"/>
        <v>10695</v>
      </c>
      <c r="O1273" s="58">
        <f t="shared" si="275"/>
        <v>10695</v>
      </c>
      <c r="P1273" s="58">
        <f t="shared" si="276"/>
        <v>10695</v>
      </c>
      <c r="Q1273" s="58">
        <f t="shared" si="277"/>
        <v>10695</v>
      </c>
      <c r="R1273" s="58">
        <f>SUM(Table1[[#This Row],[Oct]:[September]])</f>
        <v>128340</v>
      </c>
      <c r="S1273" s="68">
        <f>Table1[[#This Row],[DEMAND for the whole year]]/365</f>
        <v>351.61643835616439</v>
      </c>
      <c r="T1273" s="68">
        <f>Table1[[#This Row],[Lead Time (days)]]*S1273</f>
        <v>8087.178082191781</v>
      </c>
      <c r="U1273" s="68">
        <f>SQRT(2*Table1[[#This Row],[DEMAND for the whole year]]*$H$1/(Table1[[#This Row],[Std. Price ($)]]*$K$1))</f>
        <v>5191.9888500310371</v>
      </c>
      <c r="V1273" s="68">
        <f>Table1[[#This Row],[DEMAND for the whole year]]/U1273</f>
        <v>24.718851235443772</v>
      </c>
      <c r="W1273" s="68">
        <f>Table1[[#This Row],[Demand variability (COV)]]*S1273</f>
        <v>189.87287671232878</v>
      </c>
      <c r="X1273" s="68">
        <f t="shared" si="278"/>
        <v>910.59832755905586</v>
      </c>
      <c r="Y1273" s="68">
        <f t="shared" si="279"/>
        <v>1870.14032324757</v>
      </c>
      <c r="Z1273" s="58">
        <f>(Table1[[#This Row],[Eoq]]/2)*(Table1[[#This Row],[Std. Price ($)]]*$K$1)</f>
        <v>7415.6553706331315</v>
      </c>
      <c r="AA1273" s="58">
        <f>Table1[[#This Row],[number of times I order]]*$H$1</f>
        <v>7415.6553706331315</v>
      </c>
      <c r="AB1273" s="58">
        <f>Table1[[#This Row],[Holding cost]]+AA1273</f>
        <v>14831.310741266263</v>
      </c>
      <c r="AC1273" s="34">
        <v>1.5</v>
      </c>
      <c r="AD1273" s="29">
        <v>0.77</v>
      </c>
      <c r="AE1273" s="29">
        <v>0.54</v>
      </c>
      <c r="AF1273" s="29">
        <v>23</v>
      </c>
    </row>
    <row r="1274" spans="1:32" x14ac:dyDescent="0.15">
      <c r="A1274" s="32">
        <v>82315.406016752589</v>
      </c>
      <c r="B1274" s="33">
        <v>9.1901470499999984</v>
      </c>
      <c r="C1274" s="33">
        <v>17484.466265114144</v>
      </c>
      <c r="D1274" s="33">
        <f>C1274/Table1[[#This Row],[Std. Price ($)]]</f>
        <v>1902.5230140484148</v>
      </c>
      <c r="E1274" s="29">
        <v>3824</v>
      </c>
      <c r="F1274" s="29">
        <f t="shared" si="266"/>
        <v>4588.8</v>
      </c>
      <c r="G1274" s="29">
        <f t="shared" si="267"/>
        <v>4588.8</v>
      </c>
      <c r="H1274" s="29">
        <f t="shared" si="268"/>
        <v>4588.8</v>
      </c>
      <c r="I1274" s="58">
        <f t="shared" si="269"/>
        <v>4588.8</v>
      </c>
      <c r="J1274" s="58">
        <f t="shared" si="270"/>
        <v>4588.8</v>
      </c>
      <c r="K1274" s="58">
        <f t="shared" si="271"/>
        <v>4588.8</v>
      </c>
      <c r="L1274" s="58">
        <f t="shared" si="272"/>
        <v>4588.8</v>
      </c>
      <c r="M1274" s="58">
        <f t="shared" si="273"/>
        <v>4588.8</v>
      </c>
      <c r="N1274" s="58">
        <f t="shared" si="274"/>
        <v>4588.8</v>
      </c>
      <c r="O1274" s="58">
        <f t="shared" si="275"/>
        <v>4588.8</v>
      </c>
      <c r="P1274" s="58">
        <f t="shared" si="276"/>
        <v>4588.8</v>
      </c>
      <c r="Q1274" s="58">
        <f t="shared" si="277"/>
        <v>4588.8</v>
      </c>
      <c r="R1274" s="58">
        <f>SUM(Table1[[#This Row],[Oct]:[September]])</f>
        <v>55065.600000000013</v>
      </c>
      <c r="S1274" s="68">
        <f>Table1[[#This Row],[DEMAND for the whole year]]/365</f>
        <v>150.86465753424662</v>
      </c>
      <c r="T1274" s="68">
        <f>Table1[[#This Row],[Lead Time (days)]]*S1274</f>
        <v>4525.9397260273981</v>
      </c>
      <c r="U1274" s="68">
        <f>SQRT(2*Table1[[#This Row],[DEMAND for the whole year]]*$H$1/(Table1[[#This Row],[Std. Price ($)]]*$K$1))</f>
        <v>4239.7435187600868</v>
      </c>
      <c r="V1274" s="68">
        <f>Table1[[#This Row],[DEMAND for the whole year]]/U1274</f>
        <v>12.98795546389654</v>
      </c>
      <c r="W1274" s="68">
        <f>Table1[[#This Row],[Demand variability (COV)]]*S1274</f>
        <v>33.190224657534259</v>
      </c>
      <c r="X1274" s="68">
        <f t="shared" si="278"/>
        <v>181.79034733595691</v>
      </c>
      <c r="Y1274" s="68">
        <f t="shared" si="279"/>
        <v>373.35172780460204</v>
      </c>
      <c r="Z1274" s="58">
        <f>(Table1[[#This Row],[Eoq]]/2)*(Table1[[#This Row],[Std. Price ($)]]*$K$1)</f>
        <v>3896.386639168963</v>
      </c>
      <c r="AA1274" s="58">
        <f>Table1[[#This Row],[number of times I order]]*$H$1</f>
        <v>3896.3866391689621</v>
      </c>
      <c r="AB1274" s="58">
        <f>Table1[[#This Row],[Holding cost]]+AA1274</f>
        <v>7792.7732783379251</v>
      </c>
      <c r="AC1274" s="34">
        <v>0.2</v>
      </c>
      <c r="AD1274" s="29">
        <v>0.77</v>
      </c>
      <c r="AE1274" s="29">
        <v>0.22</v>
      </c>
      <c r="AF1274" s="29">
        <v>30</v>
      </c>
    </row>
    <row r="1275" spans="1:32" x14ac:dyDescent="0.15">
      <c r="A1275" s="32">
        <v>38342.236350040737</v>
      </c>
      <c r="B1275" s="33">
        <v>5.85987875</v>
      </c>
      <c r="C1275" s="33">
        <v>3889.5474598695514</v>
      </c>
      <c r="D1275" s="33">
        <f>C1275/Table1[[#This Row],[Std. Price ($)]]</f>
        <v>663.75903424103296</v>
      </c>
      <c r="E1275" s="29">
        <v>2894</v>
      </c>
      <c r="F1275" s="29">
        <f t="shared" si="266"/>
        <v>1736.3999999999999</v>
      </c>
      <c r="G1275" s="29">
        <f t="shared" si="267"/>
        <v>1736.3999999999999</v>
      </c>
      <c r="H1275" s="29">
        <f t="shared" si="268"/>
        <v>1736.3999999999999</v>
      </c>
      <c r="I1275" s="58">
        <f t="shared" si="269"/>
        <v>1736.3999999999999</v>
      </c>
      <c r="J1275" s="58">
        <f t="shared" si="270"/>
        <v>1736.3999999999999</v>
      </c>
      <c r="K1275" s="58">
        <f t="shared" si="271"/>
        <v>1736.3999999999999</v>
      </c>
      <c r="L1275" s="58">
        <f t="shared" si="272"/>
        <v>1736.3999999999999</v>
      </c>
      <c r="M1275" s="58">
        <f t="shared" si="273"/>
        <v>1736.3999999999999</v>
      </c>
      <c r="N1275" s="58">
        <f t="shared" si="274"/>
        <v>1736.3999999999999</v>
      </c>
      <c r="O1275" s="58">
        <f t="shared" si="275"/>
        <v>1736.3999999999999</v>
      </c>
      <c r="P1275" s="58">
        <f t="shared" si="276"/>
        <v>1736.3999999999999</v>
      </c>
      <c r="Q1275" s="58">
        <f t="shared" si="277"/>
        <v>1736.3999999999999</v>
      </c>
      <c r="R1275" s="58">
        <f>SUM(Table1[[#This Row],[Oct]:[September]])</f>
        <v>20836.800000000003</v>
      </c>
      <c r="S1275" s="68">
        <f>Table1[[#This Row],[DEMAND for the whole year]]/365</f>
        <v>57.08712328767124</v>
      </c>
      <c r="T1275" s="68">
        <f>Table1[[#This Row],[Lead Time (days)]]*S1275</f>
        <v>456.69698630136992</v>
      </c>
      <c r="U1275" s="68">
        <f>SQRT(2*Table1[[#This Row],[DEMAND for the whole year]]*$H$1/(Table1[[#This Row],[Std. Price ($)]]*$K$1))</f>
        <v>3266.117645976989</v>
      </c>
      <c r="V1275" s="68">
        <f>Table1[[#This Row],[DEMAND for the whole year]]/U1275</f>
        <v>6.3796844628868596</v>
      </c>
      <c r="W1275" s="68">
        <f>Table1[[#This Row],[Demand variability (COV)]]*S1275</f>
        <v>29.685304109589044</v>
      </c>
      <c r="X1275" s="68">
        <f t="shared" si="278"/>
        <v>83.962719349901207</v>
      </c>
      <c r="Y1275" s="68">
        <f t="shared" si="279"/>
        <v>172.43834339854502</v>
      </c>
      <c r="Z1275" s="58">
        <f>(Table1[[#This Row],[Eoq]]/2)*(Table1[[#This Row],[Std. Price ($)]]*$K$1)</f>
        <v>1913.9053388660582</v>
      </c>
      <c r="AA1275" s="58">
        <f>Table1[[#This Row],[number of times I order]]*$H$1</f>
        <v>1913.9053388660579</v>
      </c>
      <c r="AB1275" s="58">
        <f>Table1[[#This Row],[Holding cost]]+AA1275</f>
        <v>3827.8106777321163</v>
      </c>
      <c r="AC1275" s="34">
        <v>-0.4</v>
      </c>
      <c r="AD1275" s="29">
        <v>0.77</v>
      </c>
      <c r="AE1275" s="29">
        <v>0.52</v>
      </c>
      <c r="AF1275" s="29">
        <v>8</v>
      </c>
    </row>
    <row r="1276" spans="1:32" x14ac:dyDescent="0.15">
      <c r="A1276" s="32">
        <v>5955.4455237517677</v>
      </c>
      <c r="B1276" s="33">
        <v>16.893159739999998</v>
      </c>
      <c r="C1276" s="33">
        <v>5217.5180813804</v>
      </c>
      <c r="D1276" s="33">
        <f>C1276/Table1[[#This Row],[Std. Price ($)]]</f>
        <v>308.85388889245183</v>
      </c>
      <c r="E1276" s="29">
        <v>5166</v>
      </c>
      <c r="F1276" s="29">
        <f t="shared" si="266"/>
        <v>3099.6</v>
      </c>
      <c r="G1276" s="29">
        <f t="shared" si="267"/>
        <v>3099.6</v>
      </c>
      <c r="H1276" s="29">
        <f t="shared" si="268"/>
        <v>3099.6</v>
      </c>
      <c r="I1276" s="58">
        <f t="shared" si="269"/>
        <v>3099.6</v>
      </c>
      <c r="J1276" s="58">
        <f t="shared" si="270"/>
        <v>3099.6</v>
      </c>
      <c r="K1276" s="58">
        <f t="shared" si="271"/>
        <v>3099.6</v>
      </c>
      <c r="L1276" s="58">
        <f t="shared" si="272"/>
        <v>3099.6</v>
      </c>
      <c r="M1276" s="58">
        <f t="shared" si="273"/>
        <v>3099.6</v>
      </c>
      <c r="N1276" s="58">
        <f t="shared" si="274"/>
        <v>3099.6</v>
      </c>
      <c r="O1276" s="58">
        <f t="shared" si="275"/>
        <v>3099.6</v>
      </c>
      <c r="P1276" s="58">
        <f t="shared" si="276"/>
        <v>3099.6</v>
      </c>
      <c r="Q1276" s="58">
        <f t="shared" si="277"/>
        <v>3099.6</v>
      </c>
      <c r="R1276" s="58">
        <f>SUM(Table1[[#This Row],[Oct]:[September]])</f>
        <v>37195.19999999999</v>
      </c>
      <c r="S1276" s="68">
        <f>Table1[[#This Row],[DEMAND for the whole year]]/365</f>
        <v>101.90465753424655</v>
      </c>
      <c r="T1276" s="68">
        <f>Table1[[#This Row],[Lead Time (days)]]*S1276</f>
        <v>203.80931506849311</v>
      </c>
      <c r="U1276" s="68">
        <f>SQRT(2*Table1[[#This Row],[DEMAND for the whole year]]*$H$1/(Table1[[#This Row],[Std. Price ($)]]*$K$1))</f>
        <v>2570.0917771944205</v>
      </c>
      <c r="V1276" s="68">
        <f>Table1[[#This Row],[DEMAND for the whole year]]/U1276</f>
        <v>14.472323646201945</v>
      </c>
      <c r="W1276" s="68">
        <f>Table1[[#This Row],[Demand variability (COV)]]*S1276</f>
        <v>69.295167123287655</v>
      </c>
      <c r="X1276" s="68">
        <f t="shared" si="278"/>
        <v>97.998165152663617</v>
      </c>
      <c r="Y1276" s="68">
        <f t="shared" si="279"/>
        <v>201.26362492620029</v>
      </c>
      <c r="Z1276" s="58">
        <f>(Table1[[#This Row],[Eoq]]/2)*(Table1[[#This Row],[Std. Price ($)]]*$K$1)</f>
        <v>4341.6970938605828</v>
      </c>
      <c r="AA1276" s="58">
        <f>Table1[[#This Row],[number of times I order]]*$H$1</f>
        <v>4341.6970938605837</v>
      </c>
      <c r="AB1276" s="58">
        <f>Table1[[#This Row],[Holding cost]]+AA1276</f>
        <v>8683.3941877211655</v>
      </c>
      <c r="AC1276" s="34">
        <v>-0.4</v>
      </c>
      <c r="AD1276" s="29">
        <v>0.77</v>
      </c>
      <c r="AE1276" s="29">
        <v>0.68</v>
      </c>
      <c r="AF1276" s="29">
        <v>2</v>
      </c>
    </row>
    <row r="1277" spans="1:32" x14ac:dyDescent="0.15">
      <c r="A1277" s="32">
        <v>38880.525137878227</v>
      </c>
      <c r="B1277" s="33">
        <v>6.50816266</v>
      </c>
      <c r="C1277" s="33">
        <v>19081.226324018033</v>
      </c>
      <c r="D1277" s="33">
        <f>C1277/Table1[[#This Row],[Std. Price ($)]]</f>
        <v>2931.8914294035226</v>
      </c>
      <c r="E1277" s="29">
        <v>3994</v>
      </c>
      <c r="F1277" s="29">
        <f t="shared" si="266"/>
        <v>4792.8</v>
      </c>
      <c r="G1277" s="29">
        <f t="shared" si="267"/>
        <v>4792.8</v>
      </c>
      <c r="H1277" s="29">
        <f t="shared" si="268"/>
        <v>4792.8</v>
      </c>
      <c r="I1277" s="58">
        <f t="shared" si="269"/>
        <v>4792.8</v>
      </c>
      <c r="J1277" s="58">
        <f t="shared" si="270"/>
        <v>4792.8</v>
      </c>
      <c r="K1277" s="58">
        <f t="shared" si="271"/>
        <v>4792.8</v>
      </c>
      <c r="L1277" s="58">
        <f t="shared" si="272"/>
        <v>4792.8</v>
      </c>
      <c r="M1277" s="58">
        <f t="shared" si="273"/>
        <v>4792.8</v>
      </c>
      <c r="N1277" s="58">
        <f t="shared" si="274"/>
        <v>4792.8</v>
      </c>
      <c r="O1277" s="58">
        <f t="shared" si="275"/>
        <v>4792.8</v>
      </c>
      <c r="P1277" s="58">
        <f t="shared" si="276"/>
        <v>4792.8</v>
      </c>
      <c r="Q1277" s="58">
        <f t="shared" si="277"/>
        <v>4792.8</v>
      </c>
      <c r="R1277" s="58">
        <f>SUM(Table1[[#This Row],[Oct]:[September]])</f>
        <v>57513.600000000013</v>
      </c>
      <c r="S1277" s="68">
        <f>Table1[[#This Row],[DEMAND for the whole year]]/365</f>
        <v>157.57150684931511</v>
      </c>
      <c r="T1277" s="68">
        <f>Table1[[#This Row],[Lead Time (days)]]*S1277</f>
        <v>5199.8597260273991</v>
      </c>
      <c r="U1277" s="68">
        <f>SQRT(2*Table1[[#This Row],[DEMAND for the whole year]]*$H$1/(Table1[[#This Row],[Std. Price ($)]]*$K$1))</f>
        <v>5148.9266407050727</v>
      </c>
      <c r="V1277" s="68">
        <f>Table1[[#This Row],[DEMAND for the whole year]]/U1277</f>
        <v>11.170017367371996</v>
      </c>
      <c r="W1277" s="68">
        <f>Table1[[#This Row],[Demand variability (COV)]]*S1277</f>
        <v>55.150027397260288</v>
      </c>
      <c r="X1277" s="68">
        <f t="shared" si="278"/>
        <v>316.81278734185037</v>
      </c>
      <c r="Y1277" s="68">
        <f t="shared" si="279"/>
        <v>650.6539168775563</v>
      </c>
      <c r="Z1277" s="58">
        <f>(Table1[[#This Row],[Eoq]]/2)*(Table1[[#This Row],[Std. Price ($)]]*$K$1)</f>
        <v>3351.0052102115997</v>
      </c>
      <c r="AA1277" s="58">
        <f>Table1[[#This Row],[number of times I order]]*$H$1</f>
        <v>3351.0052102115988</v>
      </c>
      <c r="AB1277" s="58">
        <f>Table1[[#This Row],[Holding cost]]+AA1277</f>
        <v>6702.0104204231984</v>
      </c>
      <c r="AC1277" s="34">
        <v>0.2</v>
      </c>
      <c r="AD1277" s="29">
        <v>0.77</v>
      </c>
      <c r="AE1277" s="29">
        <v>0.35</v>
      </c>
      <c r="AF1277" s="29">
        <v>33</v>
      </c>
    </row>
    <row r="1278" spans="1:32" x14ac:dyDescent="0.15">
      <c r="A1278" s="32">
        <v>56336.008664678353</v>
      </c>
      <c r="B1278" s="33">
        <v>6.5501899999999997</v>
      </c>
      <c r="C1278" s="33">
        <v>14472.654046902628</v>
      </c>
      <c r="D1278" s="33">
        <f>C1278/Table1[[#This Row],[Std. Price ($)]]</f>
        <v>2209.5014109365725</v>
      </c>
      <c r="E1278" s="29">
        <v>3986</v>
      </c>
      <c r="F1278" s="29">
        <f t="shared" si="266"/>
        <v>9965</v>
      </c>
      <c r="G1278" s="29">
        <f t="shared" si="267"/>
        <v>9965</v>
      </c>
      <c r="H1278" s="29">
        <f t="shared" si="268"/>
        <v>9965</v>
      </c>
      <c r="I1278" s="58">
        <f t="shared" si="269"/>
        <v>9965</v>
      </c>
      <c r="J1278" s="58">
        <f t="shared" si="270"/>
        <v>9965</v>
      </c>
      <c r="K1278" s="58">
        <f t="shared" si="271"/>
        <v>9965</v>
      </c>
      <c r="L1278" s="58">
        <f t="shared" si="272"/>
        <v>9965</v>
      </c>
      <c r="M1278" s="58">
        <f t="shared" si="273"/>
        <v>9965</v>
      </c>
      <c r="N1278" s="58">
        <f t="shared" si="274"/>
        <v>9965</v>
      </c>
      <c r="O1278" s="58">
        <f t="shared" si="275"/>
        <v>9965</v>
      </c>
      <c r="P1278" s="58">
        <f t="shared" si="276"/>
        <v>9965</v>
      </c>
      <c r="Q1278" s="58">
        <f t="shared" si="277"/>
        <v>9965</v>
      </c>
      <c r="R1278" s="58">
        <f>SUM(Table1[[#This Row],[Oct]:[September]])</f>
        <v>119580</v>
      </c>
      <c r="S1278" s="68">
        <f>Table1[[#This Row],[DEMAND for the whole year]]/365</f>
        <v>327.61643835616439</v>
      </c>
      <c r="T1278" s="68">
        <f>Table1[[#This Row],[Lead Time (days)]]*S1278</f>
        <v>12449.424657534248</v>
      </c>
      <c r="U1278" s="68">
        <f>SQRT(2*Table1[[#This Row],[DEMAND for the whole year]]*$H$1/(Table1[[#This Row],[Std. Price ($)]]*$K$1))</f>
        <v>7400.5322080474498</v>
      </c>
      <c r="V1278" s="68">
        <f>Table1[[#This Row],[DEMAND for the whole year]]/U1278</f>
        <v>16.158297354610106</v>
      </c>
      <c r="W1278" s="68">
        <f>Table1[[#This Row],[Demand variability (COV)]]*S1278</f>
        <v>72.075616438356164</v>
      </c>
      <c r="X1278" s="68">
        <f t="shared" si="278"/>
        <v>444.30393924522366</v>
      </c>
      <c r="Y1278" s="68">
        <f t="shared" si="279"/>
        <v>912.4887312143054</v>
      </c>
      <c r="Z1278" s="58">
        <f>(Table1[[#This Row],[Eoq]]/2)*(Table1[[#This Row],[Std. Price ($)]]*$K$1)</f>
        <v>4847.489206383033</v>
      </c>
      <c r="AA1278" s="58">
        <f>Table1[[#This Row],[number of times I order]]*$H$1</f>
        <v>4847.4892063830321</v>
      </c>
      <c r="AB1278" s="58">
        <f>Table1[[#This Row],[Holding cost]]+AA1278</f>
        <v>9694.9784127660641</v>
      </c>
      <c r="AC1278" s="34">
        <v>1.5</v>
      </c>
      <c r="AD1278" s="29">
        <v>1</v>
      </c>
      <c r="AE1278" s="29">
        <v>0.22</v>
      </c>
      <c r="AF1278" s="29">
        <v>38</v>
      </c>
    </row>
    <row r="1279" spans="1:32" x14ac:dyDescent="0.15">
      <c r="A1279" s="32">
        <v>32535.362674834323</v>
      </c>
      <c r="B1279" s="33">
        <v>6.9390729699999998</v>
      </c>
      <c r="C1279" s="33">
        <v>28362.674743790009</v>
      </c>
      <c r="D1279" s="33">
        <f>C1279/Table1[[#This Row],[Std. Price ($)]]</f>
        <v>4087.3867253466869</v>
      </c>
      <c r="E1279" s="29">
        <v>3986</v>
      </c>
      <c r="F1279" s="29">
        <f t="shared" si="266"/>
        <v>7174.8</v>
      </c>
      <c r="G1279" s="29">
        <f t="shared" si="267"/>
        <v>7174.8</v>
      </c>
      <c r="H1279" s="29">
        <f t="shared" si="268"/>
        <v>7174.8</v>
      </c>
      <c r="I1279" s="58">
        <f t="shared" si="269"/>
        <v>7174.8</v>
      </c>
      <c r="J1279" s="58">
        <f t="shared" si="270"/>
        <v>7174.8</v>
      </c>
      <c r="K1279" s="58">
        <f t="shared" si="271"/>
        <v>7174.8</v>
      </c>
      <c r="L1279" s="58">
        <f t="shared" si="272"/>
        <v>7174.8</v>
      </c>
      <c r="M1279" s="58">
        <f t="shared" si="273"/>
        <v>7174.8</v>
      </c>
      <c r="N1279" s="58">
        <f t="shared" si="274"/>
        <v>7174.8</v>
      </c>
      <c r="O1279" s="58">
        <f t="shared" si="275"/>
        <v>7174.8</v>
      </c>
      <c r="P1279" s="58">
        <f t="shared" si="276"/>
        <v>7174.8</v>
      </c>
      <c r="Q1279" s="58">
        <f t="shared" si="277"/>
        <v>7174.8</v>
      </c>
      <c r="R1279" s="58">
        <f>SUM(Table1[[#This Row],[Oct]:[September]])</f>
        <v>86097.60000000002</v>
      </c>
      <c r="S1279" s="68">
        <f>Table1[[#This Row],[DEMAND for the whole year]]/365</f>
        <v>235.8838356164384</v>
      </c>
      <c r="T1279" s="68">
        <f>Table1[[#This Row],[Lead Time (days)]]*S1279</f>
        <v>16983.636164383566</v>
      </c>
      <c r="U1279" s="68">
        <f>SQRT(2*Table1[[#This Row],[DEMAND for the whole year]]*$H$1/(Table1[[#This Row],[Std. Price ($)]]*$K$1))</f>
        <v>6101.0617821588603</v>
      </c>
      <c r="V1279" s="68">
        <f>Table1[[#This Row],[DEMAND for the whole year]]/U1279</f>
        <v>14.111904300292856</v>
      </c>
      <c r="W1279" s="68">
        <f>Table1[[#This Row],[Demand variability (COV)]]*S1279</f>
        <v>51.89444383561645</v>
      </c>
      <c r="X1279" s="68">
        <f t="shared" si="278"/>
        <v>440.33895770482582</v>
      </c>
      <c r="Y1279" s="68">
        <f t="shared" si="279"/>
        <v>904.34565469503798</v>
      </c>
      <c r="Z1279" s="58">
        <f>(Table1[[#This Row],[Eoq]]/2)*(Table1[[#This Row],[Std. Price ($)]]*$K$1)</f>
        <v>4233.5712900878571</v>
      </c>
      <c r="AA1279" s="58">
        <f>Table1[[#This Row],[number of times I order]]*$H$1</f>
        <v>4233.5712900878571</v>
      </c>
      <c r="AB1279" s="58">
        <f>Table1[[#This Row],[Holding cost]]+AA1279</f>
        <v>8467.1425801757141</v>
      </c>
      <c r="AC1279" s="34">
        <v>0.8</v>
      </c>
      <c r="AD1279" s="29">
        <v>1</v>
      </c>
      <c r="AE1279" s="29">
        <v>0.22</v>
      </c>
      <c r="AF1279" s="29">
        <v>72</v>
      </c>
    </row>
    <row r="1280" spans="1:32" x14ac:dyDescent="0.15">
      <c r="A1280" s="32">
        <v>747.61570176660189</v>
      </c>
      <c r="B1280" s="33">
        <v>5.2075235999999991</v>
      </c>
      <c r="C1280" s="33">
        <v>34245.974848957892</v>
      </c>
      <c r="D1280" s="33">
        <f>C1280/Table1[[#This Row],[Std. Price ($)]]</f>
        <v>6576.2495726294737</v>
      </c>
      <c r="E1280" s="29">
        <v>3986</v>
      </c>
      <c r="F1280" s="29">
        <f t="shared" si="266"/>
        <v>9965</v>
      </c>
      <c r="G1280" s="29">
        <f t="shared" si="267"/>
        <v>9965</v>
      </c>
      <c r="H1280" s="29">
        <f t="shared" si="268"/>
        <v>9965</v>
      </c>
      <c r="I1280" s="58">
        <f t="shared" si="269"/>
        <v>9965</v>
      </c>
      <c r="J1280" s="58">
        <f t="shared" si="270"/>
        <v>9965</v>
      </c>
      <c r="K1280" s="58">
        <f t="shared" si="271"/>
        <v>9965</v>
      </c>
      <c r="L1280" s="58">
        <f t="shared" si="272"/>
        <v>9965</v>
      </c>
      <c r="M1280" s="58">
        <f t="shared" si="273"/>
        <v>9965</v>
      </c>
      <c r="N1280" s="58">
        <f t="shared" si="274"/>
        <v>9965</v>
      </c>
      <c r="O1280" s="58">
        <f t="shared" si="275"/>
        <v>9965</v>
      </c>
      <c r="P1280" s="58">
        <f t="shared" si="276"/>
        <v>9965</v>
      </c>
      <c r="Q1280" s="58">
        <f t="shared" si="277"/>
        <v>9965</v>
      </c>
      <c r="R1280" s="58">
        <f>SUM(Table1[[#This Row],[Oct]:[September]])</f>
        <v>119580</v>
      </c>
      <c r="S1280" s="68">
        <f>Table1[[#This Row],[DEMAND for the whole year]]/365</f>
        <v>327.61643835616439</v>
      </c>
      <c r="T1280" s="68">
        <f>Table1[[#This Row],[Lead Time (days)]]*S1280</f>
        <v>33416.876712328769</v>
      </c>
      <c r="U1280" s="68">
        <f>SQRT(2*Table1[[#This Row],[DEMAND for the whole year]]*$H$1/(Table1[[#This Row],[Std. Price ($)]]*$K$1))</f>
        <v>8299.9271115789761</v>
      </c>
      <c r="V1280" s="68">
        <f>Table1[[#This Row],[DEMAND for the whole year]]/U1280</f>
        <v>14.407355437275777</v>
      </c>
      <c r="W1280" s="68">
        <f>Table1[[#This Row],[Demand variability (COV)]]*S1280</f>
        <v>72.075616438356164</v>
      </c>
      <c r="X1280" s="68">
        <f t="shared" si="278"/>
        <v>727.92804415466901</v>
      </c>
      <c r="Y1280" s="68">
        <f t="shared" si="279"/>
        <v>1494.9814277010043</v>
      </c>
      <c r="Z1280" s="58">
        <f>(Table1[[#This Row],[Eoq]]/2)*(Table1[[#This Row],[Std. Price ($)]]*$K$1)</f>
        <v>4322.2066311827348</v>
      </c>
      <c r="AA1280" s="58">
        <f>Table1[[#This Row],[number of times I order]]*$H$1</f>
        <v>4322.206631182733</v>
      </c>
      <c r="AB1280" s="58">
        <f>Table1[[#This Row],[Holding cost]]+AA1280</f>
        <v>8644.4132623654677</v>
      </c>
      <c r="AC1280" s="34">
        <v>1.5</v>
      </c>
      <c r="AD1280" s="29">
        <v>1</v>
      </c>
      <c r="AE1280" s="29">
        <v>0.22</v>
      </c>
      <c r="AF1280" s="29">
        <v>102</v>
      </c>
    </row>
    <row r="1281" spans="1:32" x14ac:dyDescent="0.15">
      <c r="A1281" s="32">
        <v>72476.040792193759</v>
      </c>
      <c r="B1281" s="33">
        <v>13.119501239999998</v>
      </c>
      <c r="C1281" s="33">
        <v>31282.807581955338</v>
      </c>
      <c r="D1281" s="33">
        <f>C1281/Table1[[#This Row],[Std. Price ($)]]</f>
        <v>2384.450979476057</v>
      </c>
      <c r="E1281" s="29">
        <v>3986</v>
      </c>
      <c r="F1281" s="29">
        <f t="shared" si="266"/>
        <v>4783.2</v>
      </c>
      <c r="G1281" s="29">
        <f t="shared" si="267"/>
        <v>4783.2</v>
      </c>
      <c r="H1281" s="29">
        <f t="shared" si="268"/>
        <v>4783.2</v>
      </c>
      <c r="I1281" s="58">
        <f t="shared" si="269"/>
        <v>4783.2</v>
      </c>
      <c r="J1281" s="58">
        <f t="shared" si="270"/>
        <v>4783.2</v>
      </c>
      <c r="K1281" s="58">
        <f t="shared" si="271"/>
        <v>4783.2</v>
      </c>
      <c r="L1281" s="58">
        <f t="shared" si="272"/>
        <v>4783.2</v>
      </c>
      <c r="M1281" s="58">
        <f t="shared" si="273"/>
        <v>4783.2</v>
      </c>
      <c r="N1281" s="58">
        <f t="shared" si="274"/>
        <v>4783.2</v>
      </c>
      <c r="O1281" s="58">
        <f t="shared" si="275"/>
        <v>4783.2</v>
      </c>
      <c r="P1281" s="58">
        <f t="shared" si="276"/>
        <v>4783.2</v>
      </c>
      <c r="Q1281" s="58">
        <f t="shared" si="277"/>
        <v>4783.2</v>
      </c>
      <c r="R1281" s="58">
        <f>SUM(Table1[[#This Row],[Oct]:[September]])</f>
        <v>57398.399999999987</v>
      </c>
      <c r="S1281" s="68">
        <f>Table1[[#This Row],[DEMAND for the whole year]]/365</f>
        <v>157.25589041095887</v>
      </c>
      <c r="T1281" s="68">
        <f>Table1[[#This Row],[Lead Time (days)]]*S1281</f>
        <v>8177.3063013698611</v>
      </c>
      <c r="U1281" s="68">
        <f>SQRT(2*Table1[[#This Row],[DEMAND for the whole year]]*$H$1/(Table1[[#This Row],[Std. Price ($)]]*$K$1))</f>
        <v>3622.8625562499005</v>
      </c>
      <c r="V1281" s="68">
        <f>Table1[[#This Row],[DEMAND for the whole year]]/U1281</f>
        <v>15.843383266356716</v>
      </c>
      <c r="W1281" s="68">
        <f>Table1[[#This Row],[Demand variability (COV)]]*S1281</f>
        <v>34.59629589041095</v>
      </c>
      <c r="X1281" s="68">
        <f t="shared" si="278"/>
        <v>249.47743754800152</v>
      </c>
      <c r="Y1281" s="68">
        <f t="shared" si="279"/>
        <v>512.36401559142655</v>
      </c>
      <c r="Z1281" s="58">
        <f>(Table1[[#This Row],[Eoq]]/2)*(Table1[[#This Row],[Std. Price ($)]]*$K$1)</f>
        <v>4753.0149799070141</v>
      </c>
      <c r="AA1281" s="58">
        <f>Table1[[#This Row],[number of times I order]]*$H$1</f>
        <v>4753.014979907015</v>
      </c>
      <c r="AB1281" s="58">
        <f>Table1[[#This Row],[Holding cost]]+AA1281</f>
        <v>9506.02995981403</v>
      </c>
      <c r="AC1281" s="34">
        <v>0.2</v>
      </c>
      <c r="AD1281" s="29">
        <v>1</v>
      </c>
      <c r="AE1281" s="29">
        <v>0.22</v>
      </c>
      <c r="AF1281" s="29">
        <v>52</v>
      </c>
    </row>
    <row r="1282" spans="1:32" x14ac:dyDescent="0.15">
      <c r="A1282" s="32">
        <v>74396.479755158944</v>
      </c>
      <c r="B1282" s="33">
        <v>18.45166335</v>
      </c>
      <c r="C1282" s="33">
        <v>45283.8812577836</v>
      </c>
      <c r="D1282" s="33">
        <f>C1282/Table1[[#This Row],[Std. Price ($)]]</f>
        <v>2454.1896521097974</v>
      </c>
      <c r="E1282" s="29">
        <v>3986</v>
      </c>
      <c r="F1282" s="29">
        <f t="shared" si="266"/>
        <v>2391.6</v>
      </c>
      <c r="G1282" s="29">
        <f t="shared" si="267"/>
        <v>2391.6</v>
      </c>
      <c r="H1282" s="29">
        <f t="shared" si="268"/>
        <v>2391.6</v>
      </c>
      <c r="I1282" s="58">
        <f t="shared" si="269"/>
        <v>2391.6</v>
      </c>
      <c r="J1282" s="58">
        <f t="shared" si="270"/>
        <v>2391.6</v>
      </c>
      <c r="K1282" s="58">
        <f t="shared" si="271"/>
        <v>2391.6</v>
      </c>
      <c r="L1282" s="58">
        <f t="shared" si="272"/>
        <v>2391.6</v>
      </c>
      <c r="M1282" s="58">
        <f t="shared" si="273"/>
        <v>2391.6</v>
      </c>
      <c r="N1282" s="58">
        <f t="shared" si="274"/>
        <v>2391.6</v>
      </c>
      <c r="O1282" s="58">
        <f t="shared" si="275"/>
        <v>2391.6</v>
      </c>
      <c r="P1282" s="58">
        <f t="shared" si="276"/>
        <v>2391.6</v>
      </c>
      <c r="Q1282" s="58">
        <f t="shared" si="277"/>
        <v>2391.6</v>
      </c>
      <c r="R1282" s="58">
        <f>SUM(Table1[[#This Row],[Oct]:[September]])</f>
        <v>28699.199999999993</v>
      </c>
      <c r="S1282" s="68">
        <f>Table1[[#This Row],[DEMAND for the whole year]]/365</f>
        <v>78.627945205479435</v>
      </c>
      <c r="T1282" s="68">
        <f>Table1[[#This Row],[Lead Time (days)]]*S1282</f>
        <v>4560.4208219178072</v>
      </c>
      <c r="U1282" s="68">
        <f>SQRT(2*Table1[[#This Row],[DEMAND for the whole year]]*$H$1/(Table1[[#This Row],[Std. Price ($)]]*$K$1))</f>
        <v>2160.1194212708347</v>
      </c>
      <c r="V1282" s="68">
        <f>Table1[[#This Row],[DEMAND for the whole year]]/U1282</f>
        <v>13.285932119028757</v>
      </c>
      <c r="W1282" s="68">
        <f>Table1[[#This Row],[Demand variability (COV)]]*S1282</f>
        <v>17.298147945205475</v>
      </c>
      <c r="X1282" s="68">
        <f t="shared" si="278"/>
        <v>131.7387699023509</v>
      </c>
      <c r="Y1282" s="68">
        <f t="shared" si="279"/>
        <v>270.55835517492943</v>
      </c>
      <c r="Z1282" s="58">
        <f>(Table1[[#This Row],[Eoq]]/2)*(Table1[[#This Row],[Std. Price ($)]]*$K$1)</f>
        <v>3985.7796357086272</v>
      </c>
      <c r="AA1282" s="58">
        <f>Table1[[#This Row],[number of times I order]]*$H$1</f>
        <v>3985.7796357086272</v>
      </c>
      <c r="AB1282" s="58">
        <f>Table1[[#This Row],[Holding cost]]+AA1282</f>
        <v>7971.5592714172544</v>
      </c>
      <c r="AC1282" s="34">
        <v>-0.4</v>
      </c>
      <c r="AD1282" s="29">
        <v>1</v>
      </c>
      <c r="AE1282" s="29">
        <v>0.22</v>
      </c>
      <c r="AF1282" s="29">
        <v>58</v>
      </c>
    </row>
    <row r="1283" spans="1:32" x14ac:dyDescent="0.15">
      <c r="A1283" s="32">
        <v>44305.272339906311</v>
      </c>
      <c r="B1283" s="33">
        <v>7.2565707799999997</v>
      </c>
      <c r="C1283" s="33">
        <v>18206.737709449564</v>
      </c>
      <c r="D1283" s="33">
        <f>C1283/Table1[[#This Row],[Std. Price ($)]]</f>
        <v>2509.0002235807538</v>
      </c>
      <c r="E1283" s="29">
        <v>3986</v>
      </c>
      <c r="F1283" s="29">
        <f t="shared" ref="F1283:F1346" si="280">E1283+$AC1283*E1283</f>
        <v>2391.6</v>
      </c>
      <c r="G1283" s="29">
        <f t="shared" ref="G1283:G1346" si="281">$F1283</f>
        <v>2391.6</v>
      </c>
      <c r="H1283" s="29">
        <f t="shared" ref="H1283:H1346" si="282">$F1283</f>
        <v>2391.6</v>
      </c>
      <c r="I1283" s="58">
        <f t="shared" ref="I1283:I1346" si="283">$F1283</f>
        <v>2391.6</v>
      </c>
      <c r="J1283" s="58">
        <f t="shared" ref="J1283:J1346" si="284">$F1283</f>
        <v>2391.6</v>
      </c>
      <c r="K1283" s="58">
        <f t="shared" ref="K1283:K1346" si="285">$F1283</f>
        <v>2391.6</v>
      </c>
      <c r="L1283" s="58">
        <f t="shared" ref="L1283:L1346" si="286">$F1283</f>
        <v>2391.6</v>
      </c>
      <c r="M1283" s="58">
        <f t="shared" ref="M1283:M1346" si="287">$F1283</f>
        <v>2391.6</v>
      </c>
      <c r="N1283" s="58">
        <f t="shared" ref="N1283:N1346" si="288">$F1283</f>
        <v>2391.6</v>
      </c>
      <c r="O1283" s="58">
        <f t="shared" ref="O1283:O1346" si="289">$F1283</f>
        <v>2391.6</v>
      </c>
      <c r="P1283" s="58">
        <f t="shared" ref="P1283:P1346" si="290">$F1283</f>
        <v>2391.6</v>
      </c>
      <c r="Q1283" s="58">
        <f t="shared" ref="Q1283:Q1346" si="291">$F1283</f>
        <v>2391.6</v>
      </c>
      <c r="R1283" s="58">
        <f>SUM(Table1[[#This Row],[Oct]:[September]])</f>
        <v>28699.199999999993</v>
      </c>
      <c r="S1283" s="68">
        <f>Table1[[#This Row],[DEMAND for the whole year]]/365</f>
        <v>78.627945205479435</v>
      </c>
      <c r="T1283" s="68">
        <f>Table1[[#This Row],[Lead Time (days)]]*S1283</f>
        <v>3538.2575342465748</v>
      </c>
      <c r="U1283" s="68">
        <f>SQRT(2*Table1[[#This Row],[DEMAND for the whole year]]*$H$1/(Table1[[#This Row],[Std. Price ($)]]*$K$1))</f>
        <v>3444.5286781379464</v>
      </c>
      <c r="V1283" s="68">
        <f>Table1[[#This Row],[DEMAND for the whole year]]/U1283</f>
        <v>8.3318220522159478</v>
      </c>
      <c r="W1283" s="68">
        <f>Table1[[#This Row],[Demand variability (COV)]]*S1283</f>
        <v>17.298147945205475</v>
      </c>
      <c r="X1283" s="68">
        <f t="shared" si="278"/>
        <v>116.03950407098326</v>
      </c>
      <c r="Y1283" s="68">
        <f t="shared" si="279"/>
        <v>238.31600507603875</v>
      </c>
      <c r="Z1283" s="58">
        <f>(Table1[[#This Row],[Eoq]]/2)*(Table1[[#This Row],[Std. Price ($)]]*$K$1)</f>
        <v>2499.5466156647849</v>
      </c>
      <c r="AA1283" s="58">
        <f>Table1[[#This Row],[number of times I order]]*$H$1</f>
        <v>2499.5466156647844</v>
      </c>
      <c r="AB1283" s="58">
        <f>Table1[[#This Row],[Holding cost]]+AA1283</f>
        <v>4999.0932313295689</v>
      </c>
      <c r="AC1283" s="34">
        <v>-0.4</v>
      </c>
      <c r="AD1283" s="29">
        <v>1</v>
      </c>
      <c r="AE1283" s="29">
        <v>0.22</v>
      </c>
      <c r="AF1283" s="29">
        <v>45</v>
      </c>
    </row>
    <row r="1284" spans="1:32" x14ac:dyDescent="0.15">
      <c r="A1284" s="32">
        <v>30446.836974125712</v>
      </c>
      <c r="B1284" s="33">
        <v>6.2829905799999999</v>
      </c>
      <c r="C1284" s="33">
        <v>16734.655911413902</v>
      </c>
      <c r="D1284" s="33">
        <f>C1284/Table1[[#This Row],[Std. Price ($)]]</f>
        <v>2663.4857554432147</v>
      </c>
      <c r="E1284" s="29">
        <v>3986</v>
      </c>
      <c r="F1284" s="29">
        <f t="shared" si="280"/>
        <v>4783.2</v>
      </c>
      <c r="G1284" s="29">
        <f t="shared" si="281"/>
        <v>4783.2</v>
      </c>
      <c r="H1284" s="29">
        <f t="shared" si="282"/>
        <v>4783.2</v>
      </c>
      <c r="I1284" s="58">
        <f t="shared" si="283"/>
        <v>4783.2</v>
      </c>
      <c r="J1284" s="58">
        <f t="shared" si="284"/>
        <v>4783.2</v>
      </c>
      <c r="K1284" s="58">
        <f t="shared" si="285"/>
        <v>4783.2</v>
      </c>
      <c r="L1284" s="58">
        <f t="shared" si="286"/>
        <v>4783.2</v>
      </c>
      <c r="M1284" s="58">
        <f t="shared" si="287"/>
        <v>4783.2</v>
      </c>
      <c r="N1284" s="58">
        <f t="shared" si="288"/>
        <v>4783.2</v>
      </c>
      <c r="O1284" s="58">
        <f t="shared" si="289"/>
        <v>4783.2</v>
      </c>
      <c r="P1284" s="58">
        <f t="shared" si="290"/>
        <v>4783.2</v>
      </c>
      <c r="Q1284" s="58">
        <f t="shared" si="291"/>
        <v>4783.2</v>
      </c>
      <c r="R1284" s="58">
        <f>SUM(Table1[[#This Row],[Oct]:[September]])</f>
        <v>57398.399999999987</v>
      </c>
      <c r="S1284" s="68">
        <f>Table1[[#This Row],[DEMAND for the whole year]]/365</f>
        <v>157.25589041095887</v>
      </c>
      <c r="T1284" s="68">
        <f>Table1[[#This Row],[Lead Time (days)]]*S1284</f>
        <v>7076.5150684931496</v>
      </c>
      <c r="U1284" s="68">
        <f>SQRT(2*Table1[[#This Row],[DEMAND for the whole year]]*$H$1/(Table1[[#This Row],[Std. Price ($)]]*$K$1))</f>
        <v>5235.1281393431636</v>
      </c>
      <c r="V1284" s="68">
        <f>Table1[[#This Row],[DEMAND for the whole year]]/U1284</f>
        <v>10.964086928195343</v>
      </c>
      <c r="W1284" s="68">
        <f>Table1[[#This Row],[Demand variability (COV)]]*S1284</f>
        <v>34.59629589041095</v>
      </c>
      <c r="X1284" s="68">
        <f t="shared" ref="X1284:X1347" si="292">SQRT(AF1284)*W1284</f>
        <v>232.07900814196651</v>
      </c>
      <c r="Y1284" s="68">
        <f t="shared" ref="Y1284:Y1347" si="293">NORMSINV($Y$1)*X1284</f>
        <v>476.6320101520775</v>
      </c>
      <c r="Z1284" s="58">
        <f>(Table1[[#This Row],[Eoq]]/2)*(Table1[[#This Row],[Std. Price ($)]]*$K$1)</f>
        <v>3289.2260784586028</v>
      </c>
      <c r="AA1284" s="58">
        <f>Table1[[#This Row],[number of times I order]]*$H$1</f>
        <v>3289.2260784586028</v>
      </c>
      <c r="AB1284" s="58">
        <f>Table1[[#This Row],[Holding cost]]+AA1284</f>
        <v>6578.4521569172057</v>
      </c>
      <c r="AC1284" s="34">
        <v>0.2</v>
      </c>
      <c r="AD1284" s="29">
        <v>1</v>
      </c>
      <c r="AE1284" s="29">
        <v>0.22</v>
      </c>
      <c r="AF1284" s="29">
        <v>45</v>
      </c>
    </row>
    <row r="1285" spans="1:32" x14ac:dyDescent="0.15">
      <c r="A1285" s="32">
        <v>80233.637537228584</v>
      </c>
      <c r="B1285" s="33">
        <v>10.922577059999998</v>
      </c>
      <c r="C1285" s="33">
        <v>5720.4456789509295</v>
      </c>
      <c r="D1285" s="33">
        <f>C1285/Table1[[#This Row],[Std. Price ($)]]</f>
        <v>523.72674026718471</v>
      </c>
      <c r="E1285" s="29">
        <v>3816</v>
      </c>
      <c r="F1285" s="29">
        <f t="shared" si="280"/>
        <v>8395.2000000000007</v>
      </c>
      <c r="G1285" s="29">
        <f t="shared" si="281"/>
        <v>8395.2000000000007</v>
      </c>
      <c r="H1285" s="29">
        <f t="shared" si="282"/>
        <v>8395.2000000000007</v>
      </c>
      <c r="I1285" s="58">
        <f t="shared" si="283"/>
        <v>8395.2000000000007</v>
      </c>
      <c r="J1285" s="58">
        <f t="shared" si="284"/>
        <v>8395.2000000000007</v>
      </c>
      <c r="K1285" s="58">
        <f t="shared" si="285"/>
        <v>8395.2000000000007</v>
      </c>
      <c r="L1285" s="58">
        <f t="shared" si="286"/>
        <v>8395.2000000000007</v>
      </c>
      <c r="M1285" s="58">
        <f t="shared" si="287"/>
        <v>8395.2000000000007</v>
      </c>
      <c r="N1285" s="58">
        <f t="shared" si="288"/>
        <v>8395.2000000000007</v>
      </c>
      <c r="O1285" s="58">
        <f t="shared" si="289"/>
        <v>8395.2000000000007</v>
      </c>
      <c r="P1285" s="58">
        <f t="shared" si="290"/>
        <v>8395.2000000000007</v>
      </c>
      <c r="Q1285" s="58">
        <f t="shared" si="291"/>
        <v>8395.2000000000007</v>
      </c>
      <c r="R1285" s="58">
        <f>SUM(Table1[[#This Row],[Oct]:[September]])</f>
        <v>100742.39999999998</v>
      </c>
      <c r="S1285" s="68">
        <f>Table1[[#This Row],[DEMAND for the whole year]]/365</f>
        <v>276.00657534246568</v>
      </c>
      <c r="T1285" s="68">
        <f>Table1[[#This Row],[Lead Time (days)]]*S1285</f>
        <v>1380.0328767123283</v>
      </c>
      <c r="U1285" s="68">
        <f>SQRT(2*Table1[[#This Row],[DEMAND for the whole year]]*$H$1/(Table1[[#This Row],[Std. Price ($)]]*$K$1))</f>
        <v>5260.2237176261042</v>
      </c>
      <c r="V1285" s="68">
        <f>Table1[[#This Row],[DEMAND for the whole year]]/U1285</f>
        <v>19.15173296953693</v>
      </c>
      <c r="W1285" s="68">
        <f>Table1[[#This Row],[Demand variability (COV)]]*S1285</f>
        <v>171.12407671232873</v>
      </c>
      <c r="X1285" s="68">
        <f t="shared" si="292"/>
        <v>382.64506811565576</v>
      </c>
      <c r="Y1285" s="68">
        <f t="shared" si="293"/>
        <v>785.85689180116742</v>
      </c>
      <c r="Z1285" s="58">
        <f>(Table1[[#This Row],[Eoq]]/2)*(Table1[[#This Row],[Std. Price ($)]]*$K$1)</f>
        <v>5745.5198908610791</v>
      </c>
      <c r="AA1285" s="58">
        <f>Table1[[#This Row],[number of times I order]]*$H$1</f>
        <v>5745.5198908610791</v>
      </c>
      <c r="AB1285" s="58">
        <f>Table1[[#This Row],[Holding cost]]+AA1285</f>
        <v>11491.039781722158</v>
      </c>
      <c r="AC1285" s="34">
        <v>1.2</v>
      </c>
      <c r="AD1285" s="29">
        <v>1</v>
      </c>
      <c r="AE1285" s="29">
        <v>0.62</v>
      </c>
      <c r="AF1285" s="29">
        <v>5</v>
      </c>
    </row>
    <row r="1286" spans="1:32" x14ac:dyDescent="0.15">
      <c r="A1286" s="32">
        <v>89338.772626263861</v>
      </c>
      <c r="B1286" s="33">
        <v>7.6301539199999988</v>
      </c>
      <c r="C1286" s="33">
        <v>13450.976132298767</v>
      </c>
      <c r="D1286" s="33">
        <f>C1286/Table1[[#This Row],[Std. Price ($)]]</f>
        <v>1762.8708769611255</v>
      </c>
      <c r="E1286" s="29">
        <v>1892</v>
      </c>
      <c r="F1286" s="29">
        <f t="shared" si="280"/>
        <v>1513.6</v>
      </c>
      <c r="G1286" s="29">
        <f t="shared" si="281"/>
        <v>1513.6</v>
      </c>
      <c r="H1286" s="29">
        <f t="shared" si="282"/>
        <v>1513.6</v>
      </c>
      <c r="I1286" s="58">
        <f t="shared" si="283"/>
        <v>1513.6</v>
      </c>
      <c r="J1286" s="58">
        <f t="shared" si="284"/>
        <v>1513.6</v>
      </c>
      <c r="K1286" s="58">
        <f t="shared" si="285"/>
        <v>1513.6</v>
      </c>
      <c r="L1286" s="58">
        <f t="shared" si="286"/>
        <v>1513.6</v>
      </c>
      <c r="M1286" s="58">
        <f t="shared" si="287"/>
        <v>1513.6</v>
      </c>
      <c r="N1286" s="58">
        <f t="shared" si="288"/>
        <v>1513.6</v>
      </c>
      <c r="O1286" s="58">
        <f t="shared" si="289"/>
        <v>1513.6</v>
      </c>
      <c r="P1286" s="58">
        <f t="shared" si="290"/>
        <v>1513.6</v>
      </c>
      <c r="Q1286" s="58">
        <f t="shared" si="291"/>
        <v>1513.6</v>
      </c>
      <c r="R1286" s="58">
        <f>SUM(Table1[[#This Row],[Oct]:[September]])</f>
        <v>18163.2</v>
      </c>
      <c r="S1286" s="68">
        <f>Table1[[#This Row],[DEMAND for the whole year]]/365</f>
        <v>49.762191780821922</v>
      </c>
      <c r="T1286" s="68">
        <f>Table1[[#This Row],[Lead Time (days)]]*S1286</f>
        <v>1045.0060273972604</v>
      </c>
      <c r="U1286" s="68">
        <f>SQRT(2*Table1[[#This Row],[DEMAND for the whole year]]*$H$1/(Table1[[#This Row],[Std. Price ($)]]*$K$1))</f>
        <v>2672.3304510790458</v>
      </c>
      <c r="V1286" s="68">
        <f>Table1[[#This Row],[DEMAND for the whole year]]/U1286</f>
        <v>6.7967642222787159</v>
      </c>
      <c r="W1286" s="68">
        <f>Table1[[#This Row],[Demand variability (COV)]]*S1286</f>
        <v>50.757435616438364</v>
      </c>
      <c r="X1286" s="68">
        <f t="shared" si="292"/>
        <v>232.59979079417633</v>
      </c>
      <c r="Y1286" s="68">
        <f t="shared" si="293"/>
        <v>477.70156695672938</v>
      </c>
      <c r="Z1286" s="58">
        <f>(Table1[[#This Row],[Eoq]]/2)*(Table1[[#This Row],[Std. Price ($)]]*$K$1)</f>
        <v>2039.0292666836147</v>
      </c>
      <c r="AA1286" s="58">
        <f>Table1[[#This Row],[number of times I order]]*$H$1</f>
        <v>2039.0292666836149</v>
      </c>
      <c r="AB1286" s="58">
        <f>Table1[[#This Row],[Holding cost]]+AA1286</f>
        <v>4078.0585333672298</v>
      </c>
      <c r="AC1286" s="34">
        <v>-0.2</v>
      </c>
      <c r="AD1286" s="29">
        <v>1</v>
      </c>
      <c r="AE1286" s="29">
        <v>1.02</v>
      </c>
      <c r="AF1286" s="29">
        <v>21</v>
      </c>
    </row>
    <row r="1287" spans="1:32" x14ac:dyDescent="0.15">
      <c r="A1287" s="32">
        <v>92952.960230614568</v>
      </c>
      <c r="B1287" s="33">
        <v>9.57911</v>
      </c>
      <c r="C1287" s="33">
        <v>29324.813380523625</v>
      </c>
      <c r="D1287" s="33">
        <f>C1287/Table1[[#This Row],[Std. Price ($)]]</f>
        <v>3061.3296413261382</v>
      </c>
      <c r="E1287" s="29">
        <v>4398</v>
      </c>
      <c r="F1287" s="29">
        <f t="shared" si="280"/>
        <v>2638.8</v>
      </c>
      <c r="G1287" s="29">
        <f t="shared" si="281"/>
        <v>2638.8</v>
      </c>
      <c r="H1287" s="29">
        <f t="shared" si="282"/>
        <v>2638.8</v>
      </c>
      <c r="I1287" s="58">
        <f t="shared" si="283"/>
        <v>2638.8</v>
      </c>
      <c r="J1287" s="58">
        <f t="shared" si="284"/>
        <v>2638.8</v>
      </c>
      <c r="K1287" s="58">
        <f t="shared" si="285"/>
        <v>2638.8</v>
      </c>
      <c r="L1287" s="58">
        <f t="shared" si="286"/>
        <v>2638.8</v>
      </c>
      <c r="M1287" s="58">
        <f t="shared" si="287"/>
        <v>2638.8</v>
      </c>
      <c r="N1287" s="58">
        <f t="shared" si="288"/>
        <v>2638.8</v>
      </c>
      <c r="O1287" s="58">
        <f t="shared" si="289"/>
        <v>2638.8</v>
      </c>
      <c r="P1287" s="58">
        <f t="shared" si="290"/>
        <v>2638.8</v>
      </c>
      <c r="Q1287" s="58">
        <f t="shared" si="291"/>
        <v>2638.8</v>
      </c>
      <c r="R1287" s="58">
        <f>SUM(Table1[[#This Row],[Oct]:[September]])</f>
        <v>31665.599999999995</v>
      </c>
      <c r="S1287" s="68">
        <f>Table1[[#This Row],[DEMAND for the whole year]]/365</f>
        <v>86.755068493150674</v>
      </c>
      <c r="T1287" s="68">
        <f>Table1[[#This Row],[Lead Time (days)]]*S1287</f>
        <v>2342.386849315068</v>
      </c>
      <c r="U1287" s="68">
        <f>SQRT(2*Table1[[#This Row],[DEMAND for the whole year]]*$H$1/(Table1[[#This Row],[Std. Price ($)]]*$K$1))</f>
        <v>3149.1395617289659</v>
      </c>
      <c r="V1287" s="68">
        <f>Table1[[#This Row],[DEMAND for the whole year]]/U1287</f>
        <v>10.055318089051186</v>
      </c>
      <c r="W1287" s="68">
        <f>Table1[[#This Row],[Demand variability (COV)]]*S1287</f>
        <v>47.715287671232872</v>
      </c>
      <c r="X1287" s="68">
        <f t="shared" si="292"/>
        <v>247.93590763302058</v>
      </c>
      <c r="Y1287" s="68">
        <f t="shared" si="293"/>
        <v>509.19810020782808</v>
      </c>
      <c r="Z1287" s="58">
        <f>(Table1[[#This Row],[Eoq]]/2)*(Table1[[#This Row],[Std. Price ($)]]*$K$1)</f>
        <v>3016.5954267153556</v>
      </c>
      <c r="AA1287" s="58">
        <f>Table1[[#This Row],[number of times I order]]*$H$1</f>
        <v>3016.5954267153556</v>
      </c>
      <c r="AB1287" s="58">
        <f>Table1[[#This Row],[Holding cost]]+AA1287</f>
        <v>6033.1908534307113</v>
      </c>
      <c r="AC1287" s="34">
        <v>-0.4</v>
      </c>
      <c r="AD1287" s="29">
        <v>0.88</v>
      </c>
      <c r="AE1287" s="29">
        <v>0.55000000000000004</v>
      </c>
      <c r="AF1287" s="29">
        <v>27</v>
      </c>
    </row>
    <row r="1288" spans="1:32" x14ac:dyDescent="0.15">
      <c r="A1288" s="32">
        <v>35927.357709046104</v>
      </c>
      <c r="B1288" s="33">
        <v>6.9294026999999989</v>
      </c>
      <c r="C1288" s="33">
        <v>5501.5051336388324</v>
      </c>
      <c r="D1288" s="33">
        <f>C1288/Table1[[#This Row],[Std. Price ($)]]</f>
        <v>793.93641440969122</v>
      </c>
      <c r="E1288" s="29">
        <v>3476</v>
      </c>
      <c r="F1288" s="29">
        <f t="shared" si="280"/>
        <v>4866.3999999999996</v>
      </c>
      <c r="G1288" s="29">
        <f t="shared" si="281"/>
        <v>4866.3999999999996</v>
      </c>
      <c r="H1288" s="29">
        <f t="shared" si="282"/>
        <v>4866.3999999999996</v>
      </c>
      <c r="I1288" s="58">
        <f t="shared" si="283"/>
        <v>4866.3999999999996</v>
      </c>
      <c r="J1288" s="58">
        <f t="shared" si="284"/>
        <v>4866.3999999999996</v>
      </c>
      <c r="K1288" s="58">
        <f t="shared" si="285"/>
        <v>4866.3999999999996</v>
      </c>
      <c r="L1288" s="58">
        <f t="shared" si="286"/>
        <v>4866.3999999999996</v>
      </c>
      <c r="M1288" s="58">
        <f t="shared" si="287"/>
        <v>4866.3999999999996</v>
      </c>
      <c r="N1288" s="58">
        <f t="shared" si="288"/>
        <v>4866.3999999999996</v>
      </c>
      <c r="O1288" s="58">
        <f t="shared" si="289"/>
        <v>4866.3999999999996</v>
      </c>
      <c r="P1288" s="58">
        <f t="shared" si="290"/>
        <v>4866.3999999999996</v>
      </c>
      <c r="Q1288" s="58">
        <f t="shared" si="291"/>
        <v>4866.3999999999996</v>
      </c>
      <c r="R1288" s="58">
        <f>SUM(Table1[[#This Row],[Oct]:[September]])</f>
        <v>58396.80000000001</v>
      </c>
      <c r="S1288" s="68">
        <f>Table1[[#This Row],[DEMAND for the whole year]]/365</f>
        <v>159.99123287671236</v>
      </c>
      <c r="T1288" s="68">
        <f>Table1[[#This Row],[Lead Time (days)]]*S1288</f>
        <v>1759.9035616438359</v>
      </c>
      <c r="U1288" s="68">
        <f>SQRT(2*Table1[[#This Row],[DEMAND for the whole year]]*$H$1/(Table1[[#This Row],[Std. Price ($)]]*$K$1))</f>
        <v>5028.1387294956685</v>
      </c>
      <c r="V1288" s="68">
        <f>Table1[[#This Row],[DEMAND for the whole year]]/U1288</f>
        <v>11.613999362713948</v>
      </c>
      <c r="W1288" s="68">
        <f>Table1[[#This Row],[Demand variability (COV)]]*S1288</f>
        <v>62.396580821917823</v>
      </c>
      <c r="X1288" s="68">
        <f t="shared" si="292"/>
        <v>206.94604678738696</v>
      </c>
      <c r="Y1288" s="68">
        <f t="shared" si="293"/>
        <v>425.01521814915804</v>
      </c>
      <c r="Z1288" s="58">
        <f>(Table1[[#This Row],[Eoq]]/2)*(Table1[[#This Row],[Std. Price ($)]]*$K$1)</f>
        <v>3484.199808814185</v>
      </c>
      <c r="AA1288" s="58">
        <f>Table1[[#This Row],[number of times I order]]*$H$1</f>
        <v>3484.1998088141841</v>
      </c>
      <c r="AB1288" s="58">
        <f>Table1[[#This Row],[Holding cost]]+AA1288</f>
        <v>6968.399617628369</v>
      </c>
      <c r="AC1288" s="34">
        <v>0.4</v>
      </c>
      <c r="AD1288" s="29">
        <v>1</v>
      </c>
      <c r="AE1288" s="29">
        <v>0.39</v>
      </c>
      <c r="AF1288" s="29">
        <v>11</v>
      </c>
    </row>
    <row r="1289" spans="1:32" x14ac:dyDescent="0.15">
      <c r="A1289" s="32">
        <v>41997.106011706695</v>
      </c>
      <c r="B1289" s="33">
        <v>5.9081049699999992</v>
      </c>
      <c r="C1289" s="33">
        <v>3253.6060320881147</v>
      </c>
      <c r="D1289" s="33">
        <f>C1289/Table1[[#This Row],[Std. Price ($)]]</f>
        <v>550.70213691347385</v>
      </c>
      <c r="E1289" s="29">
        <v>4650</v>
      </c>
      <c r="F1289" s="29">
        <f t="shared" si="280"/>
        <v>8370</v>
      </c>
      <c r="G1289" s="29">
        <f t="shared" si="281"/>
        <v>8370</v>
      </c>
      <c r="H1289" s="29">
        <f t="shared" si="282"/>
        <v>8370</v>
      </c>
      <c r="I1289" s="58">
        <f t="shared" si="283"/>
        <v>8370</v>
      </c>
      <c r="J1289" s="58">
        <f t="shared" si="284"/>
        <v>8370</v>
      </c>
      <c r="K1289" s="58">
        <f t="shared" si="285"/>
        <v>8370</v>
      </c>
      <c r="L1289" s="58">
        <f t="shared" si="286"/>
        <v>8370</v>
      </c>
      <c r="M1289" s="58">
        <f t="shared" si="287"/>
        <v>8370</v>
      </c>
      <c r="N1289" s="58">
        <f t="shared" si="288"/>
        <v>8370</v>
      </c>
      <c r="O1289" s="58">
        <f t="shared" si="289"/>
        <v>8370</v>
      </c>
      <c r="P1289" s="58">
        <f t="shared" si="290"/>
        <v>8370</v>
      </c>
      <c r="Q1289" s="58">
        <f t="shared" si="291"/>
        <v>8370</v>
      </c>
      <c r="R1289" s="58">
        <f>SUM(Table1[[#This Row],[Oct]:[September]])</f>
        <v>100440</v>
      </c>
      <c r="S1289" s="68">
        <f>Table1[[#This Row],[DEMAND for the whole year]]/365</f>
        <v>275.17808219178085</v>
      </c>
      <c r="T1289" s="68">
        <f>Table1[[#This Row],[Lead Time (days)]]*S1289</f>
        <v>1375.8904109589043</v>
      </c>
      <c r="U1289" s="68">
        <f>SQRT(2*Table1[[#This Row],[DEMAND for the whole year]]*$H$1/(Table1[[#This Row],[Std. Price ($)]]*$K$1))</f>
        <v>7141.5071928192974</v>
      </c>
      <c r="V1289" s="68">
        <f>Table1[[#This Row],[DEMAND for the whole year]]/U1289</f>
        <v>14.06425804639548</v>
      </c>
      <c r="W1289" s="68">
        <f>Table1[[#This Row],[Demand variability (COV)]]*S1289</f>
        <v>121.07835616438358</v>
      </c>
      <c r="X1289" s="68">
        <f t="shared" si="292"/>
        <v>270.73943498749242</v>
      </c>
      <c r="Y1289" s="68">
        <f t="shared" si="293"/>
        <v>556.03081967063758</v>
      </c>
      <c r="Z1289" s="58">
        <f>(Table1[[#This Row],[Eoq]]/2)*(Table1[[#This Row],[Std. Price ($)]]*$K$1)</f>
        <v>4219.277413918644</v>
      </c>
      <c r="AA1289" s="58">
        <f>Table1[[#This Row],[number of times I order]]*$H$1</f>
        <v>4219.277413918644</v>
      </c>
      <c r="AB1289" s="58">
        <f>Table1[[#This Row],[Holding cost]]+AA1289</f>
        <v>8438.554827837288</v>
      </c>
      <c r="AC1289" s="34">
        <v>0.8</v>
      </c>
      <c r="AD1289" s="29">
        <v>1</v>
      </c>
      <c r="AE1289" s="29">
        <v>0.44</v>
      </c>
      <c r="AF1289" s="29">
        <v>5</v>
      </c>
    </row>
    <row r="1290" spans="1:32" x14ac:dyDescent="0.15">
      <c r="A1290" s="32">
        <v>23278.467847972504</v>
      </c>
      <c r="B1290" s="33">
        <v>11.258259999999998</v>
      </c>
      <c r="C1290" s="33">
        <v>35675.635887781122</v>
      </c>
      <c r="D1290" s="33">
        <f>C1290/Table1[[#This Row],[Std. Price ($)]]</f>
        <v>3168.8410009878194</v>
      </c>
      <c r="E1290" s="29">
        <v>4762</v>
      </c>
      <c r="F1290" s="29">
        <f t="shared" si="280"/>
        <v>10476.4</v>
      </c>
      <c r="G1290" s="29">
        <f t="shared" si="281"/>
        <v>10476.4</v>
      </c>
      <c r="H1290" s="29">
        <f t="shared" si="282"/>
        <v>10476.4</v>
      </c>
      <c r="I1290" s="58">
        <f t="shared" si="283"/>
        <v>10476.4</v>
      </c>
      <c r="J1290" s="58">
        <f t="shared" si="284"/>
        <v>10476.4</v>
      </c>
      <c r="K1290" s="58">
        <f t="shared" si="285"/>
        <v>10476.4</v>
      </c>
      <c r="L1290" s="58">
        <f t="shared" si="286"/>
        <v>10476.4</v>
      </c>
      <c r="M1290" s="58">
        <f t="shared" si="287"/>
        <v>10476.4</v>
      </c>
      <c r="N1290" s="58">
        <f t="shared" si="288"/>
        <v>10476.4</v>
      </c>
      <c r="O1290" s="58">
        <f t="shared" si="289"/>
        <v>10476.4</v>
      </c>
      <c r="P1290" s="58">
        <f t="shared" si="290"/>
        <v>10476.4</v>
      </c>
      <c r="Q1290" s="58">
        <f t="shared" si="291"/>
        <v>10476.4</v>
      </c>
      <c r="R1290" s="58">
        <f>SUM(Table1[[#This Row],[Oct]:[September]])</f>
        <v>125716.79999999997</v>
      </c>
      <c r="S1290" s="68">
        <f>Table1[[#This Row],[DEMAND for the whole year]]/365</f>
        <v>344.42958904109582</v>
      </c>
      <c r="T1290" s="68">
        <f>Table1[[#This Row],[Lead Time (days)]]*S1290</f>
        <v>14466.042739726025</v>
      </c>
      <c r="U1290" s="68">
        <f>SQRT(2*Table1[[#This Row],[DEMAND for the whole year]]*$H$1/(Table1[[#This Row],[Std. Price ($)]]*$K$1))</f>
        <v>5787.9083994988141</v>
      </c>
      <c r="V1290" s="68">
        <f>Table1[[#This Row],[DEMAND for the whole year]]/U1290</f>
        <v>21.720592539247171</v>
      </c>
      <c r="W1290" s="68">
        <f>Table1[[#This Row],[Demand variability (COV)]]*S1290</f>
        <v>110.21746849315066</v>
      </c>
      <c r="X1290" s="68">
        <f t="shared" si="292"/>
        <v>714.29083373904757</v>
      </c>
      <c r="Y1290" s="68">
        <f t="shared" si="293"/>
        <v>1466.9740216658649</v>
      </c>
      <c r="Z1290" s="58">
        <f>(Table1[[#This Row],[Eoq]]/2)*(Table1[[#This Row],[Std. Price ($)]]*$K$1)</f>
        <v>6516.1777617741509</v>
      </c>
      <c r="AA1290" s="58">
        <f>Table1[[#This Row],[number of times I order]]*$H$1</f>
        <v>6516.1777617741518</v>
      </c>
      <c r="AB1290" s="58">
        <f>Table1[[#This Row],[Holding cost]]+AA1290</f>
        <v>13032.355523548304</v>
      </c>
      <c r="AC1290" s="34">
        <v>1.2</v>
      </c>
      <c r="AD1290" s="29">
        <v>1</v>
      </c>
      <c r="AE1290" s="29">
        <v>0.32</v>
      </c>
      <c r="AF1290" s="29">
        <v>42</v>
      </c>
    </row>
    <row r="1291" spans="1:32" x14ac:dyDescent="0.15">
      <c r="A1291" s="32">
        <v>8431.1728428669066</v>
      </c>
      <c r="B1291" s="33">
        <v>7.4549517099999996</v>
      </c>
      <c r="C1291" s="33">
        <v>56798.450573347232</v>
      </c>
      <c r="D1291" s="33">
        <f>C1291/Table1[[#This Row],[Std. Price ($)]]</f>
        <v>7618.8891334008704</v>
      </c>
      <c r="E1291" s="29">
        <v>7300</v>
      </c>
      <c r="F1291" s="29">
        <f t="shared" si="280"/>
        <v>10950</v>
      </c>
      <c r="G1291" s="29">
        <f t="shared" si="281"/>
        <v>10950</v>
      </c>
      <c r="H1291" s="29">
        <f t="shared" si="282"/>
        <v>10950</v>
      </c>
      <c r="I1291" s="58">
        <f t="shared" si="283"/>
        <v>10950</v>
      </c>
      <c r="J1291" s="58">
        <f t="shared" si="284"/>
        <v>10950</v>
      </c>
      <c r="K1291" s="58">
        <f t="shared" si="285"/>
        <v>10950</v>
      </c>
      <c r="L1291" s="58">
        <f t="shared" si="286"/>
        <v>10950</v>
      </c>
      <c r="M1291" s="58">
        <f t="shared" si="287"/>
        <v>10950</v>
      </c>
      <c r="N1291" s="58">
        <f t="shared" si="288"/>
        <v>10950</v>
      </c>
      <c r="O1291" s="58">
        <f t="shared" si="289"/>
        <v>10950</v>
      </c>
      <c r="P1291" s="58">
        <f t="shared" si="290"/>
        <v>10950</v>
      </c>
      <c r="Q1291" s="58">
        <f t="shared" si="291"/>
        <v>10950</v>
      </c>
      <c r="R1291" s="58">
        <f>SUM(Table1[[#This Row],[Oct]:[September]])</f>
        <v>131400</v>
      </c>
      <c r="S1291" s="68">
        <f>Table1[[#This Row],[DEMAND for the whole year]]/365</f>
        <v>360</v>
      </c>
      <c r="T1291" s="68">
        <f>Table1[[#This Row],[Lead Time (days)]]*S1291</f>
        <v>11520</v>
      </c>
      <c r="U1291" s="68">
        <f>SQRT(2*Table1[[#This Row],[DEMAND for the whole year]]*$H$1/(Table1[[#This Row],[Std. Price ($)]]*$K$1))</f>
        <v>7271.6989828971191</v>
      </c>
      <c r="V1291" s="68">
        <f>Table1[[#This Row],[DEMAND for the whole year]]/U1291</f>
        <v>18.070054922384713</v>
      </c>
      <c r="W1291" s="68">
        <f>Table1[[#This Row],[Demand variability (COV)]]*S1291</f>
        <v>255.6</v>
      </c>
      <c r="X1291" s="68">
        <f t="shared" si="292"/>
        <v>1445.8919461702524</v>
      </c>
      <c r="Y1291" s="68">
        <f t="shared" si="293"/>
        <v>2969.4990093384808</v>
      </c>
      <c r="Z1291" s="58">
        <f>(Table1[[#This Row],[Eoq]]/2)*(Table1[[#This Row],[Std. Price ($)]]*$K$1)</f>
        <v>5421.0164767154138</v>
      </c>
      <c r="AA1291" s="58">
        <f>Table1[[#This Row],[number of times I order]]*$H$1</f>
        <v>5421.0164767154138</v>
      </c>
      <c r="AB1291" s="58">
        <f>Table1[[#This Row],[Holding cost]]+AA1291</f>
        <v>10842.032953430828</v>
      </c>
      <c r="AC1291" s="34">
        <v>0.5</v>
      </c>
      <c r="AD1291" s="29">
        <v>1</v>
      </c>
      <c r="AE1291" s="29">
        <v>0.71</v>
      </c>
      <c r="AF1291" s="29">
        <v>32</v>
      </c>
    </row>
    <row r="1292" spans="1:32" x14ac:dyDescent="0.15">
      <c r="A1292" s="32">
        <v>80109.947666069129</v>
      </c>
      <c r="B1292" s="33">
        <v>8.5697722899999995</v>
      </c>
      <c r="C1292" s="33">
        <v>27367.095636559076</v>
      </c>
      <c r="D1292" s="33">
        <f>C1292/Table1[[#This Row],[Std. Price ($)]]</f>
        <v>3193.444902671863</v>
      </c>
      <c r="E1292" s="29">
        <v>5764</v>
      </c>
      <c r="F1292" s="29">
        <f t="shared" si="280"/>
        <v>3458.4</v>
      </c>
      <c r="G1292" s="29">
        <f t="shared" si="281"/>
        <v>3458.4</v>
      </c>
      <c r="H1292" s="29">
        <f t="shared" si="282"/>
        <v>3458.4</v>
      </c>
      <c r="I1292" s="58">
        <f t="shared" si="283"/>
        <v>3458.4</v>
      </c>
      <c r="J1292" s="58">
        <f t="shared" si="284"/>
        <v>3458.4</v>
      </c>
      <c r="K1292" s="58">
        <f t="shared" si="285"/>
        <v>3458.4</v>
      </c>
      <c r="L1292" s="58">
        <f t="shared" si="286"/>
        <v>3458.4</v>
      </c>
      <c r="M1292" s="58">
        <f t="shared" si="287"/>
        <v>3458.4</v>
      </c>
      <c r="N1292" s="58">
        <f t="shared" si="288"/>
        <v>3458.4</v>
      </c>
      <c r="O1292" s="58">
        <f t="shared" si="289"/>
        <v>3458.4</v>
      </c>
      <c r="P1292" s="58">
        <f t="shared" si="290"/>
        <v>3458.4</v>
      </c>
      <c r="Q1292" s="58">
        <f t="shared" si="291"/>
        <v>3458.4</v>
      </c>
      <c r="R1292" s="58">
        <f>SUM(Table1[[#This Row],[Oct]:[September]])</f>
        <v>41500.80000000001</v>
      </c>
      <c r="S1292" s="68">
        <f>Table1[[#This Row],[DEMAND for the whole year]]/365</f>
        <v>113.70082191780824</v>
      </c>
      <c r="T1292" s="68">
        <f>Table1[[#This Row],[Lead Time (days)]]*S1292</f>
        <v>3183.6230136986305</v>
      </c>
      <c r="U1292" s="68">
        <f>SQRT(2*Table1[[#This Row],[DEMAND for the whole year]]*$H$1/(Table1[[#This Row],[Std. Price ($)]]*$K$1))</f>
        <v>3811.5728123010545</v>
      </c>
      <c r="V1292" s="68">
        <f>Table1[[#This Row],[DEMAND for the whole year]]/U1292</f>
        <v>10.888103689391649</v>
      </c>
      <c r="W1292" s="68">
        <f>Table1[[#This Row],[Demand variability (COV)]]*S1292</f>
        <v>39.795287671232884</v>
      </c>
      <c r="X1292" s="68">
        <f t="shared" si="292"/>
        <v>210.5768690607139</v>
      </c>
      <c r="Y1292" s="68">
        <f t="shared" si="293"/>
        <v>432.47201543770103</v>
      </c>
      <c r="Z1292" s="58">
        <f>(Table1[[#This Row],[Eoq]]/2)*(Table1[[#This Row],[Std. Price ($)]]*$K$1)</f>
        <v>3266.4311068174948</v>
      </c>
      <c r="AA1292" s="58">
        <f>Table1[[#This Row],[number of times I order]]*$H$1</f>
        <v>3266.4311068174948</v>
      </c>
      <c r="AB1292" s="58">
        <f>Table1[[#This Row],[Holding cost]]+AA1292</f>
        <v>6532.8622136349895</v>
      </c>
      <c r="AC1292" s="34">
        <v>-0.4</v>
      </c>
      <c r="AD1292" s="29">
        <v>0.82</v>
      </c>
      <c r="AE1292" s="29">
        <v>0.35</v>
      </c>
      <c r="AF1292" s="29">
        <v>28</v>
      </c>
    </row>
    <row r="1293" spans="1:32" x14ac:dyDescent="0.15">
      <c r="A1293" s="32">
        <v>49467.871151599305</v>
      </c>
      <c r="B1293" s="33">
        <v>6.0590448599999993</v>
      </c>
      <c r="C1293" s="33">
        <v>15955.13480292303</v>
      </c>
      <c r="D1293" s="33">
        <f>C1293/Table1[[#This Row],[Std. Price ($)]]</f>
        <v>2633.2755692657197</v>
      </c>
      <c r="E1293" s="29">
        <v>2458</v>
      </c>
      <c r="F1293" s="29">
        <f t="shared" si="280"/>
        <v>4424.3999999999996</v>
      </c>
      <c r="G1293" s="29">
        <f t="shared" si="281"/>
        <v>4424.3999999999996</v>
      </c>
      <c r="H1293" s="29">
        <f t="shared" si="282"/>
        <v>4424.3999999999996</v>
      </c>
      <c r="I1293" s="58">
        <f t="shared" si="283"/>
        <v>4424.3999999999996</v>
      </c>
      <c r="J1293" s="58">
        <f t="shared" si="284"/>
        <v>4424.3999999999996</v>
      </c>
      <c r="K1293" s="58">
        <f t="shared" si="285"/>
        <v>4424.3999999999996</v>
      </c>
      <c r="L1293" s="58">
        <f t="shared" si="286"/>
        <v>4424.3999999999996</v>
      </c>
      <c r="M1293" s="58">
        <f t="shared" si="287"/>
        <v>4424.3999999999996</v>
      </c>
      <c r="N1293" s="58">
        <f t="shared" si="288"/>
        <v>4424.3999999999996</v>
      </c>
      <c r="O1293" s="58">
        <f t="shared" si="289"/>
        <v>4424.3999999999996</v>
      </c>
      <c r="P1293" s="58">
        <f t="shared" si="290"/>
        <v>4424.3999999999996</v>
      </c>
      <c r="Q1293" s="58">
        <f t="shared" si="291"/>
        <v>4424.3999999999996</v>
      </c>
      <c r="R1293" s="58">
        <f>SUM(Table1[[#This Row],[Oct]:[September]])</f>
        <v>53092.80000000001</v>
      </c>
      <c r="S1293" s="68">
        <f>Table1[[#This Row],[DEMAND for the whole year]]/365</f>
        <v>145.45972602739729</v>
      </c>
      <c r="T1293" s="68">
        <f>Table1[[#This Row],[Lead Time (days)]]*S1293</f>
        <v>4654.7112328767134</v>
      </c>
      <c r="U1293" s="68">
        <f>SQRT(2*Table1[[#This Row],[DEMAND for the whole year]]*$H$1/(Table1[[#This Row],[Std. Price ($)]]*$K$1))</f>
        <v>5127.1539535640522</v>
      </c>
      <c r="V1293" s="68">
        <f>Table1[[#This Row],[DEMAND for the whole year]]/U1293</f>
        <v>10.355218602923649</v>
      </c>
      <c r="W1293" s="68">
        <f>Table1[[#This Row],[Demand variability (COV)]]*S1293</f>
        <v>101.8218082191781</v>
      </c>
      <c r="X1293" s="68">
        <f t="shared" si="292"/>
        <v>575.99112851565576</v>
      </c>
      <c r="Y1293" s="68">
        <f t="shared" si="293"/>
        <v>1182.9411527226218</v>
      </c>
      <c r="Z1293" s="58">
        <f>(Table1[[#This Row],[Eoq]]/2)*(Table1[[#This Row],[Std. Price ($)]]*$K$1)</f>
        <v>3106.5655808770953</v>
      </c>
      <c r="AA1293" s="58">
        <f>Table1[[#This Row],[number of times I order]]*$H$1</f>
        <v>3106.5655808770948</v>
      </c>
      <c r="AB1293" s="58">
        <f>Table1[[#This Row],[Holding cost]]+AA1293</f>
        <v>6213.1311617541905</v>
      </c>
      <c r="AC1293" s="34">
        <v>0.8</v>
      </c>
      <c r="AD1293" s="29">
        <v>1</v>
      </c>
      <c r="AE1293" s="29">
        <v>0.7</v>
      </c>
      <c r="AF1293" s="29">
        <v>32</v>
      </c>
    </row>
    <row r="1294" spans="1:32" x14ac:dyDescent="0.15">
      <c r="A1294" s="32">
        <v>12338.918060455473</v>
      </c>
      <c r="B1294" s="33">
        <v>9.7584462299999988</v>
      </c>
      <c r="C1294" s="33">
        <v>20838.591808517231</v>
      </c>
      <c r="D1294" s="33">
        <f>C1294/Table1[[#This Row],[Std. Price ($)]]</f>
        <v>2135.4415772107232</v>
      </c>
      <c r="E1294" s="29">
        <v>4844</v>
      </c>
      <c r="F1294" s="29">
        <f t="shared" si="280"/>
        <v>8719.2000000000007</v>
      </c>
      <c r="G1294" s="29">
        <f t="shared" si="281"/>
        <v>8719.2000000000007</v>
      </c>
      <c r="H1294" s="29">
        <f t="shared" si="282"/>
        <v>8719.2000000000007</v>
      </c>
      <c r="I1294" s="58">
        <f t="shared" si="283"/>
        <v>8719.2000000000007</v>
      </c>
      <c r="J1294" s="58">
        <f t="shared" si="284"/>
        <v>8719.2000000000007</v>
      </c>
      <c r="K1294" s="58">
        <f t="shared" si="285"/>
        <v>8719.2000000000007</v>
      </c>
      <c r="L1294" s="58">
        <f t="shared" si="286"/>
        <v>8719.2000000000007</v>
      </c>
      <c r="M1294" s="58">
        <f t="shared" si="287"/>
        <v>8719.2000000000007</v>
      </c>
      <c r="N1294" s="58">
        <f t="shared" si="288"/>
        <v>8719.2000000000007</v>
      </c>
      <c r="O1294" s="58">
        <f t="shared" si="289"/>
        <v>8719.2000000000007</v>
      </c>
      <c r="P1294" s="58">
        <f t="shared" si="290"/>
        <v>8719.2000000000007</v>
      </c>
      <c r="Q1294" s="58">
        <f t="shared" si="291"/>
        <v>8719.2000000000007</v>
      </c>
      <c r="R1294" s="58">
        <f>SUM(Table1[[#This Row],[Oct]:[September]])</f>
        <v>104630.39999999998</v>
      </c>
      <c r="S1294" s="68">
        <f>Table1[[#This Row],[DEMAND for the whole year]]/365</f>
        <v>286.65863013698623</v>
      </c>
      <c r="T1294" s="68">
        <f>Table1[[#This Row],[Lead Time (days)]]*S1294</f>
        <v>6019.8312328767106</v>
      </c>
      <c r="U1294" s="68">
        <f>SQRT(2*Table1[[#This Row],[DEMAND for the whole year]]*$H$1/(Table1[[#This Row],[Std. Price ($)]]*$K$1))</f>
        <v>5671.5169379865883</v>
      </c>
      <c r="V1294" s="68">
        <f>Table1[[#This Row],[DEMAND for the whole year]]/U1294</f>
        <v>18.448397693958789</v>
      </c>
      <c r="W1294" s="68">
        <f>Table1[[#This Row],[Demand variability (COV)]]*S1294</f>
        <v>126.12979726027395</v>
      </c>
      <c r="X1294" s="68">
        <f t="shared" si="292"/>
        <v>577.99934333463909</v>
      </c>
      <c r="Y1294" s="68">
        <f t="shared" si="293"/>
        <v>1187.0655217194235</v>
      </c>
      <c r="Z1294" s="58">
        <f>(Table1[[#This Row],[Eoq]]/2)*(Table1[[#This Row],[Std. Price ($)]]*$K$1)</f>
        <v>5534.5193081876369</v>
      </c>
      <c r="AA1294" s="58">
        <f>Table1[[#This Row],[number of times I order]]*$H$1</f>
        <v>5534.5193081876369</v>
      </c>
      <c r="AB1294" s="58">
        <f>Table1[[#This Row],[Holding cost]]+AA1294</f>
        <v>11069.038616375274</v>
      </c>
      <c r="AC1294" s="34">
        <v>0.8</v>
      </c>
      <c r="AD1294" s="29">
        <v>1</v>
      </c>
      <c r="AE1294" s="29">
        <v>0.44</v>
      </c>
      <c r="AF1294" s="29">
        <v>21</v>
      </c>
    </row>
    <row r="1295" spans="1:32" x14ac:dyDescent="0.15">
      <c r="A1295" s="32">
        <v>31398.631952179923</v>
      </c>
      <c r="B1295" s="33">
        <v>16.117285369999998</v>
      </c>
      <c r="C1295" s="33">
        <v>121482.63152226601</v>
      </c>
      <c r="D1295" s="33">
        <f>C1295/Table1[[#This Row],[Std. Price ($)]]</f>
        <v>7537.4127052678741</v>
      </c>
      <c r="E1295" s="29">
        <v>6258</v>
      </c>
      <c r="F1295" s="29">
        <f t="shared" si="280"/>
        <v>2503.2000000000003</v>
      </c>
      <c r="G1295" s="29">
        <f t="shared" si="281"/>
        <v>2503.2000000000003</v>
      </c>
      <c r="H1295" s="29">
        <f t="shared" si="282"/>
        <v>2503.2000000000003</v>
      </c>
      <c r="I1295" s="58">
        <f t="shared" si="283"/>
        <v>2503.2000000000003</v>
      </c>
      <c r="J1295" s="58">
        <f t="shared" si="284"/>
        <v>2503.2000000000003</v>
      </c>
      <c r="K1295" s="58">
        <f t="shared" si="285"/>
        <v>2503.2000000000003</v>
      </c>
      <c r="L1295" s="58">
        <f t="shared" si="286"/>
        <v>2503.2000000000003</v>
      </c>
      <c r="M1295" s="58">
        <f t="shared" si="287"/>
        <v>2503.2000000000003</v>
      </c>
      <c r="N1295" s="58">
        <f t="shared" si="288"/>
        <v>2503.2000000000003</v>
      </c>
      <c r="O1295" s="58">
        <f t="shared" si="289"/>
        <v>2503.2000000000003</v>
      </c>
      <c r="P1295" s="58">
        <f t="shared" si="290"/>
        <v>2503.2000000000003</v>
      </c>
      <c r="Q1295" s="58">
        <f t="shared" si="291"/>
        <v>2503.2000000000003</v>
      </c>
      <c r="R1295" s="58">
        <f>SUM(Table1[[#This Row],[Oct]:[September]])</f>
        <v>30038.400000000005</v>
      </c>
      <c r="S1295" s="68">
        <f>Table1[[#This Row],[DEMAND for the whole year]]/365</f>
        <v>82.29698630136987</v>
      </c>
      <c r="T1295" s="68">
        <f>Table1[[#This Row],[Lead Time (days)]]*S1295</f>
        <v>5020.1161643835621</v>
      </c>
      <c r="U1295" s="68">
        <f>SQRT(2*Table1[[#This Row],[DEMAND for the whole year]]*$H$1/(Table1[[#This Row],[Std. Price ($)]]*$K$1))</f>
        <v>2364.574913384989</v>
      </c>
      <c r="V1295" s="68">
        <f>Table1[[#This Row],[DEMAND for the whole year]]/U1295</f>
        <v>12.70350955258963</v>
      </c>
      <c r="W1295" s="68">
        <f>Table1[[#This Row],[Demand variability (COV)]]*S1295</f>
        <v>37.033643835616445</v>
      </c>
      <c r="X1295" s="68">
        <f t="shared" si="292"/>
        <v>289.2420047647658</v>
      </c>
      <c r="Y1295" s="68">
        <f t="shared" si="293"/>
        <v>594.03045219460205</v>
      </c>
      <c r="Z1295" s="58">
        <f>(Table1[[#This Row],[Eoq]]/2)*(Table1[[#This Row],[Std. Price ($)]]*$K$1)</f>
        <v>3811.0528657768896</v>
      </c>
      <c r="AA1295" s="58">
        <f>Table1[[#This Row],[number of times I order]]*$H$1</f>
        <v>3811.0528657768887</v>
      </c>
      <c r="AB1295" s="58">
        <f>Table1[[#This Row],[Holding cost]]+AA1295</f>
        <v>7622.1057315537782</v>
      </c>
      <c r="AC1295" s="34">
        <v>-0.6</v>
      </c>
      <c r="AD1295" s="29">
        <v>1</v>
      </c>
      <c r="AE1295" s="29">
        <v>0.45</v>
      </c>
      <c r="AF1295" s="29">
        <v>61</v>
      </c>
    </row>
    <row r="1296" spans="1:32" x14ac:dyDescent="0.15">
      <c r="A1296" s="32">
        <v>18136.164797898036</v>
      </c>
      <c r="B1296" s="33">
        <v>5.5471444799999992</v>
      </c>
      <c r="C1296" s="33">
        <v>11892.492231024718</v>
      </c>
      <c r="D1296" s="33">
        <f>C1296/Table1[[#This Row],[Std. Price ($)]]</f>
        <v>2143.8944440518198</v>
      </c>
      <c r="E1296" s="29">
        <v>6210</v>
      </c>
      <c r="F1296" s="29">
        <f t="shared" si="280"/>
        <v>1863</v>
      </c>
      <c r="G1296" s="29">
        <f t="shared" si="281"/>
        <v>1863</v>
      </c>
      <c r="H1296" s="29">
        <f t="shared" si="282"/>
        <v>1863</v>
      </c>
      <c r="I1296" s="58">
        <f t="shared" si="283"/>
        <v>1863</v>
      </c>
      <c r="J1296" s="58">
        <f t="shared" si="284"/>
        <v>1863</v>
      </c>
      <c r="K1296" s="58">
        <f t="shared" si="285"/>
        <v>1863</v>
      </c>
      <c r="L1296" s="58">
        <f t="shared" si="286"/>
        <v>1863</v>
      </c>
      <c r="M1296" s="58">
        <f t="shared" si="287"/>
        <v>1863</v>
      </c>
      <c r="N1296" s="58">
        <f t="shared" si="288"/>
        <v>1863</v>
      </c>
      <c r="O1296" s="58">
        <f t="shared" si="289"/>
        <v>1863</v>
      </c>
      <c r="P1296" s="58">
        <f t="shared" si="290"/>
        <v>1863</v>
      </c>
      <c r="Q1296" s="58">
        <f t="shared" si="291"/>
        <v>1863</v>
      </c>
      <c r="R1296" s="58">
        <f>SUM(Table1[[#This Row],[Oct]:[September]])</f>
        <v>22356</v>
      </c>
      <c r="S1296" s="68">
        <f>Table1[[#This Row],[DEMAND for the whole year]]/365</f>
        <v>61.249315068493154</v>
      </c>
      <c r="T1296" s="68">
        <f>Table1[[#This Row],[Lead Time (days)]]*S1296</f>
        <v>979.98904109589046</v>
      </c>
      <c r="U1296" s="68">
        <f>SQRT(2*Table1[[#This Row],[DEMAND for the whole year]]*$H$1/(Table1[[#This Row],[Std. Price ($)]]*$K$1))</f>
        <v>3477.1461010090252</v>
      </c>
      <c r="V1296" s="68">
        <f>Table1[[#This Row],[DEMAND for the whole year]]/U1296</f>
        <v>6.4294106001219111</v>
      </c>
      <c r="W1296" s="68">
        <f>Table1[[#This Row],[Demand variability (COV)]]*S1296</f>
        <v>21.437260273972601</v>
      </c>
      <c r="X1296" s="68">
        <f t="shared" si="292"/>
        <v>85.749041095890405</v>
      </c>
      <c r="Y1296" s="68">
        <f t="shared" si="293"/>
        <v>176.10699973840826</v>
      </c>
      <c r="Z1296" s="58">
        <f>(Table1[[#This Row],[Eoq]]/2)*(Table1[[#This Row],[Std. Price ($)]]*$K$1)</f>
        <v>1928.8231800365734</v>
      </c>
      <c r="AA1296" s="58">
        <f>Table1[[#This Row],[number of times I order]]*$H$1</f>
        <v>1928.8231800365734</v>
      </c>
      <c r="AB1296" s="58">
        <f>Table1[[#This Row],[Holding cost]]+AA1296</f>
        <v>3857.6463600731468</v>
      </c>
      <c r="AC1296" s="34">
        <v>-0.7</v>
      </c>
      <c r="AD1296" s="29">
        <v>0.87</v>
      </c>
      <c r="AE1296" s="29">
        <v>0.35</v>
      </c>
      <c r="AF1296" s="29">
        <v>16</v>
      </c>
    </row>
    <row r="1297" spans="1:32" x14ac:dyDescent="0.15">
      <c r="A1297" s="32">
        <v>60478.855302204713</v>
      </c>
      <c r="B1297" s="33">
        <v>7.2626617299999996</v>
      </c>
      <c r="C1297" s="33">
        <v>7079.0042125416549</v>
      </c>
      <c r="D1297" s="33">
        <f>C1297/Table1[[#This Row],[Std. Price ($)]]</f>
        <v>974.71209257899102</v>
      </c>
      <c r="E1297" s="29">
        <v>7640</v>
      </c>
      <c r="F1297" s="29">
        <f t="shared" si="280"/>
        <v>13752</v>
      </c>
      <c r="G1297" s="29">
        <f t="shared" si="281"/>
        <v>13752</v>
      </c>
      <c r="H1297" s="29">
        <f t="shared" si="282"/>
        <v>13752</v>
      </c>
      <c r="I1297" s="58">
        <f t="shared" si="283"/>
        <v>13752</v>
      </c>
      <c r="J1297" s="58">
        <f t="shared" si="284"/>
        <v>13752</v>
      </c>
      <c r="K1297" s="58">
        <f t="shared" si="285"/>
        <v>13752</v>
      </c>
      <c r="L1297" s="58">
        <f t="shared" si="286"/>
        <v>13752</v>
      </c>
      <c r="M1297" s="58">
        <f t="shared" si="287"/>
        <v>13752</v>
      </c>
      <c r="N1297" s="58">
        <f t="shared" si="288"/>
        <v>13752</v>
      </c>
      <c r="O1297" s="58">
        <f t="shared" si="289"/>
        <v>13752</v>
      </c>
      <c r="P1297" s="58">
        <f t="shared" si="290"/>
        <v>13752</v>
      </c>
      <c r="Q1297" s="58">
        <f t="shared" si="291"/>
        <v>13752</v>
      </c>
      <c r="R1297" s="58">
        <f>SUM(Table1[[#This Row],[Oct]:[September]])</f>
        <v>165024</v>
      </c>
      <c r="S1297" s="68">
        <f>Table1[[#This Row],[DEMAND for the whole year]]/365</f>
        <v>452.12054794520549</v>
      </c>
      <c r="T1297" s="68">
        <f>Table1[[#This Row],[Lead Time (days)]]*S1297</f>
        <v>2712.7232876712328</v>
      </c>
      <c r="U1297" s="68">
        <f>SQRT(2*Table1[[#This Row],[DEMAND for the whole year]]*$H$1/(Table1[[#This Row],[Std. Price ($)]]*$K$1))</f>
        <v>8256.3153767079239</v>
      </c>
      <c r="V1297" s="68">
        <f>Table1[[#This Row],[DEMAND for the whole year]]/U1297</f>
        <v>19.987608572409055</v>
      </c>
      <c r="W1297" s="68">
        <f>Table1[[#This Row],[Demand variability (COV)]]*S1297</f>
        <v>185.36942465753424</v>
      </c>
      <c r="X1297" s="68">
        <f t="shared" si="292"/>
        <v>454.06050432424922</v>
      </c>
      <c r="Y1297" s="68">
        <f t="shared" si="293"/>
        <v>932.52626611686253</v>
      </c>
      <c r="Z1297" s="58">
        <f>(Table1[[#This Row],[Eoq]]/2)*(Table1[[#This Row],[Std. Price ($)]]*$K$1)</f>
        <v>5996.282571722717</v>
      </c>
      <c r="AA1297" s="58">
        <f>Table1[[#This Row],[number of times I order]]*$H$1</f>
        <v>5996.282571722717</v>
      </c>
      <c r="AB1297" s="58">
        <f>Table1[[#This Row],[Holding cost]]+AA1297</f>
        <v>11992.565143445434</v>
      </c>
      <c r="AC1297" s="34">
        <v>0.8</v>
      </c>
      <c r="AD1297" s="29">
        <v>1</v>
      </c>
      <c r="AE1297" s="29">
        <v>0.41</v>
      </c>
      <c r="AF1297" s="29">
        <v>6</v>
      </c>
    </row>
    <row r="1298" spans="1:32" x14ac:dyDescent="0.15">
      <c r="A1298" s="32">
        <v>97672.299102148958</v>
      </c>
      <c r="B1298" s="33">
        <v>6.883780129999999</v>
      </c>
      <c r="C1298" s="33">
        <v>5591.7900733444312</v>
      </c>
      <c r="D1298" s="33">
        <f>C1298/Table1[[#This Row],[Std. Price ($)]]</f>
        <v>812.31386937752643</v>
      </c>
      <c r="E1298" s="29">
        <v>6396</v>
      </c>
      <c r="F1298" s="29">
        <f t="shared" si="280"/>
        <v>14071.2</v>
      </c>
      <c r="G1298" s="29">
        <f t="shared" si="281"/>
        <v>14071.2</v>
      </c>
      <c r="H1298" s="29">
        <f t="shared" si="282"/>
        <v>14071.2</v>
      </c>
      <c r="I1298" s="58">
        <f t="shared" si="283"/>
        <v>14071.2</v>
      </c>
      <c r="J1298" s="58">
        <f t="shared" si="284"/>
        <v>14071.2</v>
      </c>
      <c r="K1298" s="58">
        <f t="shared" si="285"/>
        <v>14071.2</v>
      </c>
      <c r="L1298" s="58">
        <f t="shared" si="286"/>
        <v>14071.2</v>
      </c>
      <c r="M1298" s="58">
        <f t="shared" si="287"/>
        <v>14071.2</v>
      </c>
      <c r="N1298" s="58">
        <f t="shared" si="288"/>
        <v>14071.2</v>
      </c>
      <c r="O1298" s="58">
        <f t="shared" si="289"/>
        <v>14071.2</v>
      </c>
      <c r="P1298" s="58">
        <f t="shared" si="290"/>
        <v>14071.2</v>
      </c>
      <c r="Q1298" s="58">
        <f t="shared" si="291"/>
        <v>14071.2</v>
      </c>
      <c r="R1298" s="58">
        <f>SUM(Table1[[#This Row],[Oct]:[September]])</f>
        <v>168854.40000000002</v>
      </c>
      <c r="S1298" s="68">
        <f>Table1[[#This Row],[DEMAND for the whole year]]/365</f>
        <v>462.614794520548</v>
      </c>
      <c r="T1298" s="68">
        <f>Table1[[#This Row],[Lead Time (days)]]*S1298</f>
        <v>2313.07397260274</v>
      </c>
      <c r="U1298" s="68">
        <f>SQRT(2*Table1[[#This Row],[DEMAND for the whole year]]*$H$1/(Table1[[#This Row],[Std. Price ($)]]*$K$1))</f>
        <v>8578.3413384624673</v>
      </c>
      <c r="V1298" s="68">
        <f>Table1[[#This Row],[DEMAND for the whole year]]/U1298</f>
        <v>19.683805218021845</v>
      </c>
      <c r="W1298" s="68">
        <f>Table1[[#This Row],[Demand variability (COV)]]*S1298</f>
        <v>235.93354520547948</v>
      </c>
      <c r="X1298" s="68">
        <f t="shared" si="292"/>
        <v>527.56344525197176</v>
      </c>
      <c r="Y1298" s="68">
        <f t="shared" si="293"/>
        <v>1083.4828509754079</v>
      </c>
      <c r="Z1298" s="58">
        <f>(Table1[[#This Row],[Eoq]]/2)*(Table1[[#This Row],[Std. Price ($)]]*$K$1)</f>
        <v>5905.1415654065531</v>
      </c>
      <c r="AA1298" s="58">
        <f>Table1[[#This Row],[number of times I order]]*$H$1</f>
        <v>5905.141565406554</v>
      </c>
      <c r="AB1298" s="58">
        <f>Table1[[#This Row],[Holding cost]]+AA1298</f>
        <v>11810.283130813106</v>
      </c>
      <c r="AC1298" s="34">
        <v>1.2</v>
      </c>
      <c r="AD1298" s="29">
        <v>1</v>
      </c>
      <c r="AE1298" s="29">
        <v>0.51</v>
      </c>
      <c r="AF1298" s="29">
        <v>5</v>
      </c>
    </row>
    <row r="1299" spans="1:32" x14ac:dyDescent="0.15">
      <c r="A1299" s="32">
        <v>53498.339203402582</v>
      </c>
      <c r="B1299" s="33">
        <v>5.2528064699999995</v>
      </c>
      <c r="C1299" s="33">
        <v>89424.60240255922</v>
      </c>
      <c r="D1299" s="33">
        <f>C1299/Table1[[#This Row],[Std. Price ($)]]</f>
        <v>17024.157069803339</v>
      </c>
      <c r="E1299" s="29">
        <v>6670</v>
      </c>
      <c r="F1299" s="29">
        <f t="shared" si="280"/>
        <v>10005</v>
      </c>
      <c r="G1299" s="29">
        <f t="shared" si="281"/>
        <v>10005</v>
      </c>
      <c r="H1299" s="29">
        <f t="shared" si="282"/>
        <v>10005</v>
      </c>
      <c r="I1299" s="58">
        <f t="shared" si="283"/>
        <v>10005</v>
      </c>
      <c r="J1299" s="58">
        <f t="shared" si="284"/>
        <v>10005</v>
      </c>
      <c r="K1299" s="58">
        <f t="shared" si="285"/>
        <v>10005</v>
      </c>
      <c r="L1299" s="58">
        <f t="shared" si="286"/>
        <v>10005</v>
      </c>
      <c r="M1299" s="58">
        <f t="shared" si="287"/>
        <v>10005</v>
      </c>
      <c r="N1299" s="58">
        <f t="shared" si="288"/>
        <v>10005</v>
      </c>
      <c r="O1299" s="58">
        <f t="shared" si="289"/>
        <v>10005</v>
      </c>
      <c r="P1299" s="58">
        <f t="shared" si="290"/>
        <v>10005</v>
      </c>
      <c r="Q1299" s="58">
        <f t="shared" si="291"/>
        <v>10005</v>
      </c>
      <c r="R1299" s="58">
        <f>SUM(Table1[[#This Row],[Oct]:[September]])</f>
        <v>120060</v>
      </c>
      <c r="S1299" s="68">
        <f>Table1[[#This Row],[DEMAND for the whole year]]/365</f>
        <v>328.93150684931504</v>
      </c>
      <c r="T1299" s="68">
        <f>Table1[[#This Row],[Lead Time (days)]]*S1299</f>
        <v>32893.150684931505</v>
      </c>
      <c r="U1299" s="68">
        <f>SQRT(2*Table1[[#This Row],[DEMAND for the whole year]]*$H$1/(Table1[[#This Row],[Std. Price ($)]]*$K$1))</f>
        <v>8280.6436716828975</v>
      </c>
      <c r="V1299" s="68">
        <f>Table1[[#This Row],[DEMAND for the whole year]]/U1299</f>
        <v>14.498872884793494</v>
      </c>
      <c r="W1299" s="68">
        <f>Table1[[#This Row],[Demand variability (COV)]]*S1299</f>
        <v>148.01917808219179</v>
      </c>
      <c r="X1299" s="68">
        <f t="shared" si="292"/>
        <v>1480.1917808219177</v>
      </c>
      <c r="Y1299" s="68">
        <f t="shared" si="293"/>
        <v>3039.9422573891902</v>
      </c>
      <c r="Z1299" s="58">
        <f>(Table1[[#This Row],[Eoq]]/2)*(Table1[[#This Row],[Std. Price ($)]]*$K$1)</f>
        <v>4349.6618654380482</v>
      </c>
      <c r="AA1299" s="58">
        <f>Table1[[#This Row],[number of times I order]]*$H$1</f>
        <v>4349.6618654380482</v>
      </c>
      <c r="AB1299" s="58">
        <f>Table1[[#This Row],[Holding cost]]+AA1299</f>
        <v>8699.3237308760963</v>
      </c>
      <c r="AC1299" s="34">
        <v>0.5</v>
      </c>
      <c r="AD1299" s="29">
        <v>0.88</v>
      </c>
      <c r="AE1299" s="29">
        <v>0.45</v>
      </c>
      <c r="AF1299" s="29">
        <v>100</v>
      </c>
    </row>
    <row r="1300" spans="1:32" x14ac:dyDescent="0.15">
      <c r="A1300" s="32">
        <v>25048.87383006973</v>
      </c>
      <c r="B1300" s="33">
        <v>6.8829876399999996</v>
      </c>
      <c r="C1300" s="33">
        <v>16090.94073569636</v>
      </c>
      <c r="D1300" s="33">
        <f>C1300/Table1[[#This Row],[Std. Price ($)]]</f>
        <v>2337.7843426864501</v>
      </c>
      <c r="E1300" s="29">
        <v>7414</v>
      </c>
      <c r="F1300" s="29">
        <f t="shared" si="280"/>
        <v>18535</v>
      </c>
      <c r="G1300" s="29">
        <f t="shared" si="281"/>
        <v>18535</v>
      </c>
      <c r="H1300" s="29">
        <f t="shared" si="282"/>
        <v>18535</v>
      </c>
      <c r="I1300" s="58">
        <f t="shared" si="283"/>
        <v>18535</v>
      </c>
      <c r="J1300" s="58">
        <f t="shared" si="284"/>
        <v>18535</v>
      </c>
      <c r="K1300" s="58">
        <f t="shared" si="285"/>
        <v>18535</v>
      </c>
      <c r="L1300" s="58">
        <f t="shared" si="286"/>
        <v>18535</v>
      </c>
      <c r="M1300" s="58">
        <f t="shared" si="287"/>
        <v>18535</v>
      </c>
      <c r="N1300" s="58">
        <f t="shared" si="288"/>
        <v>18535</v>
      </c>
      <c r="O1300" s="58">
        <f t="shared" si="289"/>
        <v>18535</v>
      </c>
      <c r="P1300" s="58">
        <f t="shared" si="290"/>
        <v>18535</v>
      </c>
      <c r="Q1300" s="58">
        <f t="shared" si="291"/>
        <v>18535</v>
      </c>
      <c r="R1300" s="58">
        <f>SUM(Table1[[#This Row],[Oct]:[September]])</f>
        <v>222420</v>
      </c>
      <c r="S1300" s="68">
        <f>Table1[[#This Row],[DEMAND for the whole year]]/365</f>
        <v>609.36986301369859</v>
      </c>
      <c r="T1300" s="68">
        <f>Table1[[#This Row],[Lead Time (days)]]*S1300</f>
        <v>6093.6986301369861</v>
      </c>
      <c r="U1300" s="68">
        <f>SQRT(2*Table1[[#This Row],[DEMAND for the whole year]]*$H$1/(Table1[[#This Row],[Std. Price ($)]]*$K$1))</f>
        <v>9845.9823003578476</v>
      </c>
      <c r="V1300" s="68">
        <f>Table1[[#This Row],[DEMAND for the whole year]]/U1300</f>
        <v>22.589924825673943</v>
      </c>
      <c r="W1300" s="68">
        <f>Table1[[#This Row],[Demand variability (COV)]]*S1300</f>
        <v>408.2778082191781</v>
      </c>
      <c r="X1300" s="68">
        <f t="shared" si="292"/>
        <v>1291.087792074017</v>
      </c>
      <c r="Y1300" s="68">
        <f t="shared" si="293"/>
        <v>2651.570146502057</v>
      </c>
      <c r="Z1300" s="58">
        <f>(Table1[[#This Row],[Eoq]]/2)*(Table1[[#This Row],[Std. Price ($)]]*$K$1)</f>
        <v>6776.9774477021838</v>
      </c>
      <c r="AA1300" s="58">
        <f>Table1[[#This Row],[number of times I order]]*$H$1</f>
        <v>6776.9774477021829</v>
      </c>
      <c r="AB1300" s="58">
        <f>Table1[[#This Row],[Holding cost]]+AA1300</f>
        <v>13553.954895404368</v>
      </c>
      <c r="AC1300" s="34">
        <v>1.5</v>
      </c>
      <c r="AD1300" s="29">
        <v>1</v>
      </c>
      <c r="AE1300" s="29">
        <v>0.67</v>
      </c>
      <c r="AF1300" s="29">
        <v>10</v>
      </c>
    </row>
    <row r="1301" spans="1:32" x14ac:dyDescent="0.15">
      <c r="A1301" s="32">
        <v>91487.042916209743</v>
      </c>
      <c r="B1301" s="33">
        <v>14.67163139</v>
      </c>
      <c r="C1301" s="33">
        <v>177154.2712607194</v>
      </c>
      <c r="D1301" s="33">
        <f>C1301/Table1[[#This Row],[Std. Price ($)]]</f>
        <v>12074.613010075043</v>
      </c>
      <c r="E1301" s="29">
        <v>8812</v>
      </c>
      <c r="F1301" s="29">
        <f t="shared" si="280"/>
        <v>10574.4</v>
      </c>
      <c r="G1301" s="29">
        <f t="shared" si="281"/>
        <v>10574.4</v>
      </c>
      <c r="H1301" s="29">
        <f t="shared" si="282"/>
        <v>10574.4</v>
      </c>
      <c r="I1301" s="58">
        <f t="shared" si="283"/>
        <v>10574.4</v>
      </c>
      <c r="J1301" s="58">
        <f t="shared" si="284"/>
        <v>10574.4</v>
      </c>
      <c r="K1301" s="58">
        <f t="shared" si="285"/>
        <v>10574.4</v>
      </c>
      <c r="L1301" s="58">
        <f t="shared" si="286"/>
        <v>10574.4</v>
      </c>
      <c r="M1301" s="58">
        <f t="shared" si="287"/>
        <v>10574.4</v>
      </c>
      <c r="N1301" s="58">
        <f t="shared" si="288"/>
        <v>10574.4</v>
      </c>
      <c r="O1301" s="58">
        <f t="shared" si="289"/>
        <v>10574.4</v>
      </c>
      <c r="P1301" s="58">
        <f t="shared" si="290"/>
        <v>10574.4</v>
      </c>
      <c r="Q1301" s="58">
        <f t="shared" si="291"/>
        <v>10574.4</v>
      </c>
      <c r="R1301" s="58">
        <f>SUM(Table1[[#This Row],[Oct]:[September]])</f>
        <v>126892.79999999997</v>
      </c>
      <c r="S1301" s="68">
        <f>Table1[[#This Row],[DEMAND for the whole year]]/365</f>
        <v>347.65150684931501</v>
      </c>
      <c r="T1301" s="68">
        <f>Table1[[#This Row],[Lead Time (days)]]*S1301</f>
        <v>12167.802739726025</v>
      </c>
      <c r="U1301" s="68">
        <f>SQRT(2*Table1[[#This Row],[DEMAND for the whole year]]*$H$1/(Table1[[#This Row],[Std. Price ($)]]*$K$1))</f>
        <v>5093.776834816229</v>
      </c>
      <c r="V1301" s="68">
        <f>Table1[[#This Row],[DEMAND for the whole year]]/U1301</f>
        <v>24.911338701114879</v>
      </c>
      <c r="W1301" s="68">
        <f>Table1[[#This Row],[Demand variability (COV)]]*S1301</f>
        <v>330.26893150684924</v>
      </c>
      <c r="X1301" s="68">
        <f t="shared" si="292"/>
        <v>1953.8973486735827</v>
      </c>
      <c r="Y1301" s="68">
        <f t="shared" si="293"/>
        <v>4012.8145513247759</v>
      </c>
      <c r="Z1301" s="58">
        <f>(Table1[[#This Row],[Eoq]]/2)*(Table1[[#This Row],[Std. Price ($)]]*$K$1)</f>
        <v>7473.4016103344638</v>
      </c>
      <c r="AA1301" s="58">
        <f>Table1[[#This Row],[number of times I order]]*$H$1</f>
        <v>7473.4016103344638</v>
      </c>
      <c r="AB1301" s="58">
        <f>Table1[[#This Row],[Holding cost]]+AA1301</f>
        <v>14946.803220668928</v>
      </c>
      <c r="AC1301" s="34">
        <v>0.2</v>
      </c>
      <c r="AD1301" s="29">
        <v>1</v>
      </c>
      <c r="AE1301" s="29">
        <v>0.95</v>
      </c>
      <c r="AF1301" s="29">
        <v>35</v>
      </c>
    </row>
    <row r="1302" spans="1:32" x14ac:dyDescent="0.15">
      <c r="A1302" s="32">
        <v>80947.587017976912</v>
      </c>
      <c r="B1302" s="33">
        <v>9.2795805999999992</v>
      </c>
      <c r="C1302" s="33">
        <v>95814.938729676127</v>
      </c>
      <c r="D1302" s="33">
        <f>C1302/Table1[[#This Row],[Std. Price ($)]]</f>
        <v>10325.352282588734</v>
      </c>
      <c r="E1302" s="29">
        <v>7358</v>
      </c>
      <c r="F1302" s="29">
        <f t="shared" si="280"/>
        <v>4414.7999999999993</v>
      </c>
      <c r="G1302" s="29">
        <f t="shared" si="281"/>
        <v>4414.7999999999993</v>
      </c>
      <c r="H1302" s="29">
        <f t="shared" si="282"/>
        <v>4414.7999999999993</v>
      </c>
      <c r="I1302" s="58">
        <f t="shared" si="283"/>
        <v>4414.7999999999993</v>
      </c>
      <c r="J1302" s="58">
        <f t="shared" si="284"/>
        <v>4414.7999999999993</v>
      </c>
      <c r="K1302" s="58">
        <f t="shared" si="285"/>
        <v>4414.7999999999993</v>
      </c>
      <c r="L1302" s="58">
        <f t="shared" si="286"/>
        <v>4414.7999999999993</v>
      </c>
      <c r="M1302" s="58">
        <f t="shared" si="287"/>
        <v>4414.7999999999993</v>
      </c>
      <c r="N1302" s="58">
        <f t="shared" si="288"/>
        <v>4414.7999999999993</v>
      </c>
      <c r="O1302" s="58">
        <f t="shared" si="289"/>
        <v>4414.7999999999993</v>
      </c>
      <c r="P1302" s="58">
        <f t="shared" si="290"/>
        <v>4414.7999999999993</v>
      </c>
      <c r="Q1302" s="58">
        <f t="shared" si="291"/>
        <v>4414.7999999999993</v>
      </c>
      <c r="R1302" s="58">
        <f>SUM(Table1[[#This Row],[Oct]:[September]])</f>
        <v>52977.600000000006</v>
      </c>
      <c r="S1302" s="68">
        <f>Table1[[#This Row],[DEMAND for the whole year]]/365</f>
        <v>145.14410958904111</v>
      </c>
      <c r="T1302" s="68">
        <f>Table1[[#This Row],[Lead Time (days)]]*S1302</f>
        <v>9434.3671232876713</v>
      </c>
      <c r="U1302" s="68">
        <f>SQRT(2*Table1[[#This Row],[DEMAND for the whole year]]*$H$1/(Table1[[#This Row],[Std. Price ($)]]*$K$1))</f>
        <v>4138.496508917573</v>
      </c>
      <c r="V1302" s="68">
        <f>Table1[[#This Row],[DEMAND for the whole year]]/U1302</f>
        <v>12.801170639106408</v>
      </c>
      <c r="W1302" s="68">
        <f>Table1[[#This Row],[Demand variability (COV)]]*S1302</f>
        <v>65.3148493150685</v>
      </c>
      <c r="X1302" s="68">
        <f t="shared" si="292"/>
        <v>526.58514996936321</v>
      </c>
      <c r="Y1302" s="68">
        <f t="shared" si="293"/>
        <v>1081.4736781044744</v>
      </c>
      <c r="Z1302" s="58">
        <f>(Table1[[#This Row],[Eoq]]/2)*(Table1[[#This Row],[Std. Price ($)]]*$K$1)</f>
        <v>3840.3511917319233</v>
      </c>
      <c r="AA1302" s="58">
        <f>Table1[[#This Row],[number of times I order]]*$H$1</f>
        <v>3840.3511917319224</v>
      </c>
      <c r="AB1302" s="58">
        <f>Table1[[#This Row],[Holding cost]]+AA1302</f>
        <v>7680.7023834638458</v>
      </c>
      <c r="AC1302" s="34">
        <v>-0.4</v>
      </c>
      <c r="AD1302" s="29">
        <v>1</v>
      </c>
      <c r="AE1302" s="29">
        <v>0.45</v>
      </c>
      <c r="AF1302" s="29">
        <v>65</v>
      </c>
    </row>
    <row r="1303" spans="1:32" x14ac:dyDescent="0.15">
      <c r="A1303" s="32">
        <v>71829.769368932233</v>
      </c>
      <c r="B1303" s="33">
        <v>16.609268579999998</v>
      </c>
      <c r="C1303" s="33">
        <v>48070.335899545629</v>
      </c>
      <c r="D1303" s="33">
        <f>C1303/Table1[[#This Row],[Std. Price ($)]]</f>
        <v>2894.1874031364259</v>
      </c>
      <c r="E1303" s="29">
        <v>13104</v>
      </c>
      <c r="F1303" s="29">
        <f t="shared" si="280"/>
        <v>19656</v>
      </c>
      <c r="G1303" s="29">
        <f t="shared" si="281"/>
        <v>19656</v>
      </c>
      <c r="H1303" s="29">
        <f t="shared" si="282"/>
        <v>19656</v>
      </c>
      <c r="I1303" s="58">
        <f t="shared" si="283"/>
        <v>19656</v>
      </c>
      <c r="J1303" s="58">
        <f t="shared" si="284"/>
        <v>19656</v>
      </c>
      <c r="K1303" s="58">
        <f t="shared" si="285"/>
        <v>19656</v>
      </c>
      <c r="L1303" s="58">
        <f t="shared" si="286"/>
        <v>19656</v>
      </c>
      <c r="M1303" s="58">
        <f t="shared" si="287"/>
        <v>19656</v>
      </c>
      <c r="N1303" s="58">
        <f t="shared" si="288"/>
        <v>19656</v>
      </c>
      <c r="O1303" s="58">
        <f t="shared" si="289"/>
        <v>19656</v>
      </c>
      <c r="P1303" s="58">
        <f t="shared" si="290"/>
        <v>19656</v>
      </c>
      <c r="Q1303" s="58">
        <f t="shared" si="291"/>
        <v>19656</v>
      </c>
      <c r="R1303" s="58">
        <f>SUM(Table1[[#This Row],[Oct]:[September]])</f>
        <v>235872</v>
      </c>
      <c r="S1303" s="68">
        <f>Table1[[#This Row],[DEMAND for the whole year]]/365</f>
        <v>646.2246575342466</v>
      </c>
      <c r="T1303" s="68">
        <f>Table1[[#This Row],[Lead Time (days)]]*S1303</f>
        <v>12278.268493150685</v>
      </c>
      <c r="U1303" s="68">
        <f>SQRT(2*Table1[[#This Row],[DEMAND for the whole year]]*$H$1/(Table1[[#This Row],[Std. Price ($)]]*$K$1))</f>
        <v>6527.1496221981606</v>
      </c>
      <c r="V1303" s="68">
        <f>Table1[[#This Row],[DEMAND for the whole year]]/U1303</f>
        <v>36.137060378978248</v>
      </c>
      <c r="W1303" s="68">
        <f>Table1[[#This Row],[Demand variability (COV)]]*S1303</f>
        <v>155.09391780821917</v>
      </c>
      <c r="X1303" s="68">
        <f t="shared" si="292"/>
        <v>676.03871448383063</v>
      </c>
      <c r="Y1303" s="68">
        <f t="shared" si="293"/>
        <v>1388.4137734161045</v>
      </c>
      <c r="Z1303" s="58">
        <f>(Table1[[#This Row],[Eoq]]/2)*(Table1[[#This Row],[Std. Price ($)]]*$K$1)</f>
        <v>10841.118113693477</v>
      </c>
      <c r="AA1303" s="58">
        <f>Table1[[#This Row],[number of times I order]]*$H$1</f>
        <v>10841.118113693474</v>
      </c>
      <c r="AB1303" s="58">
        <f>Table1[[#This Row],[Holding cost]]+AA1303</f>
        <v>21682.236227386951</v>
      </c>
      <c r="AC1303" s="34">
        <v>0.5</v>
      </c>
      <c r="AD1303" s="29">
        <v>1</v>
      </c>
      <c r="AE1303" s="29">
        <v>0.24</v>
      </c>
      <c r="AF1303" s="29">
        <v>19</v>
      </c>
    </row>
    <row r="1304" spans="1:32" x14ac:dyDescent="0.15">
      <c r="A1304" s="32">
        <v>64596.809844369382</v>
      </c>
      <c r="B1304" s="33">
        <v>6.3395940599999996</v>
      </c>
      <c r="C1304" s="33">
        <v>16631.919848415291</v>
      </c>
      <c r="D1304" s="33">
        <f>C1304/Table1[[#This Row],[Std. Price ($)]]</f>
        <v>2623.4991848066834</v>
      </c>
      <c r="E1304" s="29">
        <v>9814</v>
      </c>
      <c r="F1304" s="29">
        <f t="shared" si="280"/>
        <v>17665.2</v>
      </c>
      <c r="G1304" s="29">
        <f t="shared" si="281"/>
        <v>17665.2</v>
      </c>
      <c r="H1304" s="29">
        <f t="shared" si="282"/>
        <v>17665.2</v>
      </c>
      <c r="I1304" s="58">
        <f t="shared" si="283"/>
        <v>17665.2</v>
      </c>
      <c r="J1304" s="58">
        <f t="shared" si="284"/>
        <v>17665.2</v>
      </c>
      <c r="K1304" s="58">
        <f t="shared" si="285"/>
        <v>17665.2</v>
      </c>
      <c r="L1304" s="58">
        <f t="shared" si="286"/>
        <v>17665.2</v>
      </c>
      <c r="M1304" s="58">
        <f t="shared" si="287"/>
        <v>17665.2</v>
      </c>
      <c r="N1304" s="58">
        <f t="shared" si="288"/>
        <v>17665.2</v>
      </c>
      <c r="O1304" s="58">
        <f t="shared" si="289"/>
        <v>17665.2</v>
      </c>
      <c r="P1304" s="58">
        <f t="shared" si="290"/>
        <v>17665.2</v>
      </c>
      <c r="Q1304" s="58">
        <f t="shared" si="291"/>
        <v>17665.2</v>
      </c>
      <c r="R1304" s="58">
        <f>SUM(Table1[[#This Row],[Oct]:[September]])</f>
        <v>211982.40000000005</v>
      </c>
      <c r="S1304" s="68">
        <f>Table1[[#This Row],[DEMAND for the whole year]]/365</f>
        <v>580.77369863013712</v>
      </c>
      <c r="T1304" s="68">
        <f>Table1[[#This Row],[Lead Time (days)]]*S1304</f>
        <v>9292.3791780821939</v>
      </c>
      <c r="U1304" s="68">
        <f>SQRT(2*Table1[[#This Row],[DEMAND for the whole year]]*$H$1/(Table1[[#This Row],[Std. Price ($)]]*$K$1))</f>
        <v>10015.665342497347</v>
      </c>
      <c r="V1304" s="68">
        <f>Table1[[#This Row],[DEMAND for the whole year]]/U1304</f>
        <v>21.165084170748013</v>
      </c>
      <c r="W1304" s="68">
        <f>Table1[[#This Row],[Demand variability (COV)]]*S1304</f>
        <v>156.80889863013704</v>
      </c>
      <c r="X1304" s="68">
        <f t="shared" si="292"/>
        <v>627.23559452054815</v>
      </c>
      <c r="Y1304" s="68">
        <f t="shared" si="293"/>
        <v>1288.1844189560791</v>
      </c>
      <c r="Z1304" s="58">
        <f>(Table1[[#This Row],[Eoq]]/2)*(Table1[[#This Row],[Std. Price ($)]]*$K$1)</f>
        <v>6349.5252512244042</v>
      </c>
      <c r="AA1304" s="58">
        <f>Table1[[#This Row],[number of times I order]]*$H$1</f>
        <v>6349.5252512244042</v>
      </c>
      <c r="AB1304" s="58">
        <f>Table1[[#This Row],[Holding cost]]+AA1304</f>
        <v>12699.050502448808</v>
      </c>
      <c r="AC1304" s="34">
        <v>0.8</v>
      </c>
      <c r="AD1304" s="29">
        <v>1</v>
      </c>
      <c r="AE1304" s="29">
        <v>0.27</v>
      </c>
      <c r="AF1304" s="29">
        <v>16</v>
      </c>
    </row>
    <row r="1305" spans="1:32" x14ac:dyDescent="0.15">
      <c r="A1305" s="32">
        <v>79974.571809956033</v>
      </c>
      <c r="B1305" s="33">
        <v>5.1082099400000001</v>
      </c>
      <c r="C1305" s="33">
        <v>108400.39261677371</v>
      </c>
      <c r="D1305" s="33">
        <f>C1305/Table1[[#This Row],[Std. Price ($)]]</f>
        <v>21220.817838347048</v>
      </c>
      <c r="E1305" s="29">
        <v>12926</v>
      </c>
      <c r="F1305" s="29">
        <f t="shared" si="280"/>
        <v>32315</v>
      </c>
      <c r="G1305" s="29">
        <f t="shared" si="281"/>
        <v>32315</v>
      </c>
      <c r="H1305" s="29">
        <f t="shared" si="282"/>
        <v>32315</v>
      </c>
      <c r="I1305" s="58">
        <f t="shared" si="283"/>
        <v>32315</v>
      </c>
      <c r="J1305" s="58">
        <f t="shared" si="284"/>
        <v>32315</v>
      </c>
      <c r="K1305" s="58">
        <f t="shared" si="285"/>
        <v>32315</v>
      </c>
      <c r="L1305" s="58">
        <f t="shared" si="286"/>
        <v>32315</v>
      </c>
      <c r="M1305" s="58">
        <f t="shared" si="287"/>
        <v>32315</v>
      </c>
      <c r="N1305" s="58">
        <f t="shared" si="288"/>
        <v>32315</v>
      </c>
      <c r="O1305" s="58">
        <f t="shared" si="289"/>
        <v>32315</v>
      </c>
      <c r="P1305" s="58">
        <f t="shared" si="290"/>
        <v>32315</v>
      </c>
      <c r="Q1305" s="58">
        <f t="shared" si="291"/>
        <v>32315</v>
      </c>
      <c r="R1305" s="58">
        <f>SUM(Table1[[#This Row],[Oct]:[September]])</f>
        <v>387780</v>
      </c>
      <c r="S1305" s="68">
        <f>Table1[[#This Row],[DEMAND for the whole year]]/365</f>
        <v>1062.4109589041095</v>
      </c>
      <c r="T1305" s="68">
        <f>Table1[[#This Row],[Lead Time (days)]]*S1305</f>
        <v>95616.986301369863</v>
      </c>
      <c r="U1305" s="68">
        <f>SQRT(2*Table1[[#This Row],[DEMAND for the whole year]]*$H$1/(Table1[[#This Row],[Std. Price ($)]]*$K$1))</f>
        <v>15091.032750052254</v>
      </c>
      <c r="V1305" s="68">
        <f>Table1[[#This Row],[DEMAND for the whole year]]/U1305</f>
        <v>25.696054499560823</v>
      </c>
      <c r="W1305" s="68">
        <f>Table1[[#This Row],[Demand variability (COV)]]*S1305</f>
        <v>286.85095890410958</v>
      </c>
      <c r="X1305" s="68">
        <f t="shared" si="292"/>
        <v>2721.3071374210308</v>
      </c>
      <c r="Y1305" s="68">
        <f t="shared" si="293"/>
        <v>5588.8815689730445</v>
      </c>
      <c r="Z1305" s="58">
        <f>(Table1[[#This Row],[Eoq]]/2)*(Table1[[#This Row],[Std. Price ($)]]*$K$1)</f>
        <v>7708.816349868247</v>
      </c>
      <c r="AA1305" s="58">
        <f>Table1[[#This Row],[number of times I order]]*$H$1</f>
        <v>7708.816349868247</v>
      </c>
      <c r="AB1305" s="58">
        <f>Table1[[#This Row],[Holding cost]]+AA1305</f>
        <v>15417.632699736494</v>
      </c>
      <c r="AC1305" s="34">
        <v>1.5</v>
      </c>
      <c r="AD1305" s="29">
        <v>1</v>
      </c>
      <c r="AE1305" s="29">
        <v>0.27</v>
      </c>
      <c r="AF1305" s="29">
        <v>90</v>
      </c>
    </row>
    <row r="1306" spans="1:32" x14ac:dyDescent="0.15">
      <c r="A1306" s="32">
        <v>10644.097216064352</v>
      </c>
      <c r="B1306" s="33">
        <v>7.4809576799999995</v>
      </c>
      <c r="C1306" s="33">
        <v>12803.251293991514</v>
      </c>
      <c r="D1306" s="33">
        <f>C1306/Table1[[#This Row],[Std. Price ($)]]</f>
        <v>1711.4454915605825</v>
      </c>
      <c r="E1306" s="29">
        <v>13880</v>
      </c>
      <c r="F1306" s="29">
        <f t="shared" si="280"/>
        <v>24984</v>
      </c>
      <c r="G1306" s="29">
        <f t="shared" si="281"/>
        <v>24984</v>
      </c>
      <c r="H1306" s="29">
        <f t="shared" si="282"/>
        <v>24984</v>
      </c>
      <c r="I1306" s="58">
        <f t="shared" si="283"/>
        <v>24984</v>
      </c>
      <c r="J1306" s="58">
        <f t="shared" si="284"/>
        <v>24984</v>
      </c>
      <c r="K1306" s="58">
        <f t="shared" si="285"/>
        <v>24984</v>
      </c>
      <c r="L1306" s="58">
        <f t="shared" si="286"/>
        <v>24984</v>
      </c>
      <c r="M1306" s="58">
        <f t="shared" si="287"/>
        <v>24984</v>
      </c>
      <c r="N1306" s="58">
        <f t="shared" si="288"/>
        <v>24984</v>
      </c>
      <c r="O1306" s="58">
        <f t="shared" si="289"/>
        <v>24984</v>
      </c>
      <c r="P1306" s="58">
        <f t="shared" si="290"/>
        <v>24984</v>
      </c>
      <c r="Q1306" s="58">
        <f t="shared" si="291"/>
        <v>24984</v>
      </c>
      <c r="R1306" s="58">
        <f>SUM(Table1[[#This Row],[Oct]:[September]])</f>
        <v>299808</v>
      </c>
      <c r="S1306" s="68">
        <f>Table1[[#This Row],[DEMAND for the whole year]]/365</f>
        <v>821.39178082191779</v>
      </c>
      <c r="T1306" s="68">
        <f>Table1[[#This Row],[Lead Time (days)]]*S1306</f>
        <v>4106.9589041095887</v>
      </c>
      <c r="U1306" s="68">
        <f>SQRT(2*Table1[[#This Row],[DEMAND for the whole year]]*$H$1/(Table1[[#This Row],[Std. Price ($)]]*$K$1))</f>
        <v>10964.87378711058</v>
      </c>
      <c r="V1306" s="68">
        <f>Table1[[#This Row],[DEMAND for the whole year]]/U1306</f>
        <v>27.342585589305191</v>
      </c>
      <c r="W1306" s="68">
        <f>Table1[[#This Row],[Demand variability (COV)]]*S1306</f>
        <v>394.26805479452054</v>
      </c>
      <c r="X1306" s="68">
        <f t="shared" si="292"/>
        <v>881.61017187715981</v>
      </c>
      <c r="Y1306" s="68">
        <f t="shared" si="293"/>
        <v>1810.6059300946504</v>
      </c>
      <c r="Z1306" s="58">
        <f>(Table1[[#This Row],[Eoq]]/2)*(Table1[[#This Row],[Std. Price ($)]]*$K$1)</f>
        <v>8202.775676791558</v>
      </c>
      <c r="AA1306" s="58">
        <f>Table1[[#This Row],[number of times I order]]*$H$1</f>
        <v>8202.775676791558</v>
      </c>
      <c r="AB1306" s="58">
        <f>Table1[[#This Row],[Holding cost]]+AA1306</f>
        <v>16405.551353583116</v>
      </c>
      <c r="AC1306" s="34">
        <v>0.8</v>
      </c>
      <c r="AD1306" s="29">
        <v>0.85</v>
      </c>
      <c r="AE1306" s="29">
        <v>0.48</v>
      </c>
      <c r="AF1306" s="29">
        <v>5</v>
      </c>
    </row>
    <row r="1307" spans="1:32" x14ac:dyDescent="0.15">
      <c r="A1307" s="32">
        <v>10448.963669987377</v>
      </c>
      <c r="B1307" s="33">
        <v>7.1710622699999993</v>
      </c>
      <c r="C1307" s="33">
        <v>6337.2347867907702</v>
      </c>
      <c r="D1307" s="33">
        <f>C1307/Table1[[#This Row],[Std. Price ($)]]</f>
        <v>883.72329624056806</v>
      </c>
      <c r="E1307" s="29">
        <v>4100</v>
      </c>
      <c r="F1307" s="29">
        <f t="shared" si="280"/>
        <v>3280</v>
      </c>
      <c r="G1307" s="29">
        <f t="shared" si="281"/>
        <v>3280</v>
      </c>
      <c r="H1307" s="29">
        <f t="shared" si="282"/>
        <v>3280</v>
      </c>
      <c r="I1307" s="58">
        <f t="shared" si="283"/>
        <v>3280</v>
      </c>
      <c r="J1307" s="58">
        <f t="shared" si="284"/>
        <v>3280</v>
      </c>
      <c r="K1307" s="58">
        <f t="shared" si="285"/>
        <v>3280</v>
      </c>
      <c r="L1307" s="58">
        <f t="shared" si="286"/>
        <v>3280</v>
      </c>
      <c r="M1307" s="58">
        <f t="shared" si="287"/>
        <v>3280</v>
      </c>
      <c r="N1307" s="58">
        <f t="shared" si="288"/>
        <v>3280</v>
      </c>
      <c r="O1307" s="58">
        <f t="shared" si="289"/>
        <v>3280</v>
      </c>
      <c r="P1307" s="58">
        <f t="shared" si="290"/>
        <v>3280</v>
      </c>
      <c r="Q1307" s="58">
        <f t="shared" si="291"/>
        <v>3280</v>
      </c>
      <c r="R1307" s="58">
        <f>SUM(Table1[[#This Row],[Oct]:[September]])</f>
        <v>39360</v>
      </c>
      <c r="S1307" s="68">
        <f>Table1[[#This Row],[DEMAND for the whole year]]/365</f>
        <v>107.83561643835617</v>
      </c>
      <c r="T1307" s="68">
        <f>Table1[[#This Row],[Lead Time (days)]]*S1307</f>
        <v>647.01369863013701</v>
      </c>
      <c r="U1307" s="68">
        <f>SQRT(2*Table1[[#This Row],[DEMAND for the whole year]]*$H$1/(Table1[[#This Row],[Std. Price ($)]]*$K$1))</f>
        <v>4057.8540761230361</v>
      </c>
      <c r="V1307" s="68">
        <f>Table1[[#This Row],[DEMAND for the whole year]]/U1307</f>
        <v>9.6997080874838701</v>
      </c>
      <c r="W1307" s="68">
        <f>Table1[[#This Row],[Demand variability (COV)]]*S1307</f>
        <v>83.033424657534255</v>
      </c>
      <c r="X1307" s="68">
        <f t="shared" si="292"/>
        <v>203.38952200678997</v>
      </c>
      <c r="Y1307" s="68">
        <f t="shared" si="293"/>
        <v>417.71100925537189</v>
      </c>
      <c r="Z1307" s="58">
        <f>(Table1[[#This Row],[Eoq]]/2)*(Table1[[#This Row],[Std. Price ($)]]*$K$1)</f>
        <v>2909.912426245161</v>
      </c>
      <c r="AA1307" s="58">
        <f>Table1[[#This Row],[number of times I order]]*$H$1</f>
        <v>2909.912426245161</v>
      </c>
      <c r="AB1307" s="58">
        <f>Table1[[#This Row],[Holding cost]]+AA1307</f>
        <v>5819.824852490322</v>
      </c>
      <c r="AC1307" s="34">
        <v>-0.2</v>
      </c>
      <c r="AD1307" s="29">
        <v>0.82</v>
      </c>
      <c r="AE1307" s="29">
        <v>0.77</v>
      </c>
      <c r="AF1307" s="29">
        <v>6</v>
      </c>
    </row>
    <row r="1308" spans="1:32" x14ac:dyDescent="0.15">
      <c r="A1308" s="32">
        <v>34924.936888551805</v>
      </c>
      <c r="B1308" s="33">
        <v>8.8149999999999995</v>
      </c>
      <c r="C1308" s="33">
        <v>28623.441545304853</v>
      </c>
      <c r="D1308" s="33">
        <f>C1308/Table1[[#This Row],[Std. Price ($)]]</f>
        <v>3247.1289331032167</v>
      </c>
      <c r="E1308" s="29">
        <v>14512</v>
      </c>
      <c r="F1308" s="29">
        <f t="shared" si="280"/>
        <v>31926.399999999998</v>
      </c>
      <c r="G1308" s="29">
        <f t="shared" si="281"/>
        <v>31926.399999999998</v>
      </c>
      <c r="H1308" s="29">
        <f t="shared" si="282"/>
        <v>31926.399999999998</v>
      </c>
      <c r="I1308" s="58">
        <f t="shared" si="283"/>
        <v>31926.399999999998</v>
      </c>
      <c r="J1308" s="58">
        <f t="shared" si="284"/>
        <v>31926.399999999998</v>
      </c>
      <c r="K1308" s="58">
        <f t="shared" si="285"/>
        <v>31926.399999999998</v>
      </c>
      <c r="L1308" s="58">
        <f t="shared" si="286"/>
        <v>31926.399999999998</v>
      </c>
      <c r="M1308" s="58">
        <f t="shared" si="287"/>
        <v>31926.399999999998</v>
      </c>
      <c r="N1308" s="58">
        <f t="shared" si="288"/>
        <v>31926.399999999998</v>
      </c>
      <c r="O1308" s="58">
        <f t="shared" si="289"/>
        <v>31926.399999999998</v>
      </c>
      <c r="P1308" s="58">
        <f t="shared" si="290"/>
        <v>31926.399999999998</v>
      </c>
      <c r="Q1308" s="58">
        <f t="shared" si="291"/>
        <v>31926.399999999998</v>
      </c>
      <c r="R1308" s="58">
        <f>SUM(Table1[[#This Row],[Oct]:[September]])</f>
        <v>383116.80000000005</v>
      </c>
      <c r="S1308" s="68">
        <f>Table1[[#This Row],[DEMAND for the whole year]]/365</f>
        <v>1049.6350684931508</v>
      </c>
      <c r="T1308" s="68">
        <f>Table1[[#This Row],[Lead Time (days)]]*S1308</f>
        <v>11545.985753424658</v>
      </c>
      <c r="U1308" s="68">
        <f>SQRT(2*Table1[[#This Row],[DEMAND for the whole year]]*$H$1/(Table1[[#This Row],[Std. Price ($)]]*$K$1))</f>
        <v>11418.658045490336</v>
      </c>
      <c r="V1308" s="68">
        <f>Table1[[#This Row],[DEMAND for the whole year]]/U1308</f>
        <v>33.551823556999111</v>
      </c>
      <c r="W1308" s="68">
        <f>Table1[[#This Row],[Demand variability (COV)]]*S1308</f>
        <v>388.36497534246581</v>
      </c>
      <c r="X1308" s="68">
        <f t="shared" si="292"/>
        <v>1288.0609049265856</v>
      </c>
      <c r="Y1308" s="68">
        <f t="shared" si="293"/>
        <v>2645.3536803204142</v>
      </c>
      <c r="Z1308" s="58">
        <f>(Table1[[#This Row],[Eoq]]/2)*(Table1[[#This Row],[Std. Price ($)]]*$K$1)</f>
        <v>10065.547067099731</v>
      </c>
      <c r="AA1308" s="58">
        <f>Table1[[#This Row],[number of times I order]]*$H$1</f>
        <v>10065.547067099733</v>
      </c>
      <c r="AB1308" s="58">
        <f>Table1[[#This Row],[Holding cost]]+AA1308</f>
        <v>20131.094134199462</v>
      </c>
      <c r="AC1308" s="34">
        <v>1.2</v>
      </c>
      <c r="AD1308" s="29">
        <v>0.82</v>
      </c>
      <c r="AE1308" s="29">
        <v>0.37</v>
      </c>
      <c r="AF1308" s="29">
        <v>11</v>
      </c>
    </row>
    <row r="1309" spans="1:32" x14ac:dyDescent="0.15">
      <c r="A1309" s="32">
        <v>53642.573495609293</v>
      </c>
      <c r="B1309" s="33">
        <v>10.85429048</v>
      </c>
      <c r="C1309" s="33">
        <v>37631.749940502516</v>
      </c>
      <c r="D1309" s="33">
        <f>C1309/Table1[[#This Row],[Std. Price ($)]]</f>
        <v>3466.9930761335695</v>
      </c>
      <c r="E1309" s="29">
        <v>10372</v>
      </c>
      <c r="F1309" s="29">
        <f t="shared" si="280"/>
        <v>22818.400000000001</v>
      </c>
      <c r="G1309" s="29">
        <f t="shared" si="281"/>
        <v>22818.400000000001</v>
      </c>
      <c r="H1309" s="29">
        <f t="shared" si="282"/>
        <v>22818.400000000001</v>
      </c>
      <c r="I1309" s="58">
        <f t="shared" si="283"/>
        <v>22818.400000000001</v>
      </c>
      <c r="J1309" s="58">
        <f t="shared" si="284"/>
        <v>22818.400000000001</v>
      </c>
      <c r="K1309" s="58">
        <f t="shared" si="285"/>
        <v>22818.400000000001</v>
      </c>
      <c r="L1309" s="58">
        <f t="shared" si="286"/>
        <v>22818.400000000001</v>
      </c>
      <c r="M1309" s="58">
        <f t="shared" si="287"/>
        <v>22818.400000000001</v>
      </c>
      <c r="N1309" s="58">
        <f t="shared" si="288"/>
        <v>22818.400000000001</v>
      </c>
      <c r="O1309" s="58">
        <f t="shared" si="289"/>
        <v>22818.400000000001</v>
      </c>
      <c r="P1309" s="58">
        <f t="shared" si="290"/>
        <v>22818.400000000001</v>
      </c>
      <c r="Q1309" s="58">
        <f t="shared" si="291"/>
        <v>22818.400000000001</v>
      </c>
      <c r="R1309" s="58">
        <f>SUM(Table1[[#This Row],[Oct]:[September]])</f>
        <v>273820.79999999999</v>
      </c>
      <c r="S1309" s="68">
        <f>Table1[[#This Row],[DEMAND for the whole year]]/365</f>
        <v>750.19397260273968</v>
      </c>
      <c r="T1309" s="68">
        <f>Table1[[#This Row],[Lead Time (days)]]*S1309</f>
        <v>9002.327671232877</v>
      </c>
      <c r="U1309" s="68">
        <f>SQRT(2*Table1[[#This Row],[DEMAND for the whole year]]*$H$1/(Table1[[#This Row],[Std. Price ($)]]*$K$1))</f>
        <v>8699.4766124720172</v>
      </c>
      <c r="V1309" s="68">
        <f>Table1[[#This Row],[DEMAND for the whole year]]/U1309</f>
        <v>31.475548725245886</v>
      </c>
      <c r="W1309" s="68">
        <f>Table1[[#This Row],[Demand variability (COV)]]*S1309</f>
        <v>472.62220273972599</v>
      </c>
      <c r="X1309" s="68">
        <f t="shared" si="292"/>
        <v>1637.211335860648</v>
      </c>
      <c r="Y1309" s="68">
        <f t="shared" si="293"/>
        <v>3362.4209974978758</v>
      </c>
      <c r="Z1309" s="58">
        <f>(Table1[[#This Row],[Eoq]]/2)*(Table1[[#This Row],[Std. Price ($)]]*$K$1)</f>
        <v>9442.664617573766</v>
      </c>
      <c r="AA1309" s="58">
        <f>Table1[[#This Row],[number of times I order]]*$H$1</f>
        <v>9442.664617573766</v>
      </c>
      <c r="AB1309" s="58">
        <f>Table1[[#This Row],[Holding cost]]+AA1309</f>
        <v>18885.329235147532</v>
      </c>
      <c r="AC1309" s="34">
        <v>1.2</v>
      </c>
      <c r="AD1309" s="29">
        <v>1</v>
      </c>
      <c r="AE1309" s="29">
        <v>0.63</v>
      </c>
      <c r="AF1309" s="29">
        <v>12</v>
      </c>
    </row>
    <row r="1310" spans="1:32" x14ac:dyDescent="0.15">
      <c r="A1310" s="32">
        <v>30629.551467050565</v>
      </c>
      <c r="B1310" s="33">
        <v>15.4312509</v>
      </c>
      <c r="C1310" s="33">
        <v>97438.911595325088</v>
      </c>
      <c r="D1310" s="33">
        <f>C1310/Table1[[#This Row],[Std. Price ($)]]</f>
        <v>6314.3883944836307</v>
      </c>
      <c r="E1310" s="29">
        <v>18764</v>
      </c>
      <c r="F1310" s="29">
        <f t="shared" si="280"/>
        <v>15011.2</v>
      </c>
      <c r="G1310" s="29">
        <f t="shared" si="281"/>
        <v>15011.2</v>
      </c>
      <c r="H1310" s="29">
        <f t="shared" si="282"/>
        <v>15011.2</v>
      </c>
      <c r="I1310" s="58">
        <f t="shared" si="283"/>
        <v>15011.2</v>
      </c>
      <c r="J1310" s="58">
        <f t="shared" si="284"/>
        <v>15011.2</v>
      </c>
      <c r="K1310" s="58">
        <f t="shared" si="285"/>
        <v>15011.2</v>
      </c>
      <c r="L1310" s="58">
        <f t="shared" si="286"/>
        <v>15011.2</v>
      </c>
      <c r="M1310" s="58">
        <f t="shared" si="287"/>
        <v>15011.2</v>
      </c>
      <c r="N1310" s="58">
        <f t="shared" si="288"/>
        <v>15011.2</v>
      </c>
      <c r="O1310" s="58">
        <f t="shared" si="289"/>
        <v>15011.2</v>
      </c>
      <c r="P1310" s="58">
        <f t="shared" si="290"/>
        <v>15011.2</v>
      </c>
      <c r="Q1310" s="58">
        <f t="shared" si="291"/>
        <v>15011.2</v>
      </c>
      <c r="R1310" s="58">
        <f>SUM(Table1[[#This Row],[Oct]:[September]])</f>
        <v>180134.40000000002</v>
      </c>
      <c r="S1310" s="68">
        <f>Table1[[#This Row],[DEMAND for the whole year]]/365</f>
        <v>493.51890410958913</v>
      </c>
      <c r="T1310" s="68">
        <f>Table1[[#This Row],[Lead Time (days)]]*S1310</f>
        <v>10363.896986301372</v>
      </c>
      <c r="U1310" s="68">
        <f>SQRT(2*Table1[[#This Row],[DEMAND for the whole year]]*$H$1/(Table1[[#This Row],[Std. Price ($)]]*$K$1))</f>
        <v>5917.7741947846171</v>
      </c>
      <c r="V1310" s="68">
        <f>Table1[[#This Row],[DEMAND for the whole year]]/U1310</f>
        <v>30.439552789755638</v>
      </c>
      <c r="W1310" s="68">
        <f>Table1[[#This Row],[Demand variability (COV)]]*S1310</f>
        <v>172.73161643835618</v>
      </c>
      <c r="X1310" s="68">
        <f t="shared" si="292"/>
        <v>791.55570724084566</v>
      </c>
      <c r="Y1310" s="68">
        <f t="shared" si="293"/>
        <v>1625.6566714502883</v>
      </c>
      <c r="Z1310" s="58">
        <f>(Table1[[#This Row],[Eoq]]/2)*(Table1[[#This Row],[Std. Price ($)]]*$K$1)</f>
        <v>9131.8658369266905</v>
      </c>
      <c r="AA1310" s="58">
        <f>Table1[[#This Row],[number of times I order]]*$H$1</f>
        <v>9131.8658369266905</v>
      </c>
      <c r="AB1310" s="58">
        <f>Table1[[#This Row],[Holding cost]]+AA1310</f>
        <v>18263.731673853381</v>
      </c>
      <c r="AC1310" s="34">
        <v>-0.2</v>
      </c>
      <c r="AD1310" s="29">
        <v>1</v>
      </c>
      <c r="AE1310" s="29">
        <v>0.35</v>
      </c>
      <c r="AF1310" s="29">
        <v>21</v>
      </c>
    </row>
    <row r="1311" spans="1:32" x14ac:dyDescent="0.15">
      <c r="A1311" s="32">
        <v>90821.14854049898</v>
      </c>
      <c r="B1311" s="33">
        <v>7.5795846299999994</v>
      </c>
      <c r="C1311" s="33">
        <v>11936.997558555795</v>
      </c>
      <c r="D1311" s="33">
        <f>C1311/Table1[[#This Row],[Std. Price ($)]]</f>
        <v>1574.8880896862281</v>
      </c>
      <c r="E1311" s="29">
        <v>16354</v>
      </c>
      <c r="F1311" s="29">
        <f t="shared" si="280"/>
        <v>6541.6</v>
      </c>
      <c r="G1311" s="29">
        <f t="shared" si="281"/>
        <v>6541.6</v>
      </c>
      <c r="H1311" s="29">
        <f t="shared" si="282"/>
        <v>6541.6</v>
      </c>
      <c r="I1311" s="58">
        <f t="shared" si="283"/>
        <v>6541.6</v>
      </c>
      <c r="J1311" s="58">
        <f t="shared" si="284"/>
        <v>6541.6</v>
      </c>
      <c r="K1311" s="58">
        <f t="shared" si="285"/>
        <v>6541.6</v>
      </c>
      <c r="L1311" s="58">
        <f t="shared" si="286"/>
        <v>6541.6</v>
      </c>
      <c r="M1311" s="58">
        <f t="shared" si="287"/>
        <v>6541.6</v>
      </c>
      <c r="N1311" s="58">
        <f t="shared" si="288"/>
        <v>6541.6</v>
      </c>
      <c r="O1311" s="58">
        <f t="shared" si="289"/>
        <v>6541.6</v>
      </c>
      <c r="P1311" s="58">
        <f t="shared" si="290"/>
        <v>6541.6</v>
      </c>
      <c r="Q1311" s="58">
        <f t="shared" si="291"/>
        <v>6541.6</v>
      </c>
      <c r="R1311" s="58">
        <f>SUM(Table1[[#This Row],[Oct]:[September]])</f>
        <v>78499.199999999997</v>
      </c>
      <c r="S1311" s="68">
        <f>Table1[[#This Row],[DEMAND for the whole year]]/365</f>
        <v>215.066301369863</v>
      </c>
      <c r="T1311" s="68">
        <f>Table1[[#This Row],[Lead Time (days)]]*S1311</f>
        <v>1290.3978082191779</v>
      </c>
      <c r="U1311" s="68">
        <f>SQRT(2*Table1[[#This Row],[DEMAND for the whole year]]*$H$1/(Table1[[#This Row],[Std. Price ($)]]*$K$1))</f>
        <v>5574.0458859211112</v>
      </c>
      <c r="V1311" s="68">
        <f>Table1[[#This Row],[DEMAND for the whole year]]/U1311</f>
        <v>14.082984174614127</v>
      </c>
      <c r="W1311" s="68">
        <f>Table1[[#This Row],[Demand variability (COV)]]*S1311</f>
        <v>60.218564383561642</v>
      </c>
      <c r="X1311" s="68">
        <f t="shared" si="292"/>
        <v>147.50475578266264</v>
      </c>
      <c r="Y1311" s="68">
        <f t="shared" si="293"/>
        <v>302.93773150165634</v>
      </c>
      <c r="Z1311" s="58">
        <f>(Table1[[#This Row],[Eoq]]/2)*(Table1[[#This Row],[Std. Price ($)]]*$K$1)</f>
        <v>4224.895252384239</v>
      </c>
      <c r="AA1311" s="58">
        <f>Table1[[#This Row],[number of times I order]]*$H$1</f>
        <v>4224.8952523842381</v>
      </c>
      <c r="AB1311" s="58">
        <f>Table1[[#This Row],[Holding cost]]+AA1311</f>
        <v>8449.7905047684762</v>
      </c>
      <c r="AC1311" s="34">
        <v>-0.6</v>
      </c>
      <c r="AD1311" s="29">
        <v>1</v>
      </c>
      <c r="AE1311" s="29">
        <v>0.28000000000000003</v>
      </c>
      <c r="AF1311" s="29">
        <v>6</v>
      </c>
    </row>
    <row r="1312" spans="1:32" x14ac:dyDescent="0.15">
      <c r="A1312" s="32">
        <v>16008.342144500088</v>
      </c>
      <c r="B1312" s="33">
        <v>23.70805</v>
      </c>
      <c r="C1312" s="33">
        <v>225666.08513127913</v>
      </c>
      <c r="D1312" s="33">
        <f>C1312/Table1[[#This Row],[Std. Price ($)]]</f>
        <v>9518.5426524441755</v>
      </c>
      <c r="E1312" s="29">
        <v>20242</v>
      </c>
      <c r="F1312" s="29">
        <f t="shared" si="280"/>
        <v>44532.399999999994</v>
      </c>
      <c r="G1312" s="29">
        <f t="shared" si="281"/>
        <v>44532.399999999994</v>
      </c>
      <c r="H1312" s="29">
        <f t="shared" si="282"/>
        <v>44532.399999999994</v>
      </c>
      <c r="I1312" s="58">
        <f t="shared" si="283"/>
        <v>44532.399999999994</v>
      </c>
      <c r="J1312" s="58">
        <f t="shared" si="284"/>
        <v>44532.399999999994</v>
      </c>
      <c r="K1312" s="58">
        <f t="shared" si="285"/>
        <v>44532.399999999994</v>
      </c>
      <c r="L1312" s="58">
        <f t="shared" si="286"/>
        <v>44532.399999999994</v>
      </c>
      <c r="M1312" s="58">
        <f t="shared" si="287"/>
        <v>44532.399999999994</v>
      </c>
      <c r="N1312" s="58">
        <f t="shared" si="288"/>
        <v>44532.399999999994</v>
      </c>
      <c r="O1312" s="58">
        <f t="shared" si="289"/>
        <v>44532.399999999994</v>
      </c>
      <c r="P1312" s="58">
        <f t="shared" si="290"/>
        <v>44532.399999999994</v>
      </c>
      <c r="Q1312" s="58">
        <f t="shared" si="291"/>
        <v>44532.399999999994</v>
      </c>
      <c r="R1312" s="58">
        <f>SUM(Table1[[#This Row],[Oct]:[September]])</f>
        <v>534388.80000000005</v>
      </c>
      <c r="S1312" s="68">
        <f>Table1[[#This Row],[DEMAND for the whole year]]/365</f>
        <v>1464.0789041095891</v>
      </c>
      <c r="T1312" s="68">
        <f>Table1[[#This Row],[Lead Time (days)]]*S1312</f>
        <v>30745.656986301372</v>
      </c>
      <c r="U1312" s="68">
        <f>SQRT(2*Table1[[#This Row],[DEMAND for the whole year]]*$H$1/(Table1[[#This Row],[Std. Price ($)]]*$K$1))</f>
        <v>8223.2100497343872</v>
      </c>
      <c r="V1312" s="68">
        <f>Table1[[#This Row],[DEMAND for the whole year]]/U1312</f>
        <v>64.985425006535138</v>
      </c>
      <c r="W1312" s="68">
        <f>Table1[[#This Row],[Demand variability (COV)]]*S1312</f>
        <v>790.60260821917814</v>
      </c>
      <c r="X1312" s="68">
        <f t="shared" si="292"/>
        <v>3622.9962967939</v>
      </c>
      <c r="Y1312" s="68">
        <f t="shared" si="293"/>
        <v>7440.7246977635978</v>
      </c>
      <c r="Z1312" s="58">
        <f>(Table1[[#This Row],[Eoq]]/2)*(Table1[[#This Row],[Std. Price ($)]]*$K$1)</f>
        <v>19495.627501960535</v>
      </c>
      <c r="AA1312" s="58">
        <f>Table1[[#This Row],[number of times I order]]*$H$1</f>
        <v>19495.627501960542</v>
      </c>
      <c r="AB1312" s="58">
        <f>Table1[[#This Row],[Holding cost]]+AA1312</f>
        <v>38991.255003921076</v>
      </c>
      <c r="AC1312" s="34">
        <v>1.2</v>
      </c>
      <c r="AD1312" s="29">
        <v>1</v>
      </c>
      <c r="AE1312" s="29">
        <v>0.54</v>
      </c>
      <c r="AF1312" s="29">
        <v>21</v>
      </c>
    </row>
    <row r="1313" spans="1:32" x14ac:dyDescent="0.15">
      <c r="A1313" s="32">
        <v>61431.512280038871</v>
      </c>
      <c r="B1313" s="33">
        <v>6.3989177199999991</v>
      </c>
      <c r="C1313" s="33">
        <v>490624.03378564084</v>
      </c>
      <c r="D1313" s="33">
        <f>C1313/Table1[[#This Row],[Std. Price ($)]]</f>
        <v>76672.971157635213</v>
      </c>
      <c r="E1313" s="29">
        <v>96244</v>
      </c>
      <c r="F1313" s="29">
        <f t="shared" si="280"/>
        <v>173239.2</v>
      </c>
      <c r="G1313" s="29">
        <f t="shared" si="281"/>
        <v>173239.2</v>
      </c>
      <c r="H1313" s="29">
        <f t="shared" si="282"/>
        <v>173239.2</v>
      </c>
      <c r="I1313" s="58">
        <f t="shared" si="283"/>
        <v>173239.2</v>
      </c>
      <c r="J1313" s="58">
        <f t="shared" si="284"/>
        <v>173239.2</v>
      </c>
      <c r="K1313" s="58">
        <f t="shared" si="285"/>
        <v>173239.2</v>
      </c>
      <c r="L1313" s="58">
        <f t="shared" si="286"/>
        <v>173239.2</v>
      </c>
      <c r="M1313" s="58">
        <f t="shared" si="287"/>
        <v>173239.2</v>
      </c>
      <c r="N1313" s="58">
        <f t="shared" si="288"/>
        <v>173239.2</v>
      </c>
      <c r="O1313" s="58">
        <f t="shared" si="289"/>
        <v>173239.2</v>
      </c>
      <c r="P1313" s="58">
        <f t="shared" si="290"/>
        <v>173239.2</v>
      </c>
      <c r="Q1313" s="58">
        <f t="shared" si="291"/>
        <v>173239.2</v>
      </c>
      <c r="R1313" s="58">
        <f>SUM(Table1[[#This Row],[Oct]:[September]])</f>
        <v>2078870.3999999997</v>
      </c>
      <c r="S1313" s="68">
        <f>Table1[[#This Row],[DEMAND for the whole year]]/365</f>
        <v>5695.5353424657524</v>
      </c>
      <c r="T1313" s="68">
        <f>Table1[[#This Row],[Lead Time (days)]]*S1313</f>
        <v>199343.73698630134</v>
      </c>
      <c r="U1313" s="68">
        <f>SQRT(2*Table1[[#This Row],[DEMAND for the whole year]]*$H$1/(Table1[[#This Row],[Std. Price ($)]]*$K$1))</f>
        <v>31219.14984306207</v>
      </c>
      <c r="V1313" s="68">
        <f>Table1[[#This Row],[DEMAND for the whole year]]/U1313</f>
        <v>66.589590378035027</v>
      </c>
      <c r="W1313" s="68">
        <f>Table1[[#This Row],[Demand variability (COV)]]*S1313</f>
        <v>2221.2587835616437</v>
      </c>
      <c r="X1313" s="68">
        <f t="shared" si="292"/>
        <v>13141.144182461487</v>
      </c>
      <c r="Y1313" s="68">
        <f t="shared" si="293"/>
        <v>26988.610549185985</v>
      </c>
      <c r="Z1313" s="58">
        <f>(Table1[[#This Row],[Eoq]]/2)*(Table1[[#This Row],[Std. Price ($)]]*$K$1)</f>
        <v>19976.877113410508</v>
      </c>
      <c r="AA1313" s="58">
        <f>Table1[[#This Row],[number of times I order]]*$H$1</f>
        <v>19976.877113410508</v>
      </c>
      <c r="AB1313" s="58">
        <f>Table1[[#This Row],[Holding cost]]+AA1313</f>
        <v>39953.754226821016</v>
      </c>
      <c r="AC1313" s="34">
        <v>0.8</v>
      </c>
      <c r="AD1313" s="29">
        <v>0.82</v>
      </c>
      <c r="AE1313" s="29">
        <v>0.39</v>
      </c>
      <c r="AF1313" s="29">
        <v>35</v>
      </c>
    </row>
    <row r="1314" spans="1:32" x14ac:dyDescent="0.15">
      <c r="A1314" s="32">
        <v>7168.284087518573</v>
      </c>
      <c r="B1314" s="33">
        <v>22.077635770000001</v>
      </c>
      <c r="C1314" s="33">
        <v>3487.3943805651429</v>
      </c>
      <c r="D1314" s="33">
        <f>C1314/Table1[[#This Row],[Std. Price ($)]]</f>
        <v>157.96049979699174</v>
      </c>
      <c r="E1314" s="29">
        <v>914</v>
      </c>
      <c r="F1314" s="29">
        <f t="shared" si="280"/>
        <v>1279.5999999999999</v>
      </c>
      <c r="G1314" s="29">
        <f t="shared" si="281"/>
        <v>1279.5999999999999</v>
      </c>
      <c r="H1314" s="29">
        <f t="shared" si="282"/>
        <v>1279.5999999999999</v>
      </c>
      <c r="I1314" s="58">
        <f t="shared" si="283"/>
        <v>1279.5999999999999</v>
      </c>
      <c r="J1314" s="58">
        <f t="shared" si="284"/>
        <v>1279.5999999999999</v>
      </c>
      <c r="K1314" s="58">
        <f t="shared" si="285"/>
        <v>1279.5999999999999</v>
      </c>
      <c r="L1314" s="58">
        <f t="shared" si="286"/>
        <v>1279.5999999999999</v>
      </c>
      <c r="M1314" s="58">
        <f t="shared" si="287"/>
        <v>1279.5999999999999</v>
      </c>
      <c r="N1314" s="58">
        <f t="shared" si="288"/>
        <v>1279.5999999999999</v>
      </c>
      <c r="O1314" s="58">
        <f t="shared" si="289"/>
        <v>1279.5999999999999</v>
      </c>
      <c r="P1314" s="58">
        <f t="shared" si="290"/>
        <v>1279.5999999999999</v>
      </c>
      <c r="Q1314" s="58">
        <f t="shared" si="291"/>
        <v>1279.5999999999999</v>
      </c>
      <c r="R1314" s="58">
        <f>SUM(Table1[[#This Row],[Oct]:[September]])</f>
        <v>15355.200000000003</v>
      </c>
      <c r="S1314" s="68">
        <f>Table1[[#This Row],[DEMAND for the whole year]]/365</f>
        <v>42.06904109589042</v>
      </c>
      <c r="T1314" s="68">
        <f>Table1[[#This Row],[Lead Time (days)]]*S1314</f>
        <v>210.34520547945209</v>
      </c>
      <c r="U1314" s="68">
        <f>SQRT(2*Table1[[#This Row],[DEMAND for the whole year]]*$H$1/(Table1[[#This Row],[Std. Price ($)]]*$K$1))</f>
        <v>1444.4818323916049</v>
      </c>
      <c r="V1314" s="68">
        <f>Table1[[#This Row],[DEMAND for the whole year]]/U1314</f>
        <v>10.630247923974682</v>
      </c>
      <c r="W1314" s="68">
        <f>Table1[[#This Row],[Demand variability (COV)]]*S1314</f>
        <v>33.65523287671234</v>
      </c>
      <c r="X1314" s="68">
        <f t="shared" si="292"/>
        <v>75.255388510914599</v>
      </c>
      <c r="Y1314" s="68">
        <f t="shared" si="293"/>
        <v>154.55567217346541</v>
      </c>
      <c r="Z1314" s="58">
        <f>(Table1[[#This Row],[Eoq]]/2)*(Table1[[#This Row],[Std. Price ($)]]*$K$1)</f>
        <v>3189.0743771924044</v>
      </c>
      <c r="AA1314" s="58">
        <f>Table1[[#This Row],[number of times I order]]*$H$1</f>
        <v>3189.0743771924049</v>
      </c>
      <c r="AB1314" s="58">
        <f>Table1[[#This Row],[Holding cost]]+AA1314</f>
        <v>6378.1487543848089</v>
      </c>
      <c r="AC1314" s="34">
        <v>0.4</v>
      </c>
      <c r="AD1314" s="29">
        <v>0.7</v>
      </c>
      <c r="AE1314" s="29">
        <v>0.8</v>
      </c>
      <c r="AF1314" s="29">
        <v>5</v>
      </c>
    </row>
    <row r="1315" spans="1:32" x14ac:dyDescent="0.15">
      <c r="A1315" s="32">
        <v>61513.44925748813</v>
      </c>
      <c r="B1315" s="33">
        <v>24.205919049999999</v>
      </c>
      <c r="C1315" s="33">
        <v>2256.8371851861107</v>
      </c>
      <c r="D1315" s="33">
        <f>C1315/Table1[[#This Row],[Std. Price ($)]]</f>
        <v>93.234930701220819</v>
      </c>
      <c r="E1315" s="29">
        <v>542</v>
      </c>
      <c r="F1315" s="29">
        <f t="shared" si="280"/>
        <v>1355</v>
      </c>
      <c r="G1315" s="29">
        <f t="shared" si="281"/>
        <v>1355</v>
      </c>
      <c r="H1315" s="29">
        <f t="shared" si="282"/>
        <v>1355</v>
      </c>
      <c r="I1315" s="58">
        <f t="shared" si="283"/>
        <v>1355</v>
      </c>
      <c r="J1315" s="58">
        <f t="shared" si="284"/>
        <v>1355</v>
      </c>
      <c r="K1315" s="58">
        <f t="shared" si="285"/>
        <v>1355</v>
      </c>
      <c r="L1315" s="58">
        <f t="shared" si="286"/>
        <v>1355</v>
      </c>
      <c r="M1315" s="58">
        <f t="shared" si="287"/>
        <v>1355</v>
      </c>
      <c r="N1315" s="58">
        <f t="shared" si="288"/>
        <v>1355</v>
      </c>
      <c r="O1315" s="58">
        <f t="shared" si="289"/>
        <v>1355</v>
      </c>
      <c r="P1315" s="58">
        <f t="shared" si="290"/>
        <v>1355</v>
      </c>
      <c r="Q1315" s="58">
        <f t="shared" si="291"/>
        <v>1355</v>
      </c>
      <c r="R1315" s="58">
        <f>SUM(Table1[[#This Row],[Oct]:[September]])</f>
        <v>16260</v>
      </c>
      <c r="S1315" s="68">
        <f>Table1[[#This Row],[DEMAND for the whole year]]/365</f>
        <v>44.547945205479451</v>
      </c>
      <c r="T1315" s="68">
        <f>Table1[[#This Row],[Lead Time (days)]]*S1315</f>
        <v>222.73972602739724</v>
      </c>
      <c r="U1315" s="68">
        <f>SQRT(2*Table1[[#This Row],[DEMAND for the whole year]]*$H$1/(Table1[[#This Row],[Std. Price ($)]]*$K$1))</f>
        <v>1419.5807766939283</v>
      </c>
      <c r="V1315" s="68">
        <f>Table1[[#This Row],[DEMAND for the whole year]]/U1315</f>
        <v>11.454085788529786</v>
      </c>
      <c r="W1315" s="68">
        <f>Table1[[#This Row],[Demand variability (COV)]]*S1315</f>
        <v>35.638356164383559</v>
      </c>
      <c r="X1315" s="68">
        <f t="shared" si="292"/>
        <v>79.689786989910317</v>
      </c>
      <c r="Y1315" s="68">
        <f t="shared" si="293"/>
        <v>163.66281321901027</v>
      </c>
      <c r="Z1315" s="58">
        <f>(Table1[[#This Row],[Eoq]]/2)*(Table1[[#This Row],[Std. Price ($)]]*$K$1)</f>
        <v>3436.2257365589358</v>
      </c>
      <c r="AA1315" s="58">
        <f>Table1[[#This Row],[number of times I order]]*$H$1</f>
        <v>3436.2257365589358</v>
      </c>
      <c r="AB1315" s="58">
        <f>Table1[[#This Row],[Holding cost]]+AA1315</f>
        <v>6872.4514731178715</v>
      </c>
      <c r="AC1315" s="34">
        <v>1.5</v>
      </c>
      <c r="AD1315" s="29">
        <v>0.7</v>
      </c>
      <c r="AE1315" s="29">
        <v>0.8</v>
      </c>
      <c r="AF1315" s="29">
        <v>5</v>
      </c>
    </row>
    <row r="1316" spans="1:32" x14ac:dyDescent="0.15">
      <c r="A1316" s="32">
        <v>96698.576724167011</v>
      </c>
      <c r="B1316" s="33">
        <v>17.775867609999999</v>
      </c>
      <c r="C1316" s="33">
        <v>1397.2917452883726</v>
      </c>
      <c r="D1316" s="33">
        <f>C1316/Table1[[#This Row],[Std. Price ($)]]</f>
        <v>78.606106657900156</v>
      </c>
      <c r="E1316" s="29">
        <v>380</v>
      </c>
      <c r="F1316" s="29">
        <f t="shared" si="280"/>
        <v>228</v>
      </c>
      <c r="G1316" s="29">
        <f t="shared" si="281"/>
        <v>228</v>
      </c>
      <c r="H1316" s="29">
        <f t="shared" si="282"/>
        <v>228</v>
      </c>
      <c r="I1316" s="58">
        <f t="shared" si="283"/>
        <v>228</v>
      </c>
      <c r="J1316" s="58">
        <f t="shared" si="284"/>
        <v>228</v>
      </c>
      <c r="K1316" s="58">
        <f t="shared" si="285"/>
        <v>228</v>
      </c>
      <c r="L1316" s="58">
        <f t="shared" si="286"/>
        <v>228</v>
      </c>
      <c r="M1316" s="58">
        <f t="shared" si="287"/>
        <v>228</v>
      </c>
      <c r="N1316" s="58">
        <f t="shared" si="288"/>
        <v>228</v>
      </c>
      <c r="O1316" s="58">
        <f t="shared" si="289"/>
        <v>228</v>
      </c>
      <c r="P1316" s="58">
        <f t="shared" si="290"/>
        <v>228</v>
      </c>
      <c r="Q1316" s="58">
        <f t="shared" si="291"/>
        <v>228</v>
      </c>
      <c r="R1316" s="58">
        <f>SUM(Table1[[#This Row],[Oct]:[September]])</f>
        <v>2736</v>
      </c>
      <c r="S1316" s="68">
        <f>Table1[[#This Row],[DEMAND for the whole year]]/365</f>
        <v>7.4958904109589044</v>
      </c>
      <c r="T1316" s="68">
        <f>Table1[[#This Row],[Lead Time (days)]]*S1316</f>
        <v>37.479452054794521</v>
      </c>
      <c r="U1316" s="68">
        <f>SQRT(2*Table1[[#This Row],[DEMAND for the whole year]]*$H$1/(Table1[[#This Row],[Std. Price ($)]]*$K$1))</f>
        <v>679.52160641282865</v>
      </c>
      <c r="V1316" s="68">
        <f>Table1[[#This Row],[DEMAND for the whole year]]/U1316</f>
        <v>4.0263620379096565</v>
      </c>
      <c r="W1316" s="68">
        <f>Table1[[#This Row],[Demand variability (COV)]]*S1316</f>
        <v>5.9967123287671242</v>
      </c>
      <c r="X1316" s="68">
        <f t="shared" si="292"/>
        <v>13.409056408634358</v>
      </c>
      <c r="Y1316" s="68">
        <f t="shared" si="293"/>
        <v>27.538834991833465</v>
      </c>
      <c r="Z1316" s="58">
        <f>(Table1[[#This Row],[Eoq]]/2)*(Table1[[#This Row],[Std. Price ($)]]*$K$1)</f>
        <v>1207.908611372897</v>
      </c>
      <c r="AA1316" s="58">
        <f>Table1[[#This Row],[number of times I order]]*$H$1</f>
        <v>1207.908611372897</v>
      </c>
      <c r="AB1316" s="58">
        <f>Table1[[#This Row],[Holding cost]]+AA1316</f>
        <v>2415.817222745794</v>
      </c>
      <c r="AC1316" s="34">
        <v>-0.4</v>
      </c>
      <c r="AD1316" s="29">
        <v>0.7</v>
      </c>
      <c r="AE1316" s="29">
        <v>0.8</v>
      </c>
      <c r="AF1316" s="29">
        <v>5</v>
      </c>
    </row>
    <row r="1317" spans="1:32" x14ac:dyDescent="0.15">
      <c r="A1317" s="32">
        <v>43993.272833788156</v>
      </c>
      <c r="B1317" s="33">
        <v>96.632359309999984</v>
      </c>
      <c r="C1317" s="33">
        <v>544.65649025975893</v>
      </c>
      <c r="D1317" s="33">
        <f>C1317/Table1[[#This Row],[Std. Price ($)]]</f>
        <v>5.6363778567434322</v>
      </c>
      <c r="E1317" s="29">
        <v>34</v>
      </c>
      <c r="F1317" s="29">
        <f t="shared" si="280"/>
        <v>61.2</v>
      </c>
      <c r="G1317" s="29">
        <f t="shared" si="281"/>
        <v>61.2</v>
      </c>
      <c r="H1317" s="29">
        <f t="shared" si="282"/>
        <v>61.2</v>
      </c>
      <c r="I1317" s="58">
        <f t="shared" si="283"/>
        <v>61.2</v>
      </c>
      <c r="J1317" s="58">
        <f t="shared" si="284"/>
        <v>61.2</v>
      </c>
      <c r="K1317" s="58">
        <f t="shared" si="285"/>
        <v>61.2</v>
      </c>
      <c r="L1317" s="58">
        <f t="shared" si="286"/>
        <v>61.2</v>
      </c>
      <c r="M1317" s="58">
        <f t="shared" si="287"/>
        <v>61.2</v>
      </c>
      <c r="N1317" s="58">
        <f t="shared" si="288"/>
        <v>61.2</v>
      </c>
      <c r="O1317" s="58">
        <f t="shared" si="289"/>
        <v>61.2</v>
      </c>
      <c r="P1317" s="58">
        <f t="shared" si="290"/>
        <v>61.2</v>
      </c>
      <c r="Q1317" s="58">
        <f t="shared" si="291"/>
        <v>61.2</v>
      </c>
      <c r="R1317" s="58">
        <f>SUM(Table1[[#This Row],[Oct]:[September]])</f>
        <v>734.40000000000009</v>
      </c>
      <c r="S1317" s="68">
        <f>Table1[[#This Row],[DEMAND for the whole year]]/365</f>
        <v>2.012054794520548</v>
      </c>
      <c r="T1317" s="68">
        <f>Table1[[#This Row],[Lead Time (days)]]*S1317</f>
        <v>10.06027397260274</v>
      </c>
      <c r="U1317" s="68">
        <f>SQRT(2*Table1[[#This Row],[DEMAND for the whole year]]*$H$1/(Table1[[#This Row],[Std. Price ($)]]*$K$1))</f>
        <v>150.99607901104301</v>
      </c>
      <c r="V1317" s="68">
        <f>Table1[[#This Row],[DEMAND for the whole year]]/U1317</f>
        <v>4.8637024537987514</v>
      </c>
      <c r="W1317" s="68">
        <f>Table1[[#This Row],[Demand variability (COV)]]*S1317</f>
        <v>1.6096438356164384</v>
      </c>
      <c r="X1317" s="68">
        <f t="shared" si="292"/>
        <v>3.5992730360018537</v>
      </c>
      <c r="Y1317" s="68">
        <f t="shared" si="293"/>
        <v>7.392003076755298</v>
      </c>
      <c r="Z1317" s="58">
        <f>(Table1[[#This Row],[Eoq]]/2)*(Table1[[#This Row],[Std. Price ($)]]*$K$1)</f>
        <v>1459.1107361396257</v>
      </c>
      <c r="AA1317" s="58">
        <f>Table1[[#This Row],[number of times I order]]*$H$1</f>
        <v>1459.1107361396255</v>
      </c>
      <c r="AB1317" s="58">
        <f>Table1[[#This Row],[Holding cost]]+AA1317</f>
        <v>2918.2214722792514</v>
      </c>
      <c r="AC1317" s="34">
        <v>0.8</v>
      </c>
      <c r="AD1317" s="29">
        <v>0.7</v>
      </c>
      <c r="AE1317" s="29">
        <v>0.8</v>
      </c>
      <c r="AF1317" s="29">
        <v>5</v>
      </c>
    </row>
    <row r="1318" spans="1:32" x14ac:dyDescent="0.15">
      <c r="A1318" s="32">
        <v>7989.8079030177541</v>
      </c>
      <c r="B1318" s="33">
        <v>5.4009410399999993</v>
      </c>
      <c r="C1318" s="33">
        <v>325.72218357431029</v>
      </c>
      <c r="D1318" s="33">
        <f>C1318/Table1[[#This Row],[Std. Price ($)]]</f>
        <v>60.308413138002031</v>
      </c>
      <c r="E1318" s="29">
        <v>300</v>
      </c>
      <c r="F1318" s="29">
        <f t="shared" si="280"/>
        <v>660</v>
      </c>
      <c r="G1318" s="29">
        <f t="shared" si="281"/>
        <v>660</v>
      </c>
      <c r="H1318" s="29">
        <f t="shared" si="282"/>
        <v>660</v>
      </c>
      <c r="I1318" s="58">
        <f t="shared" si="283"/>
        <v>660</v>
      </c>
      <c r="J1318" s="58">
        <f t="shared" si="284"/>
        <v>660</v>
      </c>
      <c r="K1318" s="58">
        <f t="shared" si="285"/>
        <v>660</v>
      </c>
      <c r="L1318" s="58">
        <f t="shared" si="286"/>
        <v>660</v>
      </c>
      <c r="M1318" s="58">
        <f t="shared" si="287"/>
        <v>660</v>
      </c>
      <c r="N1318" s="58">
        <f t="shared" si="288"/>
        <v>660</v>
      </c>
      <c r="O1318" s="58">
        <f t="shared" si="289"/>
        <v>660</v>
      </c>
      <c r="P1318" s="58">
        <f t="shared" si="290"/>
        <v>660</v>
      </c>
      <c r="Q1318" s="58">
        <f t="shared" si="291"/>
        <v>660</v>
      </c>
      <c r="R1318" s="58">
        <f>SUM(Table1[[#This Row],[Oct]:[September]])</f>
        <v>7920</v>
      </c>
      <c r="S1318" s="68">
        <f>Table1[[#This Row],[DEMAND for the whole year]]/365</f>
        <v>21.698630136986303</v>
      </c>
      <c r="T1318" s="68">
        <f>Table1[[#This Row],[Lead Time (days)]]*S1318</f>
        <v>108.49315068493152</v>
      </c>
      <c r="U1318" s="68">
        <f>SQRT(2*Table1[[#This Row],[DEMAND for the whole year]]*$H$1/(Table1[[#This Row],[Std. Price ($)]]*$K$1))</f>
        <v>2097.4349478032491</v>
      </c>
      <c r="V1318" s="68">
        <f>Table1[[#This Row],[DEMAND for the whole year]]/U1318</f>
        <v>3.7760408294402747</v>
      </c>
      <c r="W1318" s="68">
        <f>Table1[[#This Row],[Demand variability (COV)]]*S1318</f>
        <v>17.358904109589044</v>
      </c>
      <c r="X1318" s="68">
        <f t="shared" si="292"/>
        <v>38.815689603941564</v>
      </c>
      <c r="Y1318" s="68">
        <f t="shared" si="293"/>
        <v>79.717680239517932</v>
      </c>
      <c r="Z1318" s="58">
        <f>(Table1[[#This Row],[Eoq]]/2)*(Table1[[#This Row],[Std. Price ($)]]*$K$1)</f>
        <v>1132.8122488320823</v>
      </c>
      <c r="AA1318" s="58">
        <f>Table1[[#This Row],[number of times I order]]*$H$1</f>
        <v>1132.8122488320823</v>
      </c>
      <c r="AB1318" s="58">
        <f>Table1[[#This Row],[Holding cost]]+AA1318</f>
        <v>2265.6244976641647</v>
      </c>
      <c r="AC1318" s="34">
        <v>1.2</v>
      </c>
      <c r="AD1318" s="29">
        <v>0.7</v>
      </c>
      <c r="AE1318" s="29">
        <v>0.8</v>
      </c>
      <c r="AF1318" s="29">
        <v>5</v>
      </c>
    </row>
    <row r="1319" spans="1:32" x14ac:dyDescent="0.15">
      <c r="A1319" s="32">
        <v>91785.338629609018</v>
      </c>
      <c r="B1319" s="33">
        <v>5.8837317100000002</v>
      </c>
      <c r="C1319" s="33">
        <v>58.238403599002282</v>
      </c>
      <c r="D1319" s="33">
        <f>C1319/Table1[[#This Row],[Std. Price ($)]]</f>
        <v>9.8982085637963735</v>
      </c>
      <c r="E1319" s="29">
        <v>50</v>
      </c>
      <c r="F1319" s="29">
        <f t="shared" si="280"/>
        <v>15</v>
      </c>
      <c r="G1319" s="29">
        <f t="shared" si="281"/>
        <v>15</v>
      </c>
      <c r="H1319" s="29">
        <f t="shared" si="282"/>
        <v>15</v>
      </c>
      <c r="I1319" s="58">
        <f t="shared" si="283"/>
        <v>15</v>
      </c>
      <c r="J1319" s="58">
        <f t="shared" si="284"/>
        <v>15</v>
      </c>
      <c r="K1319" s="58">
        <f t="shared" si="285"/>
        <v>15</v>
      </c>
      <c r="L1319" s="58">
        <f t="shared" si="286"/>
        <v>15</v>
      </c>
      <c r="M1319" s="58">
        <f t="shared" si="287"/>
        <v>15</v>
      </c>
      <c r="N1319" s="58">
        <f t="shared" si="288"/>
        <v>15</v>
      </c>
      <c r="O1319" s="58">
        <f t="shared" si="289"/>
        <v>15</v>
      </c>
      <c r="P1319" s="58">
        <f t="shared" si="290"/>
        <v>15</v>
      </c>
      <c r="Q1319" s="58">
        <f t="shared" si="291"/>
        <v>15</v>
      </c>
      <c r="R1319" s="58">
        <f>SUM(Table1[[#This Row],[Oct]:[September]])</f>
        <v>180</v>
      </c>
      <c r="S1319" s="68">
        <f>Table1[[#This Row],[DEMAND for the whole year]]/365</f>
        <v>0.49315068493150682</v>
      </c>
      <c r="T1319" s="68">
        <f>Table1[[#This Row],[Lead Time (days)]]*S1319</f>
        <v>2.4657534246575343</v>
      </c>
      <c r="U1319" s="68">
        <f>SQRT(2*Table1[[#This Row],[DEMAND for the whole year]]*$H$1/(Table1[[#This Row],[Std. Price ($)]]*$K$1))</f>
        <v>302.94964594129891</v>
      </c>
      <c r="V1319" s="68">
        <f>Table1[[#This Row],[DEMAND for the whole year]]/U1319</f>
        <v>0.59415814611936446</v>
      </c>
      <c r="W1319" s="68">
        <f>Table1[[#This Row],[Demand variability (COV)]]*S1319</f>
        <v>0.39452054794520547</v>
      </c>
      <c r="X1319" s="68">
        <f t="shared" si="292"/>
        <v>0.8821747637259445</v>
      </c>
      <c r="Y1319" s="68">
        <f t="shared" si="293"/>
        <v>1.8117654599890436</v>
      </c>
      <c r="Z1319" s="58">
        <f>(Table1[[#This Row],[Eoq]]/2)*(Table1[[#This Row],[Std. Price ($)]]*$K$1)</f>
        <v>178.24744383580935</v>
      </c>
      <c r="AA1319" s="58">
        <f>Table1[[#This Row],[number of times I order]]*$H$1</f>
        <v>178.24744383580935</v>
      </c>
      <c r="AB1319" s="58">
        <f>Table1[[#This Row],[Holding cost]]+AA1319</f>
        <v>356.4948876716187</v>
      </c>
      <c r="AC1319" s="34">
        <v>-0.7</v>
      </c>
      <c r="AD1319" s="29">
        <v>0.7</v>
      </c>
      <c r="AE1319" s="29">
        <v>0.8</v>
      </c>
      <c r="AF1319" s="29">
        <v>5</v>
      </c>
    </row>
    <row r="1320" spans="1:32" x14ac:dyDescent="0.15">
      <c r="A1320" s="32">
        <v>54483.076481301883</v>
      </c>
      <c r="B1320" s="33">
        <v>13.240380100000001</v>
      </c>
      <c r="C1320" s="33">
        <v>406.98055538755375</v>
      </c>
      <c r="D1320" s="33">
        <f>C1320/Table1[[#This Row],[Std. Price ($)]]</f>
        <v>30.737830206819645</v>
      </c>
      <c r="E1320" s="29">
        <v>82</v>
      </c>
      <c r="F1320" s="29">
        <f t="shared" si="280"/>
        <v>24.6</v>
      </c>
      <c r="G1320" s="29">
        <f t="shared" si="281"/>
        <v>24.6</v>
      </c>
      <c r="H1320" s="29">
        <f t="shared" si="282"/>
        <v>24.6</v>
      </c>
      <c r="I1320" s="58">
        <f t="shared" si="283"/>
        <v>24.6</v>
      </c>
      <c r="J1320" s="58">
        <f t="shared" si="284"/>
        <v>24.6</v>
      </c>
      <c r="K1320" s="58">
        <f t="shared" si="285"/>
        <v>24.6</v>
      </c>
      <c r="L1320" s="58">
        <f t="shared" si="286"/>
        <v>24.6</v>
      </c>
      <c r="M1320" s="58">
        <f t="shared" si="287"/>
        <v>24.6</v>
      </c>
      <c r="N1320" s="58">
        <f t="shared" si="288"/>
        <v>24.6</v>
      </c>
      <c r="O1320" s="58">
        <f t="shared" si="289"/>
        <v>24.6</v>
      </c>
      <c r="P1320" s="58">
        <f t="shared" si="290"/>
        <v>24.6</v>
      </c>
      <c r="Q1320" s="58">
        <f t="shared" si="291"/>
        <v>24.6</v>
      </c>
      <c r="R1320" s="58">
        <f>SUM(Table1[[#This Row],[Oct]:[September]])</f>
        <v>295.2</v>
      </c>
      <c r="S1320" s="68">
        <f>Table1[[#This Row],[DEMAND for the whole year]]/365</f>
        <v>0.8087671232876712</v>
      </c>
      <c r="T1320" s="68">
        <f>Table1[[#This Row],[Lead Time (days)]]*S1320</f>
        <v>6.4701369863013696</v>
      </c>
      <c r="U1320" s="68">
        <f>SQRT(2*Table1[[#This Row],[DEMAND for the whole year]]*$H$1/(Table1[[#This Row],[Std. Price ($)]]*$K$1))</f>
        <v>258.62385296047228</v>
      </c>
      <c r="V1320" s="68">
        <f>Table1[[#This Row],[DEMAND for the whole year]]/U1320</f>
        <v>1.1414260387077211</v>
      </c>
      <c r="W1320" s="68">
        <f>Table1[[#This Row],[Demand variability (COV)]]*S1320</f>
        <v>0.90581917808219181</v>
      </c>
      <c r="X1320" s="68">
        <f t="shared" si="292"/>
        <v>2.5620435334029712</v>
      </c>
      <c r="Y1320" s="68">
        <f t="shared" si="293"/>
        <v>5.261794115717656</v>
      </c>
      <c r="Z1320" s="58">
        <f>(Table1[[#This Row],[Eoq]]/2)*(Table1[[#This Row],[Std. Price ($)]]*$K$1)</f>
        <v>342.42781161231636</v>
      </c>
      <c r="AA1320" s="58">
        <f>Table1[[#This Row],[number of times I order]]*$H$1</f>
        <v>342.4278116123163</v>
      </c>
      <c r="AB1320" s="58">
        <f>Table1[[#This Row],[Holding cost]]+AA1320</f>
        <v>684.85562322463261</v>
      </c>
      <c r="AC1320" s="34">
        <v>-0.7</v>
      </c>
      <c r="AD1320" s="29">
        <v>0.77</v>
      </c>
      <c r="AE1320" s="29">
        <v>1.1200000000000001</v>
      </c>
      <c r="AF1320" s="29">
        <v>8</v>
      </c>
    </row>
    <row r="1321" spans="1:32" x14ac:dyDescent="0.15">
      <c r="A1321" s="32">
        <v>10401.57273309319</v>
      </c>
      <c r="B1321" s="33">
        <v>30.843678499999999</v>
      </c>
      <c r="C1321" s="33">
        <v>35.344539917558009</v>
      </c>
      <c r="D1321" s="33">
        <f>C1321/Table1[[#This Row],[Std. Price ($)]]</f>
        <v>1.1459249232402033</v>
      </c>
      <c r="E1321" s="29">
        <v>10</v>
      </c>
      <c r="F1321" s="29">
        <f t="shared" si="280"/>
        <v>4</v>
      </c>
      <c r="G1321" s="29">
        <f t="shared" si="281"/>
        <v>4</v>
      </c>
      <c r="H1321" s="29">
        <f t="shared" si="282"/>
        <v>4</v>
      </c>
      <c r="I1321" s="58">
        <f t="shared" si="283"/>
        <v>4</v>
      </c>
      <c r="J1321" s="58">
        <f t="shared" si="284"/>
        <v>4</v>
      </c>
      <c r="K1321" s="58">
        <f t="shared" si="285"/>
        <v>4</v>
      </c>
      <c r="L1321" s="58">
        <f t="shared" si="286"/>
        <v>4</v>
      </c>
      <c r="M1321" s="58">
        <f t="shared" si="287"/>
        <v>4</v>
      </c>
      <c r="N1321" s="58">
        <f t="shared" si="288"/>
        <v>4</v>
      </c>
      <c r="O1321" s="58">
        <f t="shared" si="289"/>
        <v>4</v>
      </c>
      <c r="P1321" s="58">
        <f t="shared" si="290"/>
        <v>4</v>
      </c>
      <c r="Q1321" s="58">
        <f t="shared" si="291"/>
        <v>4</v>
      </c>
      <c r="R1321" s="58">
        <f>SUM(Table1[[#This Row],[Oct]:[September]])</f>
        <v>48</v>
      </c>
      <c r="S1321" s="68">
        <f>Table1[[#This Row],[DEMAND for the whole year]]/365</f>
        <v>0.13150684931506848</v>
      </c>
      <c r="T1321" s="68">
        <f>Table1[[#This Row],[Lead Time (days)]]*S1321</f>
        <v>1.0520547945205478</v>
      </c>
      <c r="U1321" s="68">
        <f>SQRT(2*Table1[[#This Row],[DEMAND for the whole year]]*$H$1/(Table1[[#This Row],[Std. Price ($)]]*$K$1))</f>
        <v>68.327914001584077</v>
      </c>
      <c r="V1321" s="68">
        <f>Table1[[#This Row],[DEMAND for the whole year]]/U1321</f>
        <v>0.70249473734683598</v>
      </c>
      <c r="W1321" s="68">
        <f>Table1[[#This Row],[Demand variability (COV)]]*S1321</f>
        <v>3.287671232876712E-2</v>
      </c>
      <c r="X1321" s="68">
        <f t="shared" si="292"/>
        <v>9.2989384923162416E-2</v>
      </c>
      <c r="Y1321" s="68">
        <f t="shared" si="293"/>
        <v>0.19097684798626799</v>
      </c>
      <c r="Z1321" s="58">
        <f>(Table1[[#This Row],[Eoq]]/2)*(Table1[[#This Row],[Std. Price ($)]]*$K$1)</f>
        <v>210.74842120405077</v>
      </c>
      <c r="AA1321" s="58">
        <f>Table1[[#This Row],[number of times I order]]*$H$1</f>
        <v>210.7484212040508</v>
      </c>
      <c r="AB1321" s="58">
        <f>Table1[[#This Row],[Holding cost]]+AA1321</f>
        <v>421.49684240810154</v>
      </c>
      <c r="AC1321" s="34">
        <v>-0.6</v>
      </c>
      <c r="AD1321" s="29">
        <v>0.77</v>
      </c>
      <c r="AE1321" s="29">
        <v>0.25</v>
      </c>
      <c r="AF1321" s="29">
        <v>8</v>
      </c>
    </row>
    <row r="1322" spans="1:32" x14ac:dyDescent="0.15">
      <c r="A1322" s="32">
        <v>65498.071604611127</v>
      </c>
      <c r="B1322" s="33">
        <v>48.597672899999999</v>
      </c>
      <c r="C1322" s="33">
        <v>183.02871917384803</v>
      </c>
      <c r="D1322" s="33">
        <f>C1322/Table1[[#This Row],[Std. Price ($)]]</f>
        <v>3.7662033643147557</v>
      </c>
      <c r="E1322" s="29">
        <v>34</v>
      </c>
      <c r="F1322" s="29">
        <f t="shared" si="280"/>
        <v>27.2</v>
      </c>
      <c r="G1322" s="29">
        <f t="shared" si="281"/>
        <v>27.2</v>
      </c>
      <c r="H1322" s="29">
        <f t="shared" si="282"/>
        <v>27.2</v>
      </c>
      <c r="I1322" s="58">
        <f t="shared" si="283"/>
        <v>27.2</v>
      </c>
      <c r="J1322" s="58">
        <f t="shared" si="284"/>
        <v>27.2</v>
      </c>
      <c r="K1322" s="58">
        <f t="shared" si="285"/>
        <v>27.2</v>
      </c>
      <c r="L1322" s="58">
        <f t="shared" si="286"/>
        <v>27.2</v>
      </c>
      <c r="M1322" s="58">
        <f t="shared" si="287"/>
        <v>27.2</v>
      </c>
      <c r="N1322" s="58">
        <f t="shared" si="288"/>
        <v>27.2</v>
      </c>
      <c r="O1322" s="58">
        <f t="shared" si="289"/>
        <v>27.2</v>
      </c>
      <c r="P1322" s="58">
        <f t="shared" si="290"/>
        <v>27.2</v>
      </c>
      <c r="Q1322" s="58">
        <f t="shared" si="291"/>
        <v>27.2</v>
      </c>
      <c r="R1322" s="58">
        <f>SUM(Table1[[#This Row],[Oct]:[September]])</f>
        <v>326.39999999999992</v>
      </c>
      <c r="S1322" s="68">
        <f>Table1[[#This Row],[DEMAND for the whole year]]/365</f>
        <v>0.89424657534246554</v>
      </c>
      <c r="T1322" s="68">
        <f>Table1[[#This Row],[Lead Time (days)]]*S1322</f>
        <v>7.1539726027397244</v>
      </c>
      <c r="U1322" s="68">
        <f>SQRT(2*Table1[[#This Row],[DEMAND for the whole year]]*$H$1/(Table1[[#This Row],[Std. Price ($)]]*$K$1))</f>
        <v>141.94757110427008</v>
      </c>
      <c r="V1322" s="68">
        <f>Table1[[#This Row],[DEMAND for the whole year]]/U1322</f>
        <v>2.2994405431582696</v>
      </c>
      <c r="W1322" s="68">
        <f>Table1[[#This Row],[Demand variability (COV)]]*S1322</f>
        <v>0.22356164383561639</v>
      </c>
      <c r="X1322" s="68">
        <f t="shared" si="292"/>
        <v>0.63232781747750433</v>
      </c>
      <c r="Y1322" s="68">
        <f t="shared" si="293"/>
        <v>1.2986425663066221</v>
      </c>
      <c r="Z1322" s="58">
        <f>(Table1[[#This Row],[Eoq]]/2)*(Table1[[#This Row],[Std. Price ($)]]*$K$1)</f>
        <v>689.83216294748104</v>
      </c>
      <c r="AA1322" s="58">
        <f>Table1[[#This Row],[number of times I order]]*$H$1</f>
        <v>689.83216294748092</v>
      </c>
      <c r="AB1322" s="58">
        <f>Table1[[#This Row],[Holding cost]]+AA1322</f>
        <v>1379.6643258949621</v>
      </c>
      <c r="AC1322" s="34">
        <v>-0.2</v>
      </c>
      <c r="AD1322" s="29">
        <v>0.77</v>
      </c>
      <c r="AE1322" s="29">
        <v>0.25</v>
      </c>
      <c r="AF1322" s="29">
        <v>8</v>
      </c>
    </row>
    <row r="1323" spans="1:32" x14ac:dyDescent="0.15">
      <c r="A1323" s="32">
        <v>20079.171889501369</v>
      </c>
      <c r="B1323" s="33">
        <v>24.362756900000001</v>
      </c>
      <c r="C1323" s="33">
        <v>28.595882538777335</v>
      </c>
      <c r="D1323" s="33">
        <f>C1323/Table1[[#This Row],[Std. Price ($)]]</f>
        <v>1.173753966193265</v>
      </c>
      <c r="E1323" s="29">
        <v>10</v>
      </c>
      <c r="F1323" s="29">
        <f t="shared" si="280"/>
        <v>14</v>
      </c>
      <c r="G1323" s="29">
        <f t="shared" si="281"/>
        <v>14</v>
      </c>
      <c r="H1323" s="29">
        <f t="shared" si="282"/>
        <v>14</v>
      </c>
      <c r="I1323" s="58">
        <f t="shared" si="283"/>
        <v>14</v>
      </c>
      <c r="J1323" s="58">
        <f t="shared" si="284"/>
        <v>14</v>
      </c>
      <c r="K1323" s="58">
        <f t="shared" si="285"/>
        <v>14</v>
      </c>
      <c r="L1323" s="58">
        <f t="shared" si="286"/>
        <v>14</v>
      </c>
      <c r="M1323" s="58">
        <f t="shared" si="287"/>
        <v>14</v>
      </c>
      <c r="N1323" s="58">
        <f t="shared" si="288"/>
        <v>14</v>
      </c>
      <c r="O1323" s="58">
        <f t="shared" si="289"/>
        <v>14</v>
      </c>
      <c r="P1323" s="58">
        <f t="shared" si="290"/>
        <v>14</v>
      </c>
      <c r="Q1323" s="58">
        <f t="shared" si="291"/>
        <v>14</v>
      </c>
      <c r="R1323" s="58">
        <f>SUM(Table1[[#This Row],[Oct]:[September]])</f>
        <v>168</v>
      </c>
      <c r="S1323" s="68">
        <f>Table1[[#This Row],[DEMAND for the whole year]]/365</f>
        <v>0.46027397260273972</v>
      </c>
      <c r="T1323" s="68">
        <f>Table1[[#This Row],[Lead Time (days)]]*S1323</f>
        <v>3.6821917808219178</v>
      </c>
      <c r="U1323" s="68">
        <f>SQRT(2*Table1[[#This Row],[DEMAND for the whole year]]*$H$1/(Table1[[#This Row],[Std. Price ($)]]*$K$1))</f>
        <v>143.83085177449817</v>
      </c>
      <c r="V1323" s="68">
        <f>Table1[[#This Row],[DEMAND for the whole year]]/U1323</f>
        <v>1.1680386921673442</v>
      </c>
      <c r="W1323" s="68">
        <f>Table1[[#This Row],[Demand variability (COV)]]*S1323</f>
        <v>0.11506849315068493</v>
      </c>
      <c r="X1323" s="68">
        <f t="shared" si="292"/>
        <v>0.32546284723106844</v>
      </c>
      <c r="Y1323" s="68">
        <f t="shared" si="293"/>
        <v>0.66841896795193789</v>
      </c>
      <c r="Z1323" s="58">
        <f>(Table1[[#This Row],[Eoq]]/2)*(Table1[[#This Row],[Std. Price ($)]]*$K$1)</f>
        <v>350.41160765020334</v>
      </c>
      <c r="AA1323" s="58">
        <f>Table1[[#This Row],[number of times I order]]*$H$1</f>
        <v>350.41160765020328</v>
      </c>
      <c r="AB1323" s="58">
        <f>Table1[[#This Row],[Holding cost]]+AA1323</f>
        <v>700.82321530040667</v>
      </c>
      <c r="AC1323" s="34">
        <v>0.4</v>
      </c>
      <c r="AD1323" s="29">
        <v>0.77</v>
      </c>
      <c r="AE1323" s="29">
        <v>0.25</v>
      </c>
      <c r="AF1323" s="29">
        <v>8</v>
      </c>
    </row>
    <row r="1324" spans="1:32" x14ac:dyDescent="0.15">
      <c r="A1324" s="32">
        <v>24990.97608360372</v>
      </c>
      <c r="B1324" s="33">
        <v>28.272968500000001</v>
      </c>
      <c r="C1324" s="33">
        <v>202.46267312662332</v>
      </c>
      <c r="D1324" s="33">
        <f>C1324/Table1[[#This Row],[Std. Price ($)]]</f>
        <v>7.1609980793712307</v>
      </c>
      <c r="E1324" s="29">
        <v>26</v>
      </c>
      <c r="F1324" s="29">
        <f t="shared" si="280"/>
        <v>46.8</v>
      </c>
      <c r="G1324" s="29">
        <f t="shared" si="281"/>
        <v>46.8</v>
      </c>
      <c r="H1324" s="29">
        <f t="shared" si="282"/>
        <v>46.8</v>
      </c>
      <c r="I1324" s="58">
        <f t="shared" si="283"/>
        <v>46.8</v>
      </c>
      <c r="J1324" s="58">
        <f t="shared" si="284"/>
        <v>46.8</v>
      </c>
      <c r="K1324" s="58">
        <f t="shared" si="285"/>
        <v>46.8</v>
      </c>
      <c r="L1324" s="58">
        <f t="shared" si="286"/>
        <v>46.8</v>
      </c>
      <c r="M1324" s="58">
        <f t="shared" si="287"/>
        <v>46.8</v>
      </c>
      <c r="N1324" s="58">
        <f t="shared" si="288"/>
        <v>46.8</v>
      </c>
      <c r="O1324" s="58">
        <f t="shared" si="289"/>
        <v>46.8</v>
      </c>
      <c r="P1324" s="58">
        <f t="shared" si="290"/>
        <v>46.8</v>
      </c>
      <c r="Q1324" s="58">
        <f t="shared" si="291"/>
        <v>46.8</v>
      </c>
      <c r="R1324" s="58">
        <f>SUM(Table1[[#This Row],[Oct]:[September]])</f>
        <v>561.6</v>
      </c>
      <c r="S1324" s="68">
        <f>Table1[[#This Row],[DEMAND for the whole year]]/365</f>
        <v>1.5386301369863014</v>
      </c>
      <c r="T1324" s="68">
        <f>Table1[[#This Row],[Lead Time (days)]]*S1324</f>
        <v>12.309041095890411</v>
      </c>
      <c r="U1324" s="68">
        <f>SQRT(2*Table1[[#This Row],[DEMAND for the whole year]]*$H$1/(Table1[[#This Row],[Std. Price ($)]]*$K$1))</f>
        <v>244.11163091774645</v>
      </c>
      <c r="V1324" s="68">
        <f>Table1[[#This Row],[DEMAND for the whole year]]/U1324</f>
        <v>2.3005868171403576</v>
      </c>
      <c r="W1324" s="68">
        <f>Table1[[#This Row],[Demand variability (COV)]]*S1324</f>
        <v>1.2770630136986301</v>
      </c>
      <c r="X1324" s="68">
        <f t="shared" si="292"/>
        <v>3.6120796679553209</v>
      </c>
      <c r="Y1324" s="68">
        <f t="shared" si="293"/>
        <v>7.4183046831785937</v>
      </c>
      <c r="Z1324" s="58">
        <f>(Table1[[#This Row],[Eoq]]/2)*(Table1[[#This Row],[Std. Price ($)]]*$K$1)</f>
        <v>690.17604514210723</v>
      </c>
      <c r="AA1324" s="58">
        <f>Table1[[#This Row],[number of times I order]]*$H$1</f>
        <v>690.17604514210734</v>
      </c>
      <c r="AB1324" s="58">
        <f>Table1[[#This Row],[Holding cost]]+AA1324</f>
        <v>1380.3520902842147</v>
      </c>
      <c r="AC1324" s="34">
        <v>0.8</v>
      </c>
      <c r="AD1324" s="29">
        <v>0.77</v>
      </c>
      <c r="AE1324" s="29">
        <v>0.83</v>
      </c>
      <c r="AF1324" s="29">
        <v>8</v>
      </c>
    </row>
    <row r="1325" spans="1:32" x14ac:dyDescent="0.15">
      <c r="A1325" s="32">
        <v>11568.842454374695</v>
      </c>
      <c r="B1325" s="33">
        <v>6.2491046000000008</v>
      </c>
      <c r="C1325" s="33">
        <v>81.01690832951337</v>
      </c>
      <c r="D1325" s="33">
        <f>C1325/Table1[[#This Row],[Std. Price ($)]]</f>
        <v>12.964562687831046</v>
      </c>
      <c r="E1325" s="29">
        <v>26</v>
      </c>
      <c r="F1325" s="29">
        <f t="shared" si="280"/>
        <v>57.2</v>
      </c>
      <c r="G1325" s="29">
        <f t="shared" si="281"/>
        <v>57.2</v>
      </c>
      <c r="H1325" s="29">
        <f t="shared" si="282"/>
        <v>57.2</v>
      </c>
      <c r="I1325" s="58">
        <f t="shared" si="283"/>
        <v>57.2</v>
      </c>
      <c r="J1325" s="58">
        <f t="shared" si="284"/>
        <v>57.2</v>
      </c>
      <c r="K1325" s="58">
        <f t="shared" si="285"/>
        <v>57.2</v>
      </c>
      <c r="L1325" s="58">
        <f t="shared" si="286"/>
        <v>57.2</v>
      </c>
      <c r="M1325" s="58">
        <f t="shared" si="287"/>
        <v>57.2</v>
      </c>
      <c r="N1325" s="58">
        <f t="shared" si="288"/>
        <v>57.2</v>
      </c>
      <c r="O1325" s="58">
        <f t="shared" si="289"/>
        <v>57.2</v>
      </c>
      <c r="P1325" s="58">
        <f t="shared" si="290"/>
        <v>57.2</v>
      </c>
      <c r="Q1325" s="58">
        <f t="shared" si="291"/>
        <v>57.2</v>
      </c>
      <c r="R1325" s="58">
        <f>SUM(Table1[[#This Row],[Oct]:[September]])</f>
        <v>686.40000000000009</v>
      </c>
      <c r="S1325" s="68">
        <f>Table1[[#This Row],[DEMAND for the whole year]]/365</f>
        <v>1.8805479452054796</v>
      </c>
      <c r="T1325" s="68">
        <f>Table1[[#This Row],[Lead Time (days)]]*S1325</f>
        <v>15.044383561643837</v>
      </c>
      <c r="U1325" s="68">
        <f>SQRT(2*Table1[[#This Row],[DEMAND for the whole year]]*$H$1/(Table1[[#This Row],[Std. Price ($)]]*$K$1))</f>
        <v>574.03763660569268</v>
      </c>
      <c r="V1325" s="68">
        <f>Table1[[#This Row],[DEMAND for the whole year]]/U1325</f>
        <v>1.1957404118285877</v>
      </c>
      <c r="W1325" s="68">
        <f>Table1[[#This Row],[Demand variability (COV)]]*S1325</f>
        <v>2.7079890410958907</v>
      </c>
      <c r="X1325" s="68">
        <f t="shared" si="292"/>
        <v>7.6593496573510427</v>
      </c>
      <c r="Y1325" s="68">
        <f t="shared" si="293"/>
        <v>15.730381014932924</v>
      </c>
      <c r="Z1325" s="58">
        <f>(Table1[[#This Row],[Eoq]]/2)*(Table1[[#This Row],[Std. Price ($)]]*$K$1)</f>
        <v>358.72212354857635</v>
      </c>
      <c r="AA1325" s="58">
        <f>Table1[[#This Row],[number of times I order]]*$H$1</f>
        <v>358.72212354857629</v>
      </c>
      <c r="AB1325" s="58">
        <f>Table1[[#This Row],[Holding cost]]+AA1325</f>
        <v>717.44424709715258</v>
      </c>
      <c r="AC1325" s="34">
        <v>1.2</v>
      </c>
      <c r="AD1325" s="29">
        <v>0.77</v>
      </c>
      <c r="AE1325" s="29">
        <v>1.44</v>
      </c>
      <c r="AF1325" s="29">
        <v>8</v>
      </c>
    </row>
    <row r="1326" spans="1:32" x14ac:dyDescent="0.15">
      <c r="A1326" s="32">
        <v>84047.342634255867</v>
      </c>
      <c r="B1326" s="33">
        <v>6.9302013000000002</v>
      </c>
      <c r="C1326" s="33">
        <v>69.378428806067731</v>
      </c>
      <c r="D1326" s="33">
        <f>C1326/Table1[[#This Row],[Std. Price ($)]]</f>
        <v>10.011026491549059</v>
      </c>
      <c r="E1326" s="29">
        <v>26</v>
      </c>
      <c r="F1326" s="29">
        <f t="shared" si="280"/>
        <v>57.2</v>
      </c>
      <c r="G1326" s="29">
        <f t="shared" si="281"/>
        <v>57.2</v>
      </c>
      <c r="H1326" s="29">
        <f t="shared" si="282"/>
        <v>57.2</v>
      </c>
      <c r="I1326" s="58">
        <f t="shared" si="283"/>
        <v>57.2</v>
      </c>
      <c r="J1326" s="58">
        <f t="shared" si="284"/>
        <v>57.2</v>
      </c>
      <c r="K1326" s="58">
        <f t="shared" si="285"/>
        <v>57.2</v>
      </c>
      <c r="L1326" s="58">
        <f t="shared" si="286"/>
        <v>57.2</v>
      </c>
      <c r="M1326" s="58">
        <f t="shared" si="287"/>
        <v>57.2</v>
      </c>
      <c r="N1326" s="58">
        <f t="shared" si="288"/>
        <v>57.2</v>
      </c>
      <c r="O1326" s="58">
        <f t="shared" si="289"/>
        <v>57.2</v>
      </c>
      <c r="P1326" s="58">
        <f t="shared" si="290"/>
        <v>57.2</v>
      </c>
      <c r="Q1326" s="58">
        <f t="shared" si="291"/>
        <v>57.2</v>
      </c>
      <c r="R1326" s="58">
        <f>SUM(Table1[[#This Row],[Oct]:[September]])</f>
        <v>686.40000000000009</v>
      </c>
      <c r="S1326" s="68">
        <f>Table1[[#This Row],[DEMAND for the whole year]]/365</f>
        <v>1.8805479452054796</v>
      </c>
      <c r="T1326" s="68">
        <f>Table1[[#This Row],[Lead Time (days)]]*S1326</f>
        <v>15.044383561643837</v>
      </c>
      <c r="U1326" s="68">
        <f>SQRT(2*Table1[[#This Row],[DEMAND for the whole year]]*$H$1/(Table1[[#This Row],[Std. Price ($)]]*$K$1))</f>
        <v>545.10019822143829</v>
      </c>
      <c r="V1326" s="68">
        <f>Table1[[#This Row],[DEMAND for the whole year]]/U1326</f>
        <v>1.2592180341148234</v>
      </c>
      <c r="W1326" s="68">
        <f>Table1[[#This Row],[Demand variability (COV)]]*S1326</f>
        <v>2.030991780821918</v>
      </c>
      <c r="X1326" s="68">
        <f t="shared" si="292"/>
        <v>5.7445122430132827</v>
      </c>
      <c r="Y1326" s="68">
        <f t="shared" si="293"/>
        <v>11.797785761199695</v>
      </c>
      <c r="Z1326" s="58">
        <f>(Table1[[#This Row],[Eoq]]/2)*(Table1[[#This Row],[Std. Price ($)]]*$K$1)</f>
        <v>377.76541023444696</v>
      </c>
      <c r="AA1326" s="58">
        <f>Table1[[#This Row],[number of times I order]]*$H$1</f>
        <v>377.76541023444702</v>
      </c>
      <c r="AB1326" s="58">
        <f>Table1[[#This Row],[Holding cost]]+AA1326</f>
        <v>755.53082046889404</v>
      </c>
      <c r="AC1326" s="34">
        <v>1.2</v>
      </c>
      <c r="AD1326" s="29">
        <v>0.77</v>
      </c>
      <c r="AE1326" s="29">
        <v>1.08</v>
      </c>
      <c r="AF1326" s="29">
        <v>8</v>
      </c>
    </row>
    <row r="1327" spans="1:32" x14ac:dyDescent="0.15">
      <c r="A1327" s="32">
        <v>97265.622875283807</v>
      </c>
      <c r="B1327" s="33">
        <v>23.0105225</v>
      </c>
      <c r="C1327" s="33">
        <v>27.187785477180249</v>
      </c>
      <c r="D1327" s="33">
        <f>C1327/Table1[[#This Row],[Std. Price ($)]]</f>
        <v>1.1815370762302442</v>
      </c>
      <c r="E1327" s="29">
        <v>10</v>
      </c>
      <c r="F1327" s="29">
        <f t="shared" si="280"/>
        <v>15</v>
      </c>
      <c r="G1327" s="29">
        <f t="shared" si="281"/>
        <v>15</v>
      </c>
      <c r="H1327" s="29">
        <f t="shared" si="282"/>
        <v>15</v>
      </c>
      <c r="I1327" s="58">
        <f t="shared" si="283"/>
        <v>15</v>
      </c>
      <c r="J1327" s="58">
        <f t="shared" si="284"/>
        <v>15</v>
      </c>
      <c r="K1327" s="58">
        <f t="shared" si="285"/>
        <v>15</v>
      </c>
      <c r="L1327" s="58">
        <f t="shared" si="286"/>
        <v>15</v>
      </c>
      <c r="M1327" s="58">
        <f t="shared" si="287"/>
        <v>15</v>
      </c>
      <c r="N1327" s="58">
        <f t="shared" si="288"/>
        <v>15</v>
      </c>
      <c r="O1327" s="58">
        <f t="shared" si="289"/>
        <v>15</v>
      </c>
      <c r="P1327" s="58">
        <f t="shared" si="290"/>
        <v>15</v>
      </c>
      <c r="Q1327" s="58">
        <f t="shared" si="291"/>
        <v>15</v>
      </c>
      <c r="R1327" s="58">
        <f>SUM(Table1[[#This Row],[Oct]:[September]])</f>
        <v>180</v>
      </c>
      <c r="S1327" s="68">
        <f>Table1[[#This Row],[DEMAND for the whole year]]/365</f>
        <v>0.49315068493150682</v>
      </c>
      <c r="T1327" s="68">
        <f>Table1[[#This Row],[Lead Time (days)]]*S1327</f>
        <v>3.9452054794520546</v>
      </c>
      <c r="U1327" s="68">
        <f>SQRT(2*Table1[[#This Row],[DEMAND for the whole year]]*$H$1/(Table1[[#This Row],[Std. Price ($)]]*$K$1))</f>
        <v>153.19113707103597</v>
      </c>
      <c r="V1327" s="68">
        <f>Table1[[#This Row],[DEMAND for the whole year]]/U1327</f>
        <v>1.1750027021245528</v>
      </c>
      <c r="W1327" s="68">
        <f>Table1[[#This Row],[Demand variability (COV)]]*S1327</f>
        <v>0.12328767123287671</v>
      </c>
      <c r="X1327" s="68">
        <f t="shared" si="292"/>
        <v>0.34871019346185905</v>
      </c>
      <c r="Y1327" s="68">
        <f t="shared" si="293"/>
        <v>0.71616317994850498</v>
      </c>
      <c r="Z1327" s="58">
        <f>(Table1[[#This Row],[Eoq]]/2)*(Table1[[#This Row],[Std. Price ($)]]*$K$1)</f>
        <v>352.50081063736576</v>
      </c>
      <c r="AA1327" s="58">
        <f>Table1[[#This Row],[number of times I order]]*$H$1</f>
        <v>352.50081063736587</v>
      </c>
      <c r="AB1327" s="58">
        <f>Table1[[#This Row],[Holding cost]]+AA1327</f>
        <v>705.00162127473163</v>
      </c>
      <c r="AC1327" s="34">
        <v>0.5</v>
      </c>
      <c r="AD1327" s="29">
        <v>0.77</v>
      </c>
      <c r="AE1327" s="29">
        <v>0.25</v>
      </c>
      <c r="AF1327" s="29">
        <v>8</v>
      </c>
    </row>
    <row r="1328" spans="1:32" x14ac:dyDescent="0.15">
      <c r="A1328" s="32">
        <v>41592.179777639423</v>
      </c>
      <c r="B1328" s="33">
        <v>62.076634300000002</v>
      </c>
      <c r="C1328" s="33">
        <v>67.867772048741443</v>
      </c>
      <c r="D1328" s="33">
        <f>C1328/Table1[[#This Row],[Std. Price ($)]]</f>
        <v>1.0932901374896455</v>
      </c>
      <c r="E1328" s="29">
        <v>10</v>
      </c>
      <c r="F1328" s="29">
        <f t="shared" si="280"/>
        <v>6</v>
      </c>
      <c r="G1328" s="29">
        <f t="shared" si="281"/>
        <v>6</v>
      </c>
      <c r="H1328" s="29">
        <f t="shared" si="282"/>
        <v>6</v>
      </c>
      <c r="I1328" s="58">
        <f t="shared" si="283"/>
        <v>6</v>
      </c>
      <c r="J1328" s="58">
        <f t="shared" si="284"/>
        <v>6</v>
      </c>
      <c r="K1328" s="58">
        <f t="shared" si="285"/>
        <v>6</v>
      </c>
      <c r="L1328" s="58">
        <f t="shared" si="286"/>
        <v>6</v>
      </c>
      <c r="M1328" s="58">
        <f t="shared" si="287"/>
        <v>6</v>
      </c>
      <c r="N1328" s="58">
        <f t="shared" si="288"/>
        <v>6</v>
      </c>
      <c r="O1328" s="58">
        <f t="shared" si="289"/>
        <v>6</v>
      </c>
      <c r="P1328" s="58">
        <f t="shared" si="290"/>
        <v>6</v>
      </c>
      <c r="Q1328" s="58">
        <f t="shared" si="291"/>
        <v>6</v>
      </c>
      <c r="R1328" s="58">
        <f>SUM(Table1[[#This Row],[Oct]:[September]])</f>
        <v>72</v>
      </c>
      <c r="S1328" s="68">
        <f>Table1[[#This Row],[DEMAND for the whole year]]/365</f>
        <v>0.19726027397260273</v>
      </c>
      <c r="T1328" s="68">
        <f>Table1[[#This Row],[Lead Time (days)]]*S1328</f>
        <v>1.5780821917808219</v>
      </c>
      <c r="U1328" s="68">
        <f>SQRT(2*Table1[[#This Row],[DEMAND for the whole year]]*$H$1/(Table1[[#This Row],[Std. Price ($)]]*$K$1))</f>
        <v>58.987880874208663</v>
      </c>
      <c r="V1328" s="68">
        <f>Table1[[#This Row],[DEMAND for the whole year]]/U1328</f>
        <v>1.2205897030534054</v>
      </c>
      <c r="W1328" s="68">
        <f>Table1[[#This Row],[Demand variability (COV)]]*S1328</f>
        <v>4.9315068493150684E-2</v>
      </c>
      <c r="X1328" s="68">
        <f t="shared" si="292"/>
        <v>0.13948407738474364</v>
      </c>
      <c r="Y1328" s="68">
        <f t="shared" si="293"/>
        <v>0.28646527197940203</v>
      </c>
      <c r="Z1328" s="58">
        <f>(Table1[[#This Row],[Eoq]]/2)*(Table1[[#This Row],[Std. Price ($)]]*$K$1)</f>
        <v>366.17691091602154</v>
      </c>
      <c r="AA1328" s="58">
        <f>Table1[[#This Row],[number of times I order]]*$H$1</f>
        <v>366.1769109160216</v>
      </c>
      <c r="AB1328" s="58">
        <f>Table1[[#This Row],[Holding cost]]+AA1328</f>
        <v>732.3538218320432</v>
      </c>
      <c r="AC1328" s="34">
        <v>-0.4</v>
      </c>
      <c r="AD1328" s="29">
        <v>0.77</v>
      </c>
      <c r="AE1328" s="29">
        <v>0.25</v>
      </c>
      <c r="AF1328" s="29">
        <v>8</v>
      </c>
    </row>
    <row r="1329" spans="1:32" x14ac:dyDescent="0.15">
      <c r="A1329" s="32">
        <v>91775.972256022564</v>
      </c>
      <c r="B1329" s="33">
        <v>34.436904100000007</v>
      </c>
      <c r="C1329" s="33">
        <v>39.086206605682058</v>
      </c>
      <c r="D1329" s="33">
        <f>C1329/Table1[[#This Row],[Std. Price ($)]]</f>
        <v>1.135009305487541</v>
      </c>
      <c r="E1329" s="29">
        <v>10</v>
      </c>
      <c r="F1329" s="29">
        <f t="shared" si="280"/>
        <v>6</v>
      </c>
      <c r="G1329" s="29">
        <f t="shared" si="281"/>
        <v>6</v>
      </c>
      <c r="H1329" s="29">
        <f t="shared" si="282"/>
        <v>6</v>
      </c>
      <c r="I1329" s="58">
        <f t="shared" si="283"/>
        <v>6</v>
      </c>
      <c r="J1329" s="58">
        <f t="shared" si="284"/>
        <v>6</v>
      </c>
      <c r="K1329" s="58">
        <f t="shared" si="285"/>
        <v>6</v>
      </c>
      <c r="L1329" s="58">
        <f t="shared" si="286"/>
        <v>6</v>
      </c>
      <c r="M1329" s="58">
        <f t="shared" si="287"/>
        <v>6</v>
      </c>
      <c r="N1329" s="58">
        <f t="shared" si="288"/>
        <v>6</v>
      </c>
      <c r="O1329" s="58">
        <f t="shared" si="289"/>
        <v>6</v>
      </c>
      <c r="P1329" s="58">
        <f t="shared" si="290"/>
        <v>6</v>
      </c>
      <c r="Q1329" s="58">
        <f t="shared" si="291"/>
        <v>6</v>
      </c>
      <c r="R1329" s="58">
        <f>SUM(Table1[[#This Row],[Oct]:[September]])</f>
        <v>72</v>
      </c>
      <c r="S1329" s="68">
        <f>Table1[[#This Row],[DEMAND for the whole year]]/365</f>
        <v>0.19726027397260273</v>
      </c>
      <c r="T1329" s="68">
        <f>Table1[[#This Row],[Lead Time (days)]]*S1329</f>
        <v>1.5780821917808219</v>
      </c>
      <c r="U1329" s="68">
        <f>SQRT(2*Table1[[#This Row],[DEMAND for the whole year]]*$H$1/(Table1[[#This Row],[Std. Price ($)]]*$K$1))</f>
        <v>79.198111343025033</v>
      </c>
      <c r="V1329" s="68">
        <f>Table1[[#This Row],[DEMAND for the whole year]]/U1329</f>
        <v>0.90911258840695863</v>
      </c>
      <c r="W1329" s="68">
        <f>Table1[[#This Row],[Demand variability (COV)]]*S1329</f>
        <v>4.9315068493150684E-2</v>
      </c>
      <c r="X1329" s="68">
        <f t="shared" si="292"/>
        <v>0.13948407738474364</v>
      </c>
      <c r="Y1329" s="68">
        <f t="shared" si="293"/>
        <v>0.28646527197940203</v>
      </c>
      <c r="Z1329" s="58">
        <f>(Table1[[#This Row],[Eoq]]/2)*(Table1[[#This Row],[Std. Price ($)]]*$K$1)</f>
        <v>272.73377652208757</v>
      </c>
      <c r="AA1329" s="58">
        <f>Table1[[#This Row],[number of times I order]]*$H$1</f>
        <v>272.73377652208757</v>
      </c>
      <c r="AB1329" s="58">
        <f>Table1[[#This Row],[Holding cost]]+AA1329</f>
        <v>545.46755304417513</v>
      </c>
      <c r="AC1329" s="34">
        <v>-0.4</v>
      </c>
      <c r="AD1329" s="29">
        <v>0.77</v>
      </c>
      <c r="AE1329" s="29">
        <v>0.25</v>
      </c>
      <c r="AF1329" s="29">
        <v>8</v>
      </c>
    </row>
    <row r="1330" spans="1:32" x14ac:dyDescent="0.15">
      <c r="A1330" s="32">
        <v>13514.240275765265</v>
      </c>
      <c r="B1330" s="33">
        <v>70.8295672</v>
      </c>
      <c r="C1330" s="33">
        <v>76.982300637014603</v>
      </c>
      <c r="D1330" s="33">
        <f>C1330/Table1[[#This Row],[Std. Price ($)]]</f>
        <v>1.0868667377232626</v>
      </c>
      <c r="E1330" s="29">
        <v>10</v>
      </c>
      <c r="F1330" s="29">
        <f t="shared" si="280"/>
        <v>6</v>
      </c>
      <c r="G1330" s="29">
        <f t="shared" si="281"/>
        <v>6</v>
      </c>
      <c r="H1330" s="29">
        <f t="shared" si="282"/>
        <v>6</v>
      </c>
      <c r="I1330" s="58">
        <f t="shared" si="283"/>
        <v>6</v>
      </c>
      <c r="J1330" s="58">
        <f t="shared" si="284"/>
        <v>6</v>
      </c>
      <c r="K1330" s="58">
        <f t="shared" si="285"/>
        <v>6</v>
      </c>
      <c r="L1330" s="58">
        <f t="shared" si="286"/>
        <v>6</v>
      </c>
      <c r="M1330" s="58">
        <f t="shared" si="287"/>
        <v>6</v>
      </c>
      <c r="N1330" s="58">
        <f t="shared" si="288"/>
        <v>6</v>
      </c>
      <c r="O1330" s="58">
        <f t="shared" si="289"/>
        <v>6</v>
      </c>
      <c r="P1330" s="58">
        <f t="shared" si="290"/>
        <v>6</v>
      </c>
      <c r="Q1330" s="58">
        <f t="shared" si="291"/>
        <v>6</v>
      </c>
      <c r="R1330" s="58">
        <f>SUM(Table1[[#This Row],[Oct]:[September]])</f>
        <v>72</v>
      </c>
      <c r="S1330" s="68">
        <f>Table1[[#This Row],[DEMAND for the whole year]]/365</f>
        <v>0.19726027397260273</v>
      </c>
      <c r="T1330" s="68">
        <f>Table1[[#This Row],[Lead Time (days)]]*S1330</f>
        <v>1.5780821917808219</v>
      </c>
      <c r="U1330" s="68">
        <f>SQRT(2*Table1[[#This Row],[DEMAND for the whole year]]*$H$1/(Table1[[#This Row],[Std. Price ($)]]*$K$1))</f>
        <v>55.222947289343168</v>
      </c>
      <c r="V1330" s="68">
        <f>Table1[[#This Row],[DEMAND for the whole year]]/U1330</f>
        <v>1.3038058186708632</v>
      </c>
      <c r="W1330" s="68">
        <f>Table1[[#This Row],[Demand variability (COV)]]*S1330</f>
        <v>4.9315068493150684E-2</v>
      </c>
      <c r="X1330" s="68">
        <f t="shared" si="292"/>
        <v>0.13948407738474364</v>
      </c>
      <c r="Y1330" s="68">
        <f t="shared" si="293"/>
        <v>0.28646527197940203</v>
      </c>
      <c r="Z1330" s="58">
        <f>(Table1[[#This Row],[Eoq]]/2)*(Table1[[#This Row],[Std. Price ($)]]*$K$1)</f>
        <v>391.141745601259</v>
      </c>
      <c r="AA1330" s="58">
        <f>Table1[[#This Row],[number of times I order]]*$H$1</f>
        <v>391.14174560125895</v>
      </c>
      <c r="AB1330" s="58">
        <f>Table1[[#This Row],[Holding cost]]+AA1330</f>
        <v>782.28349120251801</v>
      </c>
      <c r="AC1330" s="34">
        <v>-0.4</v>
      </c>
      <c r="AD1330" s="29">
        <v>0.77</v>
      </c>
      <c r="AE1330" s="29">
        <v>0.25</v>
      </c>
      <c r="AF1330" s="29">
        <v>8</v>
      </c>
    </row>
    <row r="1331" spans="1:32" x14ac:dyDescent="0.15">
      <c r="A1331" s="32">
        <v>45713.31833318415</v>
      </c>
      <c r="B1331" s="33">
        <v>10.542073</v>
      </c>
      <c r="C1331" s="33">
        <v>130.91011773862311</v>
      </c>
      <c r="D1331" s="33">
        <f>C1331/Table1[[#This Row],[Std. Price ($)]]</f>
        <v>12.417872437292278</v>
      </c>
      <c r="E1331" s="29">
        <v>26</v>
      </c>
      <c r="F1331" s="29">
        <f t="shared" si="280"/>
        <v>39</v>
      </c>
      <c r="G1331" s="29">
        <f t="shared" si="281"/>
        <v>39</v>
      </c>
      <c r="H1331" s="29">
        <f t="shared" si="282"/>
        <v>39</v>
      </c>
      <c r="I1331" s="58">
        <f t="shared" si="283"/>
        <v>39</v>
      </c>
      <c r="J1331" s="58">
        <f t="shared" si="284"/>
        <v>39</v>
      </c>
      <c r="K1331" s="58">
        <f t="shared" si="285"/>
        <v>39</v>
      </c>
      <c r="L1331" s="58">
        <f t="shared" si="286"/>
        <v>39</v>
      </c>
      <c r="M1331" s="58">
        <f t="shared" si="287"/>
        <v>39</v>
      </c>
      <c r="N1331" s="58">
        <f t="shared" si="288"/>
        <v>39</v>
      </c>
      <c r="O1331" s="58">
        <f t="shared" si="289"/>
        <v>39</v>
      </c>
      <c r="P1331" s="58">
        <f t="shared" si="290"/>
        <v>39</v>
      </c>
      <c r="Q1331" s="58">
        <f t="shared" si="291"/>
        <v>39</v>
      </c>
      <c r="R1331" s="58">
        <f>SUM(Table1[[#This Row],[Oct]:[September]])</f>
        <v>468</v>
      </c>
      <c r="S1331" s="68">
        <f>Table1[[#This Row],[DEMAND for the whole year]]/365</f>
        <v>1.2821917808219179</v>
      </c>
      <c r="T1331" s="68">
        <f>Table1[[#This Row],[Lead Time (days)]]*S1331</f>
        <v>10.257534246575343</v>
      </c>
      <c r="U1331" s="68">
        <f>SQRT(2*Table1[[#This Row],[DEMAND for the whole year]]*$H$1/(Table1[[#This Row],[Std. Price ($)]]*$K$1))</f>
        <v>364.93922403982413</v>
      </c>
      <c r="V1331" s="68">
        <f>Table1[[#This Row],[DEMAND for the whole year]]/U1331</f>
        <v>1.2824053134637272</v>
      </c>
      <c r="W1331" s="68">
        <f>Table1[[#This Row],[Demand variability (COV)]]*S1331</f>
        <v>1.8463561643835618</v>
      </c>
      <c r="X1331" s="68">
        <f t="shared" si="292"/>
        <v>5.2222838572848023</v>
      </c>
      <c r="Y1331" s="68">
        <f t="shared" si="293"/>
        <v>10.725259782908813</v>
      </c>
      <c r="Z1331" s="58">
        <f>(Table1[[#This Row],[Eoq]]/2)*(Table1[[#This Row],[Std. Price ($)]]*$K$1)</f>
        <v>384.72159403911809</v>
      </c>
      <c r="AA1331" s="58">
        <f>Table1[[#This Row],[number of times I order]]*$H$1</f>
        <v>384.72159403911814</v>
      </c>
      <c r="AB1331" s="58">
        <f>Table1[[#This Row],[Holding cost]]+AA1331</f>
        <v>769.44318807823629</v>
      </c>
      <c r="AC1331" s="34">
        <v>0.5</v>
      </c>
      <c r="AD1331" s="29">
        <v>0.77</v>
      </c>
      <c r="AE1331" s="29">
        <v>1.44</v>
      </c>
      <c r="AF1331" s="29">
        <v>8</v>
      </c>
    </row>
    <row r="1332" spans="1:32" x14ac:dyDescent="0.15">
      <c r="A1332" s="32">
        <v>8948.1182307314612</v>
      </c>
      <c r="B1332" s="33">
        <v>28.181016800000002</v>
      </c>
      <c r="C1332" s="33">
        <v>237.16149431691682</v>
      </c>
      <c r="D1332" s="33">
        <f>C1332/Table1[[#This Row],[Std. Price ($)]]</f>
        <v>8.4156471712871905</v>
      </c>
      <c r="E1332" s="29">
        <v>18</v>
      </c>
      <c r="F1332" s="29">
        <f t="shared" si="280"/>
        <v>10.8</v>
      </c>
      <c r="G1332" s="29">
        <f t="shared" si="281"/>
        <v>10.8</v>
      </c>
      <c r="H1332" s="29">
        <f t="shared" si="282"/>
        <v>10.8</v>
      </c>
      <c r="I1332" s="58">
        <f t="shared" si="283"/>
        <v>10.8</v>
      </c>
      <c r="J1332" s="58">
        <f t="shared" si="284"/>
        <v>10.8</v>
      </c>
      <c r="K1332" s="58">
        <f t="shared" si="285"/>
        <v>10.8</v>
      </c>
      <c r="L1332" s="58">
        <f t="shared" si="286"/>
        <v>10.8</v>
      </c>
      <c r="M1332" s="58">
        <f t="shared" si="287"/>
        <v>10.8</v>
      </c>
      <c r="N1332" s="58">
        <f t="shared" si="288"/>
        <v>10.8</v>
      </c>
      <c r="O1332" s="58">
        <f t="shared" si="289"/>
        <v>10.8</v>
      </c>
      <c r="P1332" s="58">
        <f t="shared" si="290"/>
        <v>10.8</v>
      </c>
      <c r="Q1332" s="58">
        <f t="shared" si="291"/>
        <v>10.8</v>
      </c>
      <c r="R1332" s="58">
        <f>SUM(Table1[[#This Row],[Oct]:[September]])</f>
        <v>129.6</v>
      </c>
      <c r="S1332" s="68">
        <f>Table1[[#This Row],[DEMAND for the whole year]]/365</f>
        <v>0.35506849315068489</v>
      </c>
      <c r="T1332" s="68">
        <f>Table1[[#This Row],[Lead Time (days)]]*S1332</f>
        <v>2.8405479452054792</v>
      </c>
      <c r="U1332" s="68">
        <f>SQRT(2*Table1[[#This Row],[DEMAND for the whole year]]*$H$1/(Table1[[#This Row],[Std. Price ($)]]*$K$1))</f>
        <v>117.45859420203965</v>
      </c>
      <c r="V1332" s="68">
        <f>Table1[[#This Row],[DEMAND for the whole year]]/U1332</f>
        <v>1.1033675388373541</v>
      </c>
      <c r="W1332" s="68">
        <f>Table1[[#This Row],[Demand variability (COV)]]*S1332</f>
        <v>0.52195068493150676</v>
      </c>
      <c r="X1332" s="68">
        <f t="shared" si="292"/>
        <v>1.4762994750401264</v>
      </c>
      <c r="Y1332" s="68">
        <f t="shared" si="293"/>
        <v>3.0319484386299904</v>
      </c>
      <c r="Z1332" s="58">
        <f>(Table1[[#This Row],[Eoq]]/2)*(Table1[[#This Row],[Std. Price ($)]]*$K$1)</f>
        <v>331.01026165120624</v>
      </c>
      <c r="AA1332" s="58">
        <f>Table1[[#This Row],[number of times I order]]*$H$1</f>
        <v>331.01026165120624</v>
      </c>
      <c r="AB1332" s="58">
        <f>Table1[[#This Row],[Holding cost]]+AA1332</f>
        <v>662.02052330241247</v>
      </c>
      <c r="AC1332" s="34">
        <v>-0.4</v>
      </c>
      <c r="AD1332" s="29">
        <v>0.77</v>
      </c>
      <c r="AE1332" s="29">
        <v>1.47</v>
      </c>
      <c r="AF1332" s="29">
        <v>8</v>
      </c>
    </row>
    <row r="1333" spans="1:32" x14ac:dyDescent="0.15">
      <c r="A1333" s="32">
        <v>46840.299785732896</v>
      </c>
      <c r="B1333" s="33">
        <v>32.626376300000004</v>
      </c>
      <c r="C1333" s="33">
        <v>152.03105544040554</v>
      </c>
      <c r="D1333" s="33">
        <f>C1333/Table1[[#This Row],[Std. Price ($)]]</f>
        <v>4.6597591483184582</v>
      </c>
      <c r="E1333" s="29">
        <v>10</v>
      </c>
      <c r="F1333" s="29">
        <f t="shared" si="280"/>
        <v>12</v>
      </c>
      <c r="G1333" s="29">
        <f t="shared" si="281"/>
        <v>12</v>
      </c>
      <c r="H1333" s="29">
        <f t="shared" si="282"/>
        <v>12</v>
      </c>
      <c r="I1333" s="58">
        <f t="shared" si="283"/>
        <v>12</v>
      </c>
      <c r="J1333" s="58">
        <f t="shared" si="284"/>
        <v>12</v>
      </c>
      <c r="K1333" s="58">
        <f t="shared" si="285"/>
        <v>12</v>
      </c>
      <c r="L1333" s="58">
        <f t="shared" si="286"/>
        <v>12</v>
      </c>
      <c r="M1333" s="58">
        <f t="shared" si="287"/>
        <v>12</v>
      </c>
      <c r="N1333" s="58">
        <f t="shared" si="288"/>
        <v>12</v>
      </c>
      <c r="O1333" s="58">
        <f t="shared" si="289"/>
        <v>12</v>
      </c>
      <c r="P1333" s="58">
        <f t="shared" si="290"/>
        <v>12</v>
      </c>
      <c r="Q1333" s="58">
        <f t="shared" si="291"/>
        <v>12</v>
      </c>
      <c r="R1333" s="58">
        <f>SUM(Table1[[#This Row],[Oct]:[September]])</f>
        <v>144</v>
      </c>
      <c r="S1333" s="68">
        <f>Table1[[#This Row],[DEMAND for the whole year]]/365</f>
        <v>0.39452054794520547</v>
      </c>
      <c r="T1333" s="68">
        <f>Table1[[#This Row],[Lead Time (days)]]*S1333</f>
        <v>3.1561643835616437</v>
      </c>
      <c r="U1333" s="68">
        <f>SQRT(2*Table1[[#This Row],[DEMAND for the whole year]]*$H$1/(Table1[[#This Row],[Std. Price ($)]]*$K$1))</f>
        <v>115.06876526880703</v>
      </c>
      <c r="V1333" s="68">
        <f>Table1[[#This Row],[DEMAND for the whole year]]/U1333</f>
        <v>1.2514256120121563</v>
      </c>
      <c r="W1333" s="68">
        <f>Table1[[#This Row],[Demand variability (COV)]]*S1333</f>
        <v>0.57994520547945205</v>
      </c>
      <c r="X1333" s="68">
        <f t="shared" si="292"/>
        <v>1.640332750044585</v>
      </c>
      <c r="Y1333" s="68">
        <f t="shared" si="293"/>
        <v>3.3688315984777675</v>
      </c>
      <c r="Z1333" s="58">
        <f>(Table1[[#This Row],[Eoq]]/2)*(Table1[[#This Row],[Std. Price ($)]]*$K$1)</f>
        <v>375.42768360364693</v>
      </c>
      <c r="AA1333" s="58">
        <f>Table1[[#This Row],[number of times I order]]*$H$1</f>
        <v>375.42768360364687</v>
      </c>
      <c r="AB1333" s="58">
        <f>Table1[[#This Row],[Holding cost]]+AA1333</f>
        <v>750.85536720729374</v>
      </c>
      <c r="AC1333" s="34">
        <v>0.2</v>
      </c>
      <c r="AD1333" s="29">
        <v>0.77</v>
      </c>
      <c r="AE1333" s="29">
        <v>1.47</v>
      </c>
      <c r="AF1333" s="29">
        <v>8</v>
      </c>
    </row>
    <row r="1334" spans="1:32" x14ac:dyDescent="0.15">
      <c r="A1334" s="32">
        <v>26543.223001400718</v>
      </c>
      <c r="B1334" s="33">
        <v>27.681930600000001</v>
      </c>
      <c r="C1334" s="33">
        <v>233.06422071054533</v>
      </c>
      <c r="D1334" s="33">
        <f>C1334/Table1[[#This Row],[Std. Price ($)]]</f>
        <v>8.419362943946739</v>
      </c>
      <c r="E1334" s="29">
        <v>18</v>
      </c>
      <c r="F1334" s="29">
        <f t="shared" si="280"/>
        <v>32.4</v>
      </c>
      <c r="G1334" s="29">
        <f t="shared" si="281"/>
        <v>32.4</v>
      </c>
      <c r="H1334" s="29">
        <f t="shared" si="282"/>
        <v>32.4</v>
      </c>
      <c r="I1334" s="58">
        <f t="shared" si="283"/>
        <v>32.4</v>
      </c>
      <c r="J1334" s="58">
        <f t="shared" si="284"/>
        <v>32.4</v>
      </c>
      <c r="K1334" s="58">
        <f t="shared" si="285"/>
        <v>32.4</v>
      </c>
      <c r="L1334" s="58">
        <f t="shared" si="286"/>
        <v>32.4</v>
      </c>
      <c r="M1334" s="58">
        <f t="shared" si="287"/>
        <v>32.4</v>
      </c>
      <c r="N1334" s="58">
        <f t="shared" si="288"/>
        <v>32.4</v>
      </c>
      <c r="O1334" s="58">
        <f t="shared" si="289"/>
        <v>32.4</v>
      </c>
      <c r="P1334" s="58">
        <f t="shared" si="290"/>
        <v>32.4</v>
      </c>
      <c r="Q1334" s="58">
        <f t="shared" si="291"/>
        <v>32.4</v>
      </c>
      <c r="R1334" s="58">
        <f>SUM(Table1[[#This Row],[Oct]:[September]])</f>
        <v>388.7999999999999</v>
      </c>
      <c r="S1334" s="68">
        <f>Table1[[#This Row],[DEMAND for the whole year]]/365</f>
        <v>1.0652054794520545</v>
      </c>
      <c r="T1334" s="68">
        <f>Table1[[#This Row],[Lead Time (days)]]*S1334</f>
        <v>8.5216438356164357</v>
      </c>
      <c r="U1334" s="68">
        <f>SQRT(2*Table1[[#This Row],[DEMAND for the whole year]]*$H$1/(Table1[[#This Row],[Std. Price ($)]]*$K$1))</f>
        <v>205.27004037161225</v>
      </c>
      <c r="V1334" s="68">
        <f>Table1[[#This Row],[DEMAND for the whole year]]/U1334</f>
        <v>1.8940903372753897</v>
      </c>
      <c r="W1334" s="68">
        <f>Table1[[#This Row],[Demand variability (COV)]]*S1334</f>
        <v>1.5658520547945201</v>
      </c>
      <c r="X1334" s="68">
        <f t="shared" si="292"/>
        <v>4.4288984251203782</v>
      </c>
      <c r="Y1334" s="68">
        <f t="shared" si="293"/>
        <v>9.095845315889969</v>
      </c>
      <c r="Z1334" s="58">
        <f>(Table1[[#This Row],[Eoq]]/2)*(Table1[[#This Row],[Std. Price ($)]]*$K$1)</f>
        <v>568.22710118261693</v>
      </c>
      <c r="AA1334" s="58">
        <f>Table1[[#This Row],[number of times I order]]*$H$1</f>
        <v>568.22710118261693</v>
      </c>
      <c r="AB1334" s="58">
        <f>Table1[[#This Row],[Holding cost]]+AA1334</f>
        <v>1136.4542023652339</v>
      </c>
      <c r="AC1334" s="34">
        <v>0.8</v>
      </c>
      <c r="AD1334" s="29">
        <v>0.77</v>
      </c>
      <c r="AE1334" s="29">
        <v>1.47</v>
      </c>
      <c r="AF1334" s="29">
        <v>8</v>
      </c>
    </row>
    <row r="1335" spans="1:32" x14ac:dyDescent="0.15">
      <c r="A1335" s="32">
        <v>37521.042291201877</v>
      </c>
      <c r="B1335" s="33">
        <v>20.381328100000001</v>
      </c>
      <c r="C1335" s="33">
        <v>173.12955224273406</v>
      </c>
      <c r="D1335" s="33">
        <f>C1335/Table1[[#This Row],[Std. Price ($)]]</f>
        <v>8.4945176974376881</v>
      </c>
      <c r="E1335" s="29">
        <v>18</v>
      </c>
      <c r="F1335" s="29">
        <f t="shared" si="280"/>
        <v>45</v>
      </c>
      <c r="G1335" s="29">
        <f t="shared" si="281"/>
        <v>45</v>
      </c>
      <c r="H1335" s="29">
        <f t="shared" si="282"/>
        <v>45</v>
      </c>
      <c r="I1335" s="58">
        <f t="shared" si="283"/>
        <v>45</v>
      </c>
      <c r="J1335" s="58">
        <f t="shared" si="284"/>
        <v>45</v>
      </c>
      <c r="K1335" s="58">
        <f t="shared" si="285"/>
        <v>45</v>
      </c>
      <c r="L1335" s="58">
        <f t="shared" si="286"/>
        <v>45</v>
      </c>
      <c r="M1335" s="58">
        <f t="shared" si="287"/>
        <v>45</v>
      </c>
      <c r="N1335" s="58">
        <f t="shared" si="288"/>
        <v>45</v>
      </c>
      <c r="O1335" s="58">
        <f t="shared" si="289"/>
        <v>45</v>
      </c>
      <c r="P1335" s="58">
        <f t="shared" si="290"/>
        <v>45</v>
      </c>
      <c r="Q1335" s="58">
        <f t="shared" si="291"/>
        <v>45</v>
      </c>
      <c r="R1335" s="58">
        <f>SUM(Table1[[#This Row],[Oct]:[September]])</f>
        <v>540</v>
      </c>
      <c r="S1335" s="68">
        <f>Table1[[#This Row],[DEMAND for the whole year]]/365</f>
        <v>1.4794520547945205</v>
      </c>
      <c r="T1335" s="68">
        <f>Table1[[#This Row],[Lead Time (days)]]*S1335</f>
        <v>11.835616438356164</v>
      </c>
      <c r="U1335" s="68">
        <f>SQRT(2*Table1[[#This Row],[DEMAND for the whole year]]*$H$1/(Table1[[#This Row],[Std. Price ($)]]*$K$1))</f>
        <v>281.92998426243207</v>
      </c>
      <c r="V1335" s="68">
        <f>Table1[[#This Row],[DEMAND for the whole year]]/U1335</f>
        <v>1.9153691701601547</v>
      </c>
      <c r="W1335" s="68">
        <f>Table1[[#This Row],[Demand variability (COV)]]*S1335</f>
        <v>2.1747945205479451</v>
      </c>
      <c r="X1335" s="68">
        <f t="shared" si="292"/>
        <v>6.1512478126671937</v>
      </c>
      <c r="Y1335" s="68">
        <f t="shared" si="293"/>
        <v>12.633118494291628</v>
      </c>
      <c r="Z1335" s="58">
        <f>(Table1[[#This Row],[Eoq]]/2)*(Table1[[#This Row],[Std. Price ($)]]*$K$1)</f>
        <v>574.6107510480465</v>
      </c>
      <c r="AA1335" s="58">
        <f>Table1[[#This Row],[number of times I order]]*$H$1</f>
        <v>574.61075104804638</v>
      </c>
      <c r="AB1335" s="58">
        <f>Table1[[#This Row],[Holding cost]]+AA1335</f>
        <v>1149.221502096093</v>
      </c>
      <c r="AC1335" s="34">
        <v>1.5</v>
      </c>
      <c r="AD1335" s="29">
        <v>0.77</v>
      </c>
      <c r="AE1335" s="29">
        <v>1.47</v>
      </c>
      <c r="AF1335" s="29">
        <v>8</v>
      </c>
    </row>
    <row r="1336" spans="1:32" x14ac:dyDescent="0.15">
      <c r="A1336" s="32">
        <v>36888.230227515494</v>
      </c>
      <c r="B1336" s="33">
        <v>30.440690900000003</v>
      </c>
      <c r="C1336" s="33">
        <v>34.924904345929264</v>
      </c>
      <c r="D1336" s="33">
        <f>C1336/Table1[[#This Row],[Std. Price ($)]]</f>
        <v>1.1473098445978196</v>
      </c>
      <c r="E1336" s="29">
        <v>10</v>
      </c>
      <c r="F1336" s="29">
        <f t="shared" si="280"/>
        <v>8</v>
      </c>
      <c r="G1336" s="29">
        <f t="shared" si="281"/>
        <v>8</v>
      </c>
      <c r="H1336" s="29">
        <f t="shared" si="282"/>
        <v>8</v>
      </c>
      <c r="I1336" s="58">
        <f t="shared" si="283"/>
        <v>8</v>
      </c>
      <c r="J1336" s="58">
        <f t="shared" si="284"/>
        <v>8</v>
      </c>
      <c r="K1336" s="58">
        <f t="shared" si="285"/>
        <v>8</v>
      </c>
      <c r="L1336" s="58">
        <f t="shared" si="286"/>
        <v>8</v>
      </c>
      <c r="M1336" s="58">
        <f t="shared" si="287"/>
        <v>8</v>
      </c>
      <c r="N1336" s="58">
        <f t="shared" si="288"/>
        <v>8</v>
      </c>
      <c r="O1336" s="58">
        <f t="shared" si="289"/>
        <v>8</v>
      </c>
      <c r="P1336" s="58">
        <f t="shared" si="290"/>
        <v>8</v>
      </c>
      <c r="Q1336" s="58">
        <f t="shared" si="291"/>
        <v>8</v>
      </c>
      <c r="R1336" s="58">
        <f>SUM(Table1[[#This Row],[Oct]:[September]])</f>
        <v>96</v>
      </c>
      <c r="S1336" s="68">
        <f>Table1[[#This Row],[DEMAND for the whole year]]/365</f>
        <v>0.26301369863013696</v>
      </c>
      <c r="T1336" s="68">
        <f>Table1[[#This Row],[Lead Time (days)]]*S1336</f>
        <v>2.1041095890410957</v>
      </c>
      <c r="U1336" s="68">
        <f>SQRT(2*Table1[[#This Row],[DEMAND for the whole year]]*$H$1/(Table1[[#This Row],[Std. Price ($)]]*$K$1))</f>
        <v>97.267777187546926</v>
      </c>
      <c r="V1336" s="68">
        <f>Table1[[#This Row],[DEMAND for the whole year]]/U1336</f>
        <v>0.9869661132987293</v>
      </c>
      <c r="W1336" s="68">
        <f>Table1[[#This Row],[Demand variability (COV)]]*S1336</f>
        <v>6.575342465753424E-2</v>
      </c>
      <c r="X1336" s="68">
        <f t="shared" si="292"/>
        <v>0.18597876984632483</v>
      </c>
      <c r="Y1336" s="68">
        <f t="shared" si="293"/>
        <v>0.38195369597253598</v>
      </c>
      <c r="Z1336" s="58">
        <f>(Table1[[#This Row],[Eoq]]/2)*(Table1[[#This Row],[Std. Price ($)]]*$K$1)</f>
        <v>296.0898339896188</v>
      </c>
      <c r="AA1336" s="58">
        <f>Table1[[#This Row],[number of times I order]]*$H$1</f>
        <v>296.0898339896188</v>
      </c>
      <c r="AB1336" s="58">
        <f>Table1[[#This Row],[Holding cost]]+AA1336</f>
        <v>592.17966797923759</v>
      </c>
      <c r="AC1336" s="34">
        <v>-0.2</v>
      </c>
      <c r="AD1336" s="29">
        <v>0.77</v>
      </c>
      <c r="AE1336" s="29">
        <v>0.25</v>
      </c>
      <c r="AF1336" s="29">
        <v>8</v>
      </c>
    </row>
    <row r="1337" spans="1:32" x14ac:dyDescent="0.15">
      <c r="A1337" s="32">
        <v>96559.894030127325</v>
      </c>
      <c r="B1337" s="33">
        <v>15.7684274</v>
      </c>
      <c r="C1337" s="33">
        <v>19.646509474945262</v>
      </c>
      <c r="D1337" s="33">
        <f>C1337/Table1[[#This Row],[Std. Price ($)]]</f>
        <v>1.2459396854593923</v>
      </c>
      <c r="E1337" s="29">
        <v>10</v>
      </c>
      <c r="F1337" s="29">
        <f t="shared" si="280"/>
        <v>6</v>
      </c>
      <c r="G1337" s="29">
        <f t="shared" si="281"/>
        <v>6</v>
      </c>
      <c r="H1337" s="29">
        <f t="shared" si="282"/>
        <v>6</v>
      </c>
      <c r="I1337" s="58">
        <f t="shared" si="283"/>
        <v>6</v>
      </c>
      <c r="J1337" s="58">
        <f t="shared" si="284"/>
        <v>6</v>
      </c>
      <c r="K1337" s="58">
        <f t="shared" si="285"/>
        <v>6</v>
      </c>
      <c r="L1337" s="58">
        <f t="shared" si="286"/>
        <v>6</v>
      </c>
      <c r="M1337" s="58">
        <f t="shared" si="287"/>
        <v>6</v>
      </c>
      <c r="N1337" s="58">
        <f t="shared" si="288"/>
        <v>6</v>
      </c>
      <c r="O1337" s="58">
        <f t="shared" si="289"/>
        <v>6</v>
      </c>
      <c r="P1337" s="58">
        <f t="shared" si="290"/>
        <v>6</v>
      </c>
      <c r="Q1337" s="58">
        <f t="shared" si="291"/>
        <v>6</v>
      </c>
      <c r="R1337" s="58">
        <f>SUM(Table1[[#This Row],[Oct]:[September]])</f>
        <v>72</v>
      </c>
      <c r="S1337" s="68">
        <f>Table1[[#This Row],[DEMAND for the whole year]]/365</f>
        <v>0.19726027397260273</v>
      </c>
      <c r="T1337" s="68">
        <f>Table1[[#This Row],[Lead Time (days)]]*S1337</f>
        <v>1.5780821917808219</v>
      </c>
      <c r="U1337" s="68">
        <f>SQRT(2*Table1[[#This Row],[DEMAND for the whole year]]*$H$1/(Table1[[#This Row],[Std. Price ($)]]*$K$1))</f>
        <v>117.0395609972023</v>
      </c>
      <c r="V1337" s="68">
        <f>Table1[[#This Row],[DEMAND for the whole year]]/U1337</f>
        <v>0.6151766068374187</v>
      </c>
      <c r="W1337" s="68">
        <f>Table1[[#This Row],[Demand variability (COV)]]*S1337</f>
        <v>4.9315068493150684E-2</v>
      </c>
      <c r="X1337" s="68">
        <f t="shared" si="292"/>
        <v>0.13948407738474364</v>
      </c>
      <c r="Y1337" s="68">
        <f t="shared" si="293"/>
        <v>0.28646527197940203</v>
      </c>
      <c r="Z1337" s="58">
        <f>(Table1[[#This Row],[Eoq]]/2)*(Table1[[#This Row],[Std. Price ($)]]*$K$1)</f>
        <v>184.5529820512256</v>
      </c>
      <c r="AA1337" s="58">
        <f>Table1[[#This Row],[number of times I order]]*$H$1</f>
        <v>184.5529820512256</v>
      </c>
      <c r="AB1337" s="58">
        <f>Table1[[#This Row],[Holding cost]]+AA1337</f>
        <v>369.1059641024512</v>
      </c>
      <c r="AC1337" s="34">
        <v>-0.4</v>
      </c>
      <c r="AD1337" s="29">
        <v>0.77</v>
      </c>
      <c r="AE1337" s="29">
        <v>0.25</v>
      </c>
      <c r="AF1337" s="29">
        <v>8</v>
      </c>
    </row>
    <row r="1338" spans="1:32" x14ac:dyDescent="0.15">
      <c r="A1338" s="32">
        <v>48413.099863204297</v>
      </c>
      <c r="B1338" s="33">
        <v>14.635716500000001</v>
      </c>
      <c r="C1338" s="33">
        <v>54.522173689926269</v>
      </c>
      <c r="D1338" s="33">
        <f>C1338/Table1[[#This Row],[Std. Price ($)]]</f>
        <v>3.7252821677658394</v>
      </c>
      <c r="E1338" s="29">
        <v>10</v>
      </c>
      <c r="F1338" s="29">
        <f t="shared" si="280"/>
        <v>8</v>
      </c>
      <c r="G1338" s="29">
        <f t="shared" si="281"/>
        <v>8</v>
      </c>
      <c r="H1338" s="29">
        <f t="shared" si="282"/>
        <v>8</v>
      </c>
      <c r="I1338" s="58">
        <f t="shared" si="283"/>
        <v>8</v>
      </c>
      <c r="J1338" s="58">
        <f t="shared" si="284"/>
        <v>8</v>
      </c>
      <c r="K1338" s="58">
        <f t="shared" si="285"/>
        <v>8</v>
      </c>
      <c r="L1338" s="58">
        <f t="shared" si="286"/>
        <v>8</v>
      </c>
      <c r="M1338" s="58">
        <f t="shared" si="287"/>
        <v>8</v>
      </c>
      <c r="N1338" s="58">
        <f t="shared" si="288"/>
        <v>8</v>
      </c>
      <c r="O1338" s="58">
        <f t="shared" si="289"/>
        <v>8</v>
      </c>
      <c r="P1338" s="58">
        <f t="shared" si="290"/>
        <v>8</v>
      </c>
      <c r="Q1338" s="58">
        <f t="shared" si="291"/>
        <v>8</v>
      </c>
      <c r="R1338" s="58">
        <f>SUM(Table1[[#This Row],[Oct]:[September]])</f>
        <v>96</v>
      </c>
      <c r="S1338" s="68">
        <f>Table1[[#This Row],[DEMAND for the whole year]]/365</f>
        <v>0.26301369863013696</v>
      </c>
      <c r="T1338" s="68">
        <f>Table1[[#This Row],[Lead Time (days)]]*S1338</f>
        <v>2.1041095890410957</v>
      </c>
      <c r="U1338" s="68">
        <f>SQRT(2*Table1[[#This Row],[DEMAND for the whole year]]*$H$1/(Table1[[#This Row],[Std. Price ($)]]*$K$1))</f>
        <v>140.27789803576545</v>
      </c>
      <c r="V1338" s="68">
        <f>Table1[[#This Row],[DEMAND for the whole year]]/U1338</f>
        <v>0.68435584895578994</v>
      </c>
      <c r="W1338" s="68">
        <f>Table1[[#This Row],[Demand variability (COV)]]*S1338</f>
        <v>0.2945753424657534</v>
      </c>
      <c r="X1338" s="68">
        <f t="shared" si="292"/>
        <v>0.83318488891153519</v>
      </c>
      <c r="Y1338" s="68">
        <f t="shared" si="293"/>
        <v>1.7111525579569611</v>
      </c>
      <c r="Z1338" s="58">
        <f>(Table1[[#This Row],[Eoq]]/2)*(Table1[[#This Row],[Std. Price ($)]]*$K$1)</f>
        <v>205.30675468673704</v>
      </c>
      <c r="AA1338" s="58">
        <f>Table1[[#This Row],[number of times I order]]*$H$1</f>
        <v>205.30675468673698</v>
      </c>
      <c r="AB1338" s="58">
        <f>Table1[[#This Row],[Holding cost]]+AA1338</f>
        <v>410.61350937347402</v>
      </c>
      <c r="AC1338" s="34">
        <v>-0.2</v>
      </c>
      <c r="AD1338" s="29">
        <v>0.77</v>
      </c>
      <c r="AE1338" s="29">
        <v>1.1200000000000001</v>
      </c>
      <c r="AF1338" s="29">
        <v>8</v>
      </c>
    </row>
    <row r="1339" spans="1:32" x14ac:dyDescent="0.15">
      <c r="A1339" s="32">
        <v>69905.319368209995</v>
      </c>
      <c r="B1339" s="33">
        <v>7.6910597000000012</v>
      </c>
      <c r="C1339" s="33">
        <v>92.332276885495375</v>
      </c>
      <c r="D1339" s="33">
        <f>C1339/Table1[[#This Row],[Std. Price ($)]]</f>
        <v>12.005143697622756</v>
      </c>
      <c r="E1339" s="29">
        <v>26</v>
      </c>
      <c r="F1339" s="29">
        <f t="shared" si="280"/>
        <v>15.6</v>
      </c>
      <c r="G1339" s="29">
        <f t="shared" si="281"/>
        <v>15.6</v>
      </c>
      <c r="H1339" s="29">
        <f t="shared" si="282"/>
        <v>15.6</v>
      </c>
      <c r="I1339" s="58">
        <f t="shared" si="283"/>
        <v>15.6</v>
      </c>
      <c r="J1339" s="58">
        <f t="shared" si="284"/>
        <v>15.6</v>
      </c>
      <c r="K1339" s="58">
        <f t="shared" si="285"/>
        <v>15.6</v>
      </c>
      <c r="L1339" s="58">
        <f t="shared" si="286"/>
        <v>15.6</v>
      </c>
      <c r="M1339" s="58">
        <f t="shared" si="287"/>
        <v>15.6</v>
      </c>
      <c r="N1339" s="58">
        <f t="shared" si="288"/>
        <v>15.6</v>
      </c>
      <c r="O1339" s="58">
        <f t="shared" si="289"/>
        <v>15.6</v>
      </c>
      <c r="P1339" s="58">
        <f t="shared" si="290"/>
        <v>15.6</v>
      </c>
      <c r="Q1339" s="58">
        <f t="shared" si="291"/>
        <v>15.6</v>
      </c>
      <c r="R1339" s="58">
        <f>SUM(Table1[[#This Row],[Oct]:[September]])</f>
        <v>187.19999999999996</v>
      </c>
      <c r="S1339" s="68">
        <f>Table1[[#This Row],[DEMAND for the whole year]]/365</f>
        <v>0.51287671232876697</v>
      </c>
      <c r="T1339" s="68">
        <f>Table1[[#This Row],[Lead Time (days)]]*S1339</f>
        <v>4.1030136986301358</v>
      </c>
      <c r="U1339" s="68">
        <f>SQRT(2*Table1[[#This Row],[DEMAND for the whole year]]*$H$1/(Table1[[#This Row],[Std. Price ($)]]*$K$1))</f>
        <v>270.22184713102558</v>
      </c>
      <c r="V1339" s="68">
        <f>Table1[[#This Row],[DEMAND for the whole year]]/U1339</f>
        <v>0.69276411950966399</v>
      </c>
      <c r="W1339" s="68">
        <f>Table1[[#This Row],[Demand variability (COV)]]*S1339</f>
        <v>0.69238356164383541</v>
      </c>
      <c r="X1339" s="68">
        <f t="shared" si="292"/>
        <v>1.9583564464818</v>
      </c>
      <c r="Y1339" s="68">
        <f t="shared" si="293"/>
        <v>4.0219724185908028</v>
      </c>
      <c r="Z1339" s="58">
        <f>(Table1[[#This Row],[Eoq]]/2)*(Table1[[#This Row],[Std. Price ($)]]*$K$1)</f>
        <v>207.82923585289919</v>
      </c>
      <c r="AA1339" s="58">
        <f>Table1[[#This Row],[number of times I order]]*$H$1</f>
        <v>207.82923585289919</v>
      </c>
      <c r="AB1339" s="58">
        <f>Table1[[#This Row],[Holding cost]]+AA1339</f>
        <v>415.65847170579838</v>
      </c>
      <c r="AC1339" s="34">
        <v>-0.4</v>
      </c>
      <c r="AD1339" s="29">
        <v>0.77</v>
      </c>
      <c r="AE1339" s="29">
        <v>1.35</v>
      </c>
      <c r="AF1339" s="29">
        <v>8</v>
      </c>
    </row>
    <row r="1340" spans="1:32" x14ac:dyDescent="0.15">
      <c r="A1340" s="32">
        <v>35069.670705214725</v>
      </c>
      <c r="B1340" s="33">
        <v>16.548780600000001</v>
      </c>
      <c r="C1340" s="33">
        <v>129.57080517433297</v>
      </c>
      <c r="D1340" s="33">
        <f>C1340/Table1[[#This Row],[Std. Price ($)]]</f>
        <v>7.8296285573048792</v>
      </c>
      <c r="E1340" s="29">
        <v>10</v>
      </c>
      <c r="F1340" s="29">
        <f t="shared" si="280"/>
        <v>16</v>
      </c>
      <c r="G1340" s="29">
        <f t="shared" si="281"/>
        <v>16</v>
      </c>
      <c r="H1340" s="29">
        <f t="shared" si="282"/>
        <v>16</v>
      </c>
      <c r="I1340" s="58">
        <f t="shared" si="283"/>
        <v>16</v>
      </c>
      <c r="J1340" s="58">
        <f t="shared" si="284"/>
        <v>16</v>
      </c>
      <c r="K1340" s="58">
        <f t="shared" si="285"/>
        <v>16</v>
      </c>
      <c r="L1340" s="58">
        <f t="shared" si="286"/>
        <v>16</v>
      </c>
      <c r="M1340" s="58">
        <f t="shared" si="287"/>
        <v>16</v>
      </c>
      <c r="N1340" s="58">
        <f t="shared" si="288"/>
        <v>16</v>
      </c>
      <c r="O1340" s="58">
        <f t="shared" si="289"/>
        <v>16</v>
      </c>
      <c r="P1340" s="58">
        <f t="shared" si="290"/>
        <v>16</v>
      </c>
      <c r="Q1340" s="58">
        <f t="shared" si="291"/>
        <v>16</v>
      </c>
      <c r="R1340" s="58">
        <f>SUM(Table1[[#This Row],[Oct]:[September]])</f>
        <v>192</v>
      </c>
      <c r="S1340" s="68">
        <f>Table1[[#This Row],[DEMAND for the whole year]]/365</f>
        <v>0.52602739726027392</v>
      </c>
      <c r="T1340" s="68">
        <f>Table1[[#This Row],[Lead Time (days)]]*S1340</f>
        <v>4.2082191780821914</v>
      </c>
      <c r="U1340" s="68">
        <f>SQRT(2*Table1[[#This Row],[DEMAND for the whole year]]*$H$1/(Table1[[#This Row],[Std. Price ($)]]*$K$1))</f>
        <v>186.56417096887111</v>
      </c>
      <c r="V1340" s="68">
        <f>Table1[[#This Row],[DEMAND for the whole year]]/U1340</f>
        <v>1.0291365110615793</v>
      </c>
      <c r="W1340" s="68">
        <f>Table1[[#This Row],[Demand variability (COV)]]*S1340</f>
        <v>1.3045479452054793</v>
      </c>
      <c r="X1340" s="68">
        <f t="shared" si="292"/>
        <v>3.6898187937510847</v>
      </c>
      <c r="Y1340" s="68">
        <f t="shared" si="293"/>
        <v>7.5779613280951139</v>
      </c>
      <c r="Z1340" s="58">
        <f>(Table1[[#This Row],[Eoq]]/2)*(Table1[[#This Row],[Std. Price ($)]]*$K$1)</f>
        <v>308.74095331847377</v>
      </c>
      <c r="AA1340" s="58">
        <f>Table1[[#This Row],[number of times I order]]*$H$1</f>
        <v>308.74095331847377</v>
      </c>
      <c r="AB1340" s="58">
        <f>Table1[[#This Row],[Holding cost]]+AA1340</f>
        <v>617.48190663694754</v>
      </c>
      <c r="AC1340" s="34">
        <v>0.6</v>
      </c>
      <c r="AD1340" s="29">
        <v>0.77</v>
      </c>
      <c r="AE1340" s="29">
        <v>2.48</v>
      </c>
      <c r="AF1340" s="29">
        <v>8</v>
      </c>
    </row>
    <row r="1341" spans="1:32" x14ac:dyDescent="0.15">
      <c r="A1341" s="32">
        <v>29174.321981725028</v>
      </c>
      <c r="B1341" s="33">
        <v>33.681906100000006</v>
      </c>
      <c r="C1341" s="33">
        <v>38.300018600620461</v>
      </c>
      <c r="D1341" s="33">
        <f>C1341/Table1[[#This Row],[Std. Price ($)]]</f>
        <v>1.1371095948937537</v>
      </c>
      <c r="E1341" s="29">
        <v>10</v>
      </c>
      <c r="F1341" s="29">
        <f t="shared" si="280"/>
        <v>8</v>
      </c>
      <c r="G1341" s="29">
        <f t="shared" si="281"/>
        <v>8</v>
      </c>
      <c r="H1341" s="29">
        <f t="shared" si="282"/>
        <v>8</v>
      </c>
      <c r="I1341" s="58">
        <f t="shared" si="283"/>
        <v>8</v>
      </c>
      <c r="J1341" s="58">
        <f t="shared" si="284"/>
        <v>8</v>
      </c>
      <c r="K1341" s="58">
        <f t="shared" si="285"/>
        <v>8</v>
      </c>
      <c r="L1341" s="58">
        <f t="shared" si="286"/>
        <v>8</v>
      </c>
      <c r="M1341" s="58">
        <f t="shared" si="287"/>
        <v>8</v>
      </c>
      <c r="N1341" s="58">
        <f t="shared" si="288"/>
        <v>8</v>
      </c>
      <c r="O1341" s="58">
        <f t="shared" si="289"/>
        <v>8</v>
      </c>
      <c r="P1341" s="58">
        <f t="shared" si="290"/>
        <v>8</v>
      </c>
      <c r="Q1341" s="58">
        <f t="shared" si="291"/>
        <v>8</v>
      </c>
      <c r="R1341" s="58">
        <f>SUM(Table1[[#This Row],[Oct]:[September]])</f>
        <v>96</v>
      </c>
      <c r="S1341" s="68">
        <f>Table1[[#This Row],[DEMAND for the whole year]]/365</f>
        <v>0.26301369863013696</v>
      </c>
      <c r="T1341" s="68">
        <f>Table1[[#This Row],[Lead Time (days)]]*S1341</f>
        <v>2.1041095890410957</v>
      </c>
      <c r="U1341" s="68">
        <f>SQRT(2*Table1[[#This Row],[DEMAND for the whole year]]*$H$1/(Table1[[#This Row],[Std. Price ($)]]*$K$1))</f>
        <v>92.469373136353454</v>
      </c>
      <c r="V1341" s="68">
        <f>Table1[[#This Row],[DEMAND for the whole year]]/U1341</f>
        <v>1.03818158103484</v>
      </c>
      <c r="W1341" s="68">
        <f>Table1[[#This Row],[Demand variability (COV)]]*S1341</f>
        <v>6.575342465753424E-2</v>
      </c>
      <c r="X1341" s="68">
        <f t="shared" si="292"/>
        <v>0.18597876984632483</v>
      </c>
      <c r="Y1341" s="68">
        <f t="shared" si="293"/>
        <v>0.38195369597253598</v>
      </c>
      <c r="Z1341" s="58">
        <f>(Table1[[#This Row],[Eoq]]/2)*(Table1[[#This Row],[Std. Price ($)]]*$K$1)</f>
        <v>311.45447431045204</v>
      </c>
      <c r="AA1341" s="58">
        <f>Table1[[#This Row],[number of times I order]]*$H$1</f>
        <v>311.45447431045199</v>
      </c>
      <c r="AB1341" s="58">
        <f>Table1[[#This Row],[Holding cost]]+AA1341</f>
        <v>622.90894862090408</v>
      </c>
      <c r="AC1341" s="34">
        <v>-0.2</v>
      </c>
      <c r="AD1341" s="29">
        <v>0.77</v>
      </c>
      <c r="AE1341" s="29">
        <v>0.25</v>
      </c>
      <c r="AF1341" s="29">
        <v>8</v>
      </c>
    </row>
    <row r="1342" spans="1:32" x14ac:dyDescent="0.15">
      <c r="A1342" s="32">
        <v>73991.938259955583</v>
      </c>
      <c r="B1342" s="33">
        <v>9.4557232000000013</v>
      </c>
      <c r="C1342" s="33">
        <v>30.713502910290629</v>
      </c>
      <c r="D1342" s="33">
        <f>C1342/Table1[[#This Row],[Std. Price ($)]]</f>
        <v>3.2481389588784308</v>
      </c>
      <c r="E1342" s="29">
        <v>10</v>
      </c>
      <c r="F1342" s="29">
        <f t="shared" si="280"/>
        <v>25</v>
      </c>
      <c r="G1342" s="29">
        <f t="shared" si="281"/>
        <v>25</v>
      </c>
      <c r="H1342" s="29">
        <f t="shared" si="282"/>
        <v>25</v>
      </c>
      <c r="I1342" s="58">
        <f t="shared" si="283"/>
        <v>25</v>
      </c>
      <c r="J1342" s="58">
        <f t="shared" si="284"/>
        <v>25</v>
      </c>
      <c r="K1342" s="58">
        <f t="shared" si="285"/>
        <v>25</v>
      </c>
      <c r="L1342" s="58">
        <f t="shared" si="286"/>
        <v>25</v>
      </c>
      <c r="M1342" s="58">
        <f t="shared" si="287"/>
        <v>25</v>
      </c>
      <c r="N1342" s="58">
        <f t="shared" si="288"/>
        <v>25</v>
      </c>
      <c r="O1342" s="58">
        <f t="shared" si="289"/>
        <v>25</v>
      </c>
      <c r="P1342" s="58">
        <f t="shared" si="290"/>
        <v>25</v>
      </c>
      <c r="Q1342" s="58">
        <f t="shared" si="291"/>
        <v>25</v>
      </c>
      <c r="R1342" s="58">
        <f>SUM(Table1[[#This Row],[Oct]:[September]])</f>
        <v>300</v>
      </c>
      <c r="S1342" s="68">
        <f>Table1[[#This Row],[DEMAND for the whole year]]/365</f>
        <v>0.82191780821917804</v>
      </c>
      <c r="T1342" s="68">
        <f>Table1[[#This Row],[Lead Time (days)]]*S1342</f>
        <v>6.5753424657534243</v>
      </c>
      <c r="U1342" s="68">
        <f>SQRT(2*Table1[[#This Row],[DEMAND for the whole year]]*$H$1/(Table1[[#This Row],[Std. Price ($)]]*$K$1))</f>
        <v>308.51329166946005</v>
      </c>
      <c r="V1342" s="68">
        <f>Table1[[#This Row],[DEMAND for the whole year]]/U1342</f>
        <v>0.97240542984909328</v>
      </c>
      <c r="W1342" s="68">
        <f>Table1[[#This Row],[Demand variability (COV)]]*S1342</f>
        <v>0.75616438356164384</v>
      </c>
      <c r="X1342" s="68">
        <f t="shared" si="292"/>
        <v>2.1387558532327358</v>
      </c>
      <c r="Y1342" s="68">
        <f t="shared" si="293"/>
        <v>4.3924675036841645</v>
      </c>
      <c r="Z1342" s="58">
        <f>(Table1[[#This Row],[Eoq]]/2)*(Table1[[#This Row],[Std. Price ($)]]*$K$1)</f>
        <v>291.72162895472803</v>
      </c>
      <c r="AA1342" s="58">
        <f>Table1[[#This Row],[number of times I order]]*$H$1</f>
        <v>291.72162895472798</v>
      </c>
      <c r="AB1342" s="58">
        <f>Table1[[#This Row],[Holding cost]]+AA1342</f>
        <v>583.44325790945595</v>
      </c>
      <c r="AC1342" s="34">
        <v>1.5</v>
      </c>
      <c r="AD1342" s="29">
        <v>0.77</v>
      </c>
      <c r="AE1342" s="29">
        <v>0.92</v>
      </c>
      <c r="AF1342" s="29">
        <v>8</v>
      </c>
    </row>
    <row r="1343" spans="1:32" x14ac:dyDescent="0.15">
      <c r="A1343" s="32">
        <v>59728.210898581667</v>
      </c>
      <c r="B1343" s="33">
        <v>5.0307785000000003</v>
      </c>
      <c r="C1343" s="33">
        <v>8.4652735408859403</v>
      </c>
      <c r="D1343" s="33">
        <f>C1343/Table1[[#This Row],[Std. Price ($)]]</f>
        <v>1.6826965331282107</v>
      </c>
      <c r="E1343" s="29">
        <v>10</v>
      </c>
      <c r="F1343" s="29">
        <f t="shared" si="280"/>
        <v>3</v>
      </c>
      <c r="G1343" s="29">
        <f t="shared" si="281"/>
        <v>3</v>
      </c>
      <c r="H1343" s="29">
        <f t="shared" si="282"/>
        <v>3</v>
      </c>
      <c r="I1343" s="58">
        <f t="shared" si="283"/>
        <v>3</v>
      </c>
      <c r="J1343" s="58">
        <f t="shared" si="284"/>
        <v>3</v>
      </c>
      <c r="K1343" s="58">
        <f t="shared" si="285"/>
        <v>3</v>
      </c>
      <c r="L1343" s="58">
        <f t="shared" si="286"/>
        <v>3</v>
      </c>
      <c r="M1343" s="58">
        <f t="shared" si="287"/>
        <v>3</v>
      </c>
      <c r="N1343" s="58">
        <f t="shared" si="288"/>
        <v>3</v>
      </c>
      <c r="O1343" s="58">
        <f t="shared" si="289"/>
        <v>3</v>
      </c>
      <c r="P1343" s="58">
        <f t="shared" si="290"/>
        <v>3</v>
      </c>
      <c r="Q1343" s="58">
        <f t="shared" si="291"/>
        <v>3</v>
      </c>
      <c r="R1343" s="58">
        <f>SUM(Table1[[#This Row],[Oct]:[September]])</f>
        <v>36</v>
      </c>
      <c r="S1343" s="68">
        <f>Table1[[#This Row],[DEMAND for the whole year]]/365</f>
        <v>9.8630136986301367E-2</v>
      </c>
      <c r="T1343" s="68">
        <f>Table1[[#This Row],[Lead Time (days)]]*S1343</f>
        <v>0.78904109589041094</v>
      </c>
      <c r="U1343" s="68">
        <f>SQRT(2*Table1[[#This Row],[DEMAND for the whole year]]*$H$1/(Table1[[#This Row],[Std. Price ($)]]*$K$1))</f>
        <v>146.51911258801181</v>
      </c>
      <c r="V1343" s="68">
        <f>Table1[[#This Row],[DEMAND for the whole year]]/U1343</f>
        <v>0.24570173381561636</v>
      </c>
      <c r="W1343" s="68">
        <f>Table1[[#This Row],[Demand variability (COV)]]*S1343</f>
        <v>2.4657534246575342E-2</v>
      </c>
      <c r="X1343" s="68">
        <f t="shared" si="292"/>
        <v>6.9742038692371819E-2</v>
      </c>
      <c r="Y1343" s="68">
        <f t="shared" si="293"/>
        <v>0.14323263598970101</v>
      </c>
      <c r="Z1343" s="58">
        <f>(Table1[[#This Row],[Eoq]]/2)*(Table1[[#This Row],[Std. Price ($)]]*$K$1)</f>
        <v>73.710520144684921</v>
      </c>
      <c r="AA1343" s="58">
        <f>Table1[[#This Row],[number of times I order]]*$H$1</f>
        <v>73.710520144684907</v>
      </c>
      <c r="AB1343" s="58">
        <f>Table1[[#This Row],[Holding cost]]+AA1343</f>
        <v>147.42104028936984</v>
      </c>
      <c r="AC1343" s="34">
        <v>-0.7</v>
      </c>
      <c r="AD1343" s="29">
        <v>0.77</v>
      </c>
      <c r="AE1343" s="29">
        <v>0.25</v>
      </c>
      <c r="AF1343" s="29">
        <v>8</v>
      </c>
    </row>
    <row r="1344" spans="1:32" x14ac:dyDescent="0.15">
      <c r="A1344" s="32">
        <v>30893.034153838671</v>
      </c>
      <c r="B1344" s="33">
        <v>11.693671500000001</v>
      </c>
      <c r="C1344" s="33">
        <v>229.54335415181131</v>
      </c>
      <c r="D1344" s="33">
        <f>C1344/Table1[[#This Row],[Std. Price ($)]]</f>
        <v>19.629707757038609</v>
      </c>
      <c r="E1344" s="29">
        <v>18</v>
      </c>
      <c r="F1344" s="29">
        <f t="shared" si="280"/>
        <v>27</v>
      </c>
      <c r="G1344" s="29">
        <f t="shared" si="281"/>
        <v>27</v>
      </c>
      <c r="H1344" s="29">
        <f t="shared" si="282"/>
        <v>27</v>
      </c>
      <c r="I1344" s="58">
        <f t="shared" si="283"/>
        <v>27</v>
      </c>
      <c r="J1344" s="58">
        <f t="shared" si="284"/>
        <v>27</v>
      </c>
      <c r="K1344" s="58">
        <f t="shared" si="285"/>
        <v>27</v>
      </c>
      <c r="L1344" s="58">
        <f t="shared" si="286"/>
        <v>27</v>
      </c>
      <c r="M1344" s="58">
        <f t="shared" si="287"/>
        <v>27</v>
      </c>
      <c r="N1344" s="58">
        <f t="shared" si="288"/>
        <v>27</v>
      </c>
      <c r="O1344" s="58">
        <f t="shared" si="289"/>
        <v>27</v>
      </c>
      <c r="P1344" s="58">
        <f t="shared" si="290"/>
        <v>27</v>
      </c>
      <c r="Q1344" s="58">
        <f t="shared" si="291"/>
        <v>27</v>
      </c>
      <c r="R1344" s="58">
        <f>SUM(Table1[[#This Row],[Oct]:[September]])</f>
        <v>324</v>
      </c>
      <c r="S1344" s="68">
        <f>Table1[[#This Row],[DEMAND for the whole year]]/365</f>
        <v>0.88767123287671235</v>
      </c>
      <c r="T1344" s="68">
        <f>Table1[[#This Row],[Lead Time (days)]]*S1344</f>
        <v>7.1013698630136988</v>
      </c>
      <c r="U1344" s="68">
        <f>SQRT(2*Table1[[#This Row],[DEMAND for the whole year]]*$H$1/(Table1[[#This Row],[Std. Price ($)]]*$K$1))</f>
        <v>288.30866010331721</v>
      </c>
      <c r="V1344" s="68">
        <f>Table1[[#This Row],[DEMAND for the whole year]]/U1344</f>
        <v>1.1237955872844492</v>
      </c>
      <c r="W1344" s="68">
        <f>Table1[[#This Row],[Demand variability (COV)]]*S1344</f>
        <v>3.0713424657534247</v>
      </c>
      <c r="X1344" s="68">
        <f t="shared" si="292"/>
        <v>8.6870683395218329</v>
      </c>
      <c r="Y1344" s="68">
        <f t="shared" si="293"/>
        <v>17.841057138877154</v>
      </c>
      <c r="Z1344" s="58">
        <f>(Table1[[#This Row],[Eoq]]/2)*(Table1[[#This Row],[Std. Price ($)]]*$K$1)</f>
        <v>337.13867618533476</v>
      </c>
      <c r="AA1344" s="58">
        <f>Table1[[#This Row],[number of times I order]]*$H$1</f>
        <v>337.13867618533476</v>
      </c>
      <c r="AB1344" s="58">
        <f>Table1[[#This Row],[Holding cost]]+AA1344</f>
        <v>674.27735237066952</v>
      </c>
      <c r="AC1344" s="34">
        <v>0.5</v>
      </c>
      <c r="AD1344" s="29">
        <v>0.77</v>
      </c>
      <c r="AE1344" s="29">
        <v>3.46</v>
      </c>
      <c r="AF1344" s="29">
        <v>8</v>
      </c>
    </row>
    <row r="1345" spans="1:32" x14ac:dyDescent="0.15">
      <c r="A1345" s="32">
        <v>13433.728315815219</v>
      </c>
      <c r="B1345" s="33">
        <v>5.3074317000000004</v>
      </c>
      <c r="C1345" s="33">
        <v>22.758724728518025</v>
      </c>
      <c r="D1345" s="33">
        <f>C1345/Table1[[#This Row],[Std. Price ($)]]</f>
        <v>4.2880862185222322</v>
      </c>
      <c r="E1345" s="29">
        <v>26</v>
      </c>
      <c r="F1345" s="29">
        <f t="shared" si="280"/>
        <v>20.8</v>
      </c>
      <c r="G1345" s="29">
        <f t="shared" si="281"/>
        <v>20.8</v>
      </c>
      <c r="H1345" s="29">
        <f t="shared" si="282"/>
        <v>20.8</v>
      </c>
      <c r="I1345" s="58">
        <f t="shared" si="283"/>
        <v>20.8</v>
      </c>
      <c r="J1345" s="58">
        <f t="shared" si="284"/>
        <v>20.8</v>
      </c>
      <c r="K1345" s="58">
        <f t="shared" si="285"/>
        <v>20.8</v>
      </c>
      <c r="L1345" s="58">
        <f t="shared" si="286"/>
        <v>20.8</v>
      </c>
      <c r="M1345" s="58">
        <f t="shared" si="287"/>
        <v>20.8</v>
      </c>
      <c r="N1345" s="58">
        <f t="shared" si="288"/>
        <v>20.8</v>
      </c>
      <c r="O1345" s="58">
        <f t="shared" si="289"/>
        <v>20.8</v>
      </c>
      <c r="P1345" s="58">
        <f t="shared" si="290"/>
        <v>20.8</v>
      </c>
      <c r="Q1345" s="58">
        <f t="shared" si="291"/>
        <v>20.8</v>
      </c>
      <c r="R1345" s="58">
        <f>SUM(Table1[[#This Row],[Oct]:[September]])</f>
        <v>249.60000000000005</v>
      </c>
      <c r="S1345" s="68">
        <f>Table1[[#This Row],[DEMAND for the whole year]]/365</f>
        <v>0.68383561643835633</v>
      </c>
      <c r="T1345" s="68">
        <f>Table1[[#This Row],[Lead Time (days)]]*S1345</f>
        <v>5.4706849315068506</v>
      </c>
      <c r="U1345" s="68">
        <f>SQRT(2*Table1[[#This Row],[DEMAND for the whole year]]*$H$1/(Table1[[#This Row],[Std. Price ($)]]*$K$1))</f>
        <v>375.61308304198286</v>
      </c>
      <c r="V1345" s="68">
        <f>Table1[[#This Row],[DEMAND for the whole year]]/U1345</f>
        <v>0.66451359462391746</v>
      </c>
      <c r="W1345" s="68">
        <f>Table1[[#This Row],[Demand variability (COV)]]*S1345</f>
        <v>0.17095890410958908</v>
      </c>
      <c r="X1345" s="68">
        <f t="shared" si="292"/>
        <v>0.48354480160044472</v>
      </c>
      <c r="Y1345" s="68">
        <f t="shared" si="293"/>
        <v>0.99307960952859387</v>
      </c>
      <c r="Z1345" s="58">
        <f>(Table1[[#This Row],[Eoq]]/2)*(Table1[[#This Row],[Std. Price ($)]]*$K$1)</f>
        <v>199.35407838717524</v>
      </c>
      <c r="AA1345" s="58">
        <f>Table1[[#This Row],[number of times I order]]*$H$1</f>
        <v>199.35407838717524</v>
      </c>
      <c r="AB1345" s="58">
        <f>Table1[[#This Row],[Holding cost]]+AA1345</f>
        <v>398.70815677435047</v>
      </c>
      <c r="AC1345" s="34">
        <v>-0.2</v>
      </c>
      <c r="AD1345" s="29">
        <v>0.77</v>
      </c>
      <c r="AE1345" s="29">
        <v>0.25</v>
      </c>
      <c r="AF1345" s="29">
        <v>8</v>
      </c>
    </row>
    <row r="1346" spans="1:32" x14ac:dyDescent="0.15">
      <c r="A1346" s="32">
        <v>48754.45583459521</v>
      </c>
      <c r="B1346" s="33">
        <v>460.40364310000001</v>
      </c>
      <c r="C1346" s="33">
        <v>1178.0359911059852</v>
      </c>
      <c r="D1346" s="33">
        <f>C1346/Table1[[#This Row],[Std. Price ($)]]</f>
        <v>2.5587025836155579</v>
      </c>
      <c r="E1346" s="29">
        <v>10</v>
      </c>
      <c r="F1346" s="29">
        <f t="shared" si="280"/>
        <v>8</v>
      </c>
      <c r="G1346" s="29">
        <f t="shared" si="281"/>
        <v>8</v>
      </c>
      <c r="H1346" s="29">
        <f t="shared" si="282"/>
        <v>8</v>
      </c>
      <c r="I1346" s="58">
        <f t="shared" si="283"/>
        <v>8</v>
      </c>
      <c r="J1346" s="58">
        <f t="shared" si="284"/>
        <v>8</v>
      </c>
      <c r="K1346" s="58">
        <f t="shared" si="285"/>
        <v>8</v>
      </c>
      <c r="L1346" s="58">
        <f t="shared" si="286"/>
        <v>8</v>
      </c>
      <c r="M1346" s="58">
        <f t="shared" si="287"/>
        <v>8</v>
      </c>
      <c r="N1346" s="58">
        <f t="shared" si="288"/>
        <v>8</v>
      </c>
      <c r="O1346" s="58">
        <f t="shared" si="289"/>
        <v>8</v>
      </c>
      <c r="P1346" s="58">
        <f t="shared" si="290"/>
        <v>8</v>
      </c>
      <c r="Q1346" s="58">
        <f t="shared" si="291"/>
        <v>8</v>
      </c>
      <c r="R1346" s="58">
        <f>SUM(Table1[[#This Row],[Oct]:[September]])</f>
        <v>96</v>
      </c>
      <c r="S1346" s="68">
        <f>Table1[[#This Row],[DEMAND for the whole year]]/365</f>
        <v>0.26301369863013696</v>
      </c>
      <c r="T1346" s="68">
        <f>Table1[[#This Row],[Lead Time (days)]]*S1346</f>
        <v>7.1013698630136979</v>
      </c>
      <c r="U1346" s="68">
        <f>SQRT(2*Table1[[#This Row],[DEMAND for the whole year]]*$H$1/(Table1[[#This Row],[Std. Price ($)]]*$K$1))</f>
        <v>25.010758810168902</v>
      </c>
      <c r="V1346" s="68">
        <f>Table1[[#This Row],[DEMAND for the whole year]]/U1346</f>
        <v>3.838348157632395</v>
      </c>
      <c r="W1346" s="68">
        <f>Table1[[#This Row],[Demand variability (COV)]]*S1346</f>
        <v>6.3123287671232875E-2</v>
      </c>
      <c r="X1346" s="68">
        <f t="shared" si="292"/>
        <v>0.32799822416208441</v>
      </c>
      <c r="Y1346" s="68">
        <f t="shared" si="293"/>
        <v>0.67362599556205305</v>
      </c>
      <c r="Z1346" s="58">
        <f>(Table1[[#This Row],[Eoq]]/2)*(Table1[[#This Row],[Std. Price ($)]]*$K$1)</f>
        <v>1151.5044472897184</v>
      </c>
      <c r="AA1346" s="58">
        <f>Table1[[#This Row],[number of times I order]]*$H$1</f>
        <v>1151.5044472897184</v>
      </c>
      <c r="AB1346" s="58">
        <f>Table1[[#This Row],[Holding cost]]+AA1346</f>
        <v>2303.0088945794369</v>
      </c>
      <c r="AC1346" s="34">
        <v>-0.2</v>
      </c>
      <c r="AD1346" s="29">
        <v>0.82</v>
      </c>
      <c r="AE1346" s="29">
        <v>0.24</v>
      </c>
      <c r="AF1346" s="29">
        <v>27</v>
      </c>
    </row>
    <row r="1347" spans="1:32" x14ac:dyDescent="0.15">
      <c r="A1347" s="32">
        <v>69438.259512034594</v>
      </c>
      <c r="B1347" s="33">
        <v>80.649518400000005</v>
      </c>
      <c r="C1347" s="33">
        <v>47.8682395846429</v>
      </c>
      <c r="D1347" s="33">
        <f>C1347/Table1[[#This Row],[Std. Price ($)]]</f>
        <v>0.59353410329407374</v>
      </c>
      <c r="E1347" s="29">
        <v>10</v>
      </c>
      <c r="F1347" s="29">
        <f t="shared" ref="F1347:F1410" si="294">E1347+$AC1347*E1347</f>
        <v>22</v>
      </c>
      <c r="G1347" s="29">
        <f t="shared" ref="G1347:G1410" si="295">$F1347</f>
        <v>22</v>
      </c>
      <c r="H1347" s="29">
        <f t="shared" ref="H1347:H1410" si="296">$F1347</f>
        <v>22</v>
      </c>
      <c r="I1347" s="58">
        <f t="shared" ref="I1347:I1410" si="297">$F1347</f>
        <v>22</v>
      </c>
      <c r="J1347" s="58">
        <f t="shared" ref="J1347:J1410" si="298">$F1347</f>
        <v>22</v>
      </c>
      <c r="K1347" s="58">
        <f t="shared" ref="K1347:K1410" si="299">$F1347</f>
        <v>22</v>
      </c>
      <c r="L1347" s="58">
        <f t="shared" ref="L1347:L1410" si="300">$F1347</f>
        <v>22</v>
      </c>
      <c r="M1347" s="58">
        <f t="shared" ref="M1347:M1410" si="301">$F1347</f>
        <v>22</v>
      </c>
      <c r="N1347" s="58">
        <f t="shared" ref="N1347:N1410" si="302">$F1347</f>
        <v>22</v>
      </c>
      <c r="O1347" s="58">
        <f t="shared" ref="O1347:O1410" si="303">$F1347</f>
        <v>22</v>
      </c>
      <c r="P1347" s="58">
        <f t="shared" ref="P1347:P1410" si="304">$F1347</f>
        <v>22</v>
      </c>
      <c r="Q1347" s="58">
        <f t="shared" ref="Q1347:Q1410" si="305">$F1347</f>
        <v>22</v>
      </c>
      <c r="R1347" s="58">
        <f>SUM(Table1[[#This Row],[Oct]:[September]])</f>
        <v>264</v>
      </c>
      <c r="S1347" s="68">
        <f>Table1[[#This Row],[DEMAND for the whole year]]/365</f>
        <v>0.72328767123287674</v>
      </c>
      <c r="T1347" s="68">
        <f>Table1[[#This Row],[Lead Time (days)]]*S1347</f>
        <v>2.1698630136986301</v>
      </c>
      <c r="U1347" s="68">
        <f>SQRT(2*Table1[[#This Row],[DEMAND for the whole year]]*$H$1/(Table1[[#This Row],[Std. Price ($)]]*$K$1))</f>
        <v>99.097272560409294</v>
      </c>
      <c r="V1347" s="68">
        <f>Table1[[#This Row],[DEMAND for the whole year]]/U1347</f>
        <v>2.6640491022501824</v>
      </c>
      <c r="W1347" s="68">
        <f>Table1[[#This Row],[Demand variability (COV)]]*S1347</f>
        <v>0.33994520547945206</v>
      </c>
      <c r="X1347" s="68">
        <f t="shared" si="292"/>
        <v>0.58880236767985283</v>
      </c>
      <c r="Y1347" s="68">
        <f t="shared" si="293"/>
        <v>1.2092522211999353</v>
      </c>
      <c r="Z1347" s="58">
        <f>(Table1[[#This Row],[Eoq]]/2)*(Table1[[#This Row],[Std. Price ($)]]*$K$1)</f>
        <v>799.21473067505451</v>
      </c>
      <c r="AA1347" s="58">
        <f>Table1[[#This Row],[number of times I order]]*$H$1</f>
        <v>799.21473067505474</v>
      </c>
      <c r="AB1347" s="58">
        <f>Table1[[#This Row],[Holding cost]]+AA1347</f>
        <v>1598.4294613501092</v>
      </c>
      <c r="AC1347" s="34">
        <v>1.2</v>
      </c>
      <c r="AD1347" s="29">
        <v>0.82</v>
      </c>
      <c r="AE1347" s="29">
        <v>0.47</v>
      </c>
      <c r="AF1347" s="29">
        <v>3</v>
      </c>
    </row>
    <row r="1348" spans="1:32" x14ac:dyDescent="0.15">
      <c r="A1348" s="32">
        <v>48521.127518572663</v>
      </c>
      <c r="B1348" s="33">
        <v>194.47159870000002</v>
      </c>
      <c r="C1348" s="33">
        <v>116.7915911971871</v>
      </c>
      <c r="D1348" s="33">
        <f>C1348/Table1[[#This Row],[Std. Price ($)]]</f>
        <v>0.60055860073097189</v>
      </c>
      <c r="E1348" s="29">
        <v>10</v>
      </c>
      <c r="F1348" s="29">
        <f t="shared" si="294"/>
        <v>6</v>
      </c>
      <c r="G1348" s="29">
        <f t="shared" si="295"/>
        <v>6</v>
      </c>
      <c r="H1348" s="29">
        <f t="shared" si="296"/>
        <v>6</v>
      </c>
      <c r="I1348" s="58">
        <f t="shared" si="297"/>
        <v>6</v>
      </c>
      <c r="J1348" s="58">
        <f t="shared" si="298"/>
        <v>6</v>
      </c>
      <c r="K1348" s="58">
        <f t="shared" si="299"/>
        <v>6</v>
      </c>
      <c r="L1348" s="58">
        <f t="shared" si="300"/>
        <v>6</v>
      </c>
      <c r="M1348" s="58">
        <f t="shared" si="301"/>
        <v>6</v>
      </c>
      <c r="N1348" s="58">
        <f t="shared" si="302"/>
        <v>6</v>
      </c>
      <c r="O1348" s="58">
        <f t="shared" si="303"/>
        <v>6</v>
      </c>
      <c r="P1348" s="58">
        <f t="shared" si="304"/>
        <v>6</v>
      </c>
      <c r="Q1348" s="58">
        <f t="shared" si="305"/>
        <v>6</v>
      </c>
      <c r="R1348" s="58">
        <f>SUM(Table1[[#This Row],[Oct]:[September]])</f>
        <v>72</v>
      </c>
      <c r="S1348" s="68">
        <f>Table1[[#This Row],[DEMAND for the whole year]]/365</f>
        <v>0.19726027397260273</v>
      </c>
      <c r="T1348" s="68">
        <f>Table1[[#This Row],[Lead Time (days)]]*S1348</f>
        <v>0.98630136986301364</v>
      </c>
      <c r="U1348" s="68">
        <f>SQRT(2*Table1[[#This Row],[DEMAND for the whole year]]*$H$1/(Table1[[#This Row],[Std. Price ($)]]*$K$1))</f>
        <v>33.327196593930779</v>
      </c>
      <c r="V1348" s="68">
        <f>Table1[[#This Row],[DEMAND for the whole year]]/U1348</f>
        <v>2.1603977339369713</v>
      </c>
      <c r="W1348" s="68">
        <f>Table1[[#This Row],[Demand variability (COV)]]*S1348</f>
        <v>4.9315068493150684E-2</v>
      </c>
      <c r="X1348" s="68">
        <f t="shared" ref="X1348:X1411" si="306">SQRT(AF1348)*W1348</f>
        <v>0.11027184546574306</v>
      </c>
      <c r="Y1348" s="68">
        <f t="shared" ref="Y1348:Y1411" si="307">NORMSINV($Y$1)*X1348</f>
        <v>0.22647068249863045</v>
      </c>
      <c r="Z1348" s="58">
        <f>(Table1[[#This Row],[Eoq]]/2)*(Table1[[#This Row],[Std. Price ($)]]*$K$1)</f>
        <v>648.11932018109144</v>
      </c>
      <c r="AA1348" s="58">
        <f>Table1[[#This Row],[number of times I order]]*$H$1</f>
        <v>648.11932018109144</v>
      </c>
      <c r="AB1348" s="58">
        <f>Table1[[#This Row],[Holding cost]]+AA1348</f>
        <v>1296.2386403621829</v>
      </c>
      <c r="AC1348" s="34">
        <v>-0.4</v>
      </c>
      <c r="AD1348" s="29">
        <v>0.82</v>
      </c>
      <c r="AE1348" s="29">
        <v>0.25</v>
      </c>
      <c r="AF1348" s="29">
        <v>5</v>
      </c>
    </row>
    <row r="1349" spans="1:32" x14ac:dyDescent="0.15">
      <c r="A1349" s="32">
        <v>10159.678234743407</v>
      </c>
      <c r="B1349" s="33">
        <v>47.452160200000002</v>
      </c>
      <c r="C1349" s="33">
        <v>27.937666493451001</v>
      </c>
      <c r="D1349" s="33">
        <f>C1349/Table1[[#This Row],[Std. Price ($)]]</f>
        <v>0.58875436599092912</v>
      </c>
      <c r="E1349" s="29">
        <v>10</v>
      </c>
      <c r="F1349" s="29">
        <f t="shared" si="294"/>
        <v>18</v>
      </c>
      <c r="G1349" s="29">
        <f t="shared" si="295"/>
        <v>18</v>
      </c>
      <c r="H1349" s="29">
        <f t="shared" si="296"/>
        <v>18</v>
      </c>
      <c r="I1349" s="58">
        <f t="shared" si="297"/>
        <v>18</v>
      </c>
      <c r="J1349" s="58">
        <f t="shared" si="298"/>
        <v>18</v>
      </c>
      <c r="K1349" s="58">
        <f t="shared" si="299"/>
        <v>18</v>
      </c>
      <c r="L1349" s="58">
        <f t="shared" si="300"/>
        <v>18</v>
      </c>
      <c r="M1349" s="58">
        <f t="shared" si="301"/>
        <v>18</v>
      </c>
      <c r="N1349" s="58">
        <f t="shared" si="302"/>
        <v>18</v>
      </c>
      <c r="O1349" s="58">
        <f t="shared" si="303"/>
        <v>18</v>
      </c>
      <c r="P1349" s="58">
        <f t="shared" si="304"/>
        <v>18</v>
      </c>
      <c r="Q1349" s="58">
        <f t="shared" si="305"/>
        <v>18</v>
      </c>
      <c r="R1349" s="58">
        <f>SUM(Table1[[#This Row],[Oct]:[September]])</f>
        <v>216</v>
      </c>
      <c r="S1349" s="68">
        <f>Table1[[#This Row],[DEMAND for the whole year]]/365</f>
        <v>0.59178082191780823</v>
      </c>
      <c r="T1349" s="68">
        <f>Table1[[#This Row],[Lead Time (days)]]*S1349</f>
        <v>1.7753424657534247</v>
      </c>
      <c r="U1349" s="68">
        <f>SQRT(2*Table1[[#This Row],[DEMAND for the whole year]]*$H$1/(Table1[[#This Row],[Std. Price ($)]]*$K$1))</f>
        <v>116.85828516485739</v>
      </c>
      <c r="V1349" s="68">
        <f>Table1[[#This Row],[DEMAND for the whole year]]/U1349</f>
        <v>1.8483926894466987</v>
      </c>
      <c r="W1349" s="68">
        <f>Table1[[#This Row],[Demand variability (COV)]]*S1349</f>
        <v>0.28997260273972603</v>
      </c>
      <c r="X1349" s="68">
        <f t="shared" si="306"/>
        <v>0.50224728074819169</v>
      </c>
      <c r="Y1349" s="68">
        <f t="shared" si="307"/>
        <v>1.0314898057043935</v>
      </c>
      <c r="Z1349" s="58">
        <f>(Table1[[#This Row],[Eoq]]/2)*(Table1[[#This Row],[Std. Price ($)]]*$K$1)</f>
        <v>554.51780683400966</v>
      </c>
      <c r="AA1349" s="58">
        <f>Table1[[#This Row],[number of times I order]]*$H$1</f>
        <v>554.51780683400955</v>
      </c>
      <c r="AB1349" s="58">
        <f>Table1[[#This Row],[Holding cost]]+AA1349</f>
        <v>1109.0356136680193</v>
      </c>
      <c r="AC1349" s="34">
        <v>0.8</v>
      </c>
      <c r="AD1349" s="29">
        <v>1</v>
      </c>
      <c r="AE1349" s="29">
        <v>0.49</v>
      </c>
      <c r="AF1349" s="29">
        <v>3</v>
      </c>
    </row>
    <row r="1350" spans="1:32" x14ac:dyDescent="0.15">
      <c r="A1350" s="32">
        <v>22636.424434087286</v>
      </c>
      <c r="B1350" s="33">
        <v>216.04875659999999</v>
      </c>
      <c r="C1350" s="33">
        <v>309.93169436269051</v>
      </c>
      <c r="D1350" s="33">
        <f>C1350/Table1[[#This Row],[Std. Price ($)]]</f>
        <v>1.4345451426804949</v>
      </c>
      <c r="E1350" s="29">
        <v>10</v>
      </c>
      <c r="F1350" s="29">
        <f t="shared" si="294"/>
        <v>8</v>
      </c>
      <c r="G1350" s="29">
        <f t="shared" si="295"/>
        <v>8</v>
      </c>
      <c r="H1350" s="29">
        <f t="shared" si="296"/>
        <v>8</v>
      </c>
      <c r="I1350" s="58">
        <f t="shared" si="297"/>
        <v>8</v>
      </c>
      <c r="J1350" s="58">
        <f t="shared" si="298"/>
        <v>8</v>
      </c>
      <c r="K1350" s="58">
        <f t="shared" si="299"/>
        <v>8</v>
      </c>
      <c r="L1350" s="58">
        <f t="shared" si="300"/>
        <v>8</v>
      </c>
      <c r="M1350" s="58">
        <f t="shared" si="301"/>
        <v>8</v>
      </c>
      <c r="N1350" s="58">
        <f t="shared" si="302"/>
        <v>8</v>
      </c>
      <c r="O1350" s="58">
        <f t="shared" si="303"/>
        <v>8</v>
      </c>
      <c r="P1350" s="58">
        <f t="shared" si="304"/>
        <v>8</v>
      </c>
      <c r="Q1350" s="58">
        <f t="shared" si="305"/>
        <v>8</v>
      </c>
      <c r="R1350" s="58">
        <f>SUM(Table1[[#This Row],[Oct]:[September]])</f>
        <v>96</v>
      </c>
      <c r="S1350" s="68">
        <f>Table1[[#This Row],[DEMAND for the whole year]]/365</f>
        <v>0.26301369863013696</v>
      </c>
      <c r="T1350" s="68">
        <f>Table1[[#This Row],[Lead Time (days)]]*S1350</f>
        <v>0.78904109589041083</v>
      </c>
      <c r="U1350" s="68">
        <f>SQRT(2*Table1[[#This Row],[DEMAND for the whole year]]*$H$1/(Table1[[#This Row],[Std. Price ($)]]*$K$1))</f>
        <v>36.510716708756021</v>
      </c>
      <c r="V1350" s="68">
        <f>Table1[[#This Row],[DEMAND for the whole year]]/U1350</f>
        <v>2.6293649825005279</v>
      </c>
      <c r="W1350" s="68">
        <f>Table1[[#This Row],[Demand variability (COV)]]*S1350</f>
        <v>0.32350684931506846</v>
      </c>
      <c r="X1350" s="68">
        <f t="shared" si="306"/>
        <v>0.5603302996102274</v>
      </c>
      <c r="Y1350" s="68">
        <f t="shared" si="307"/>
        <v>1.1507777424185071</v>
      </c>
      <c r="Z1350" s="58">
        <f>(Table1[[#This Row],[Eoq]]/2)*(Table1[[#This Row],[Std. Price ($)]]*$K$1)</f>
        <v>788.80949475015836</v>
      </c>
      <c r="AA1350" s="58">
        <f>Table1[[#This Row],[number of times I order]]*$H$1</f>
        <v>788.80949475015836</v>
      </c>
      <c r="AB1350" s="58">
        <f>Table1[[#This Row],[Holding cost]]+AA1350</f>
        <v>1577.6189895003167</v>
      </c>
      <c r="AC1350" s="34">
        <v>-0.2</v>
      </c>
      <c r="AD1350" s="29">
        <v>0.82</v>
      </c>
      <c r="AE1350" s="29">
        <v>1.23</v>
      </c>
      <c r="AF1350" s="29">
        <v>3</v>
      </c>
    </row>
    <row r="1351" spans="1:32" x14ac:dyDescent="0.15">
      <c r="A1351" s="32">
        <v>79757.165419448458</v>
      </c>
      <c r="B1351" s="33">
        <v>21.094857099999999</v>
      </c>
      <c r="C1351" s="33">
        <v>99.414152945799998</v>
      </c>
      <c r="D1351" s="33">
        <f>C1351/Table1[[#This Row],[Std. Price ($)]]</f>
        <v>4.7127199048814603</v>
      </c>
      <c r="E1351" s="29">
        <v>10</v>
      </c>
      <c r="F1351" s="29">
        <f t="shared" si="294"/>
        <v>8</v>
      </c>
      <c r="G1351" s="29">
        <f t="shared" si="295"/>
        <v>8</v>
      </c>
      <c r="H1351" s="29">
        <f t="shared" si="296"/>
        <v>8</v>
      </c>
      <c r="I1351" s="58">
        <f t="shared" si="297"/>
        <v>8</v>
      </c>
      <c r="J1351" s="58">
        <f t="shared" si="298"/>
        <v>8</v>
      </c>
      <c r="K1351" s="58">
        <f t="shared" si="299"/>
        <v>8</v>
      </c>
      <c r="L1351" s="58">
        <f t="shared" si="300"/>
        <v>8</v>
      </c>
      <c r="M1351" s="58">
        <f t="shared" si="301"/>
        <v>8</v>
      </c>
      <c r="N1351" s="58">
        <f t="shared" si="302"/>
        <v>8</v>
      </c>
      <c r="O1351" s="58">
        <f t="shared" si="303"/>
        <v>8</v>
      </c>
      <c r="P1351" s="58">
        <f t="shared" si="304"/>
        <v>8</v>
      </c>
      <c r="Q1351" s="58">
        <f t="shared" si="305"/>
        <v>8</v>
      </c>
      <c r="R1351" s="58">
        <f>SUM(Table1[[#This Row],[Oct]:[September]])</f>
        <v>96</v>
      </c>
      <c r="S1351" s="68">
        <f>Table1[[#This Row],[DEMAND for the whole year]]/365</f>
        <v>0.26301369863013696</v>
      </c>
      <c r="T1351" s="68">
        <f>Table1[[#This Row],[Lead Time (days)]]*S1351</f>
        <v>1.5780821917808217</v>
      </c>
      <c r="U1351" s="68">
        <f>SQRT(2*Table1[[#This Row],[DEMAND for the whole year]]*$H$1/(Table1[[#This Row],[Std. Price ($)]]*$K$1))</f>
        <v>116.84441270031375</v>
      </c>
      <c r="V1351" s="68">
        <f>Table1[[#This Row],[DEMAND for the whole year]]/U1351</f>
        <v>0.8216053962821811</v>
      </c>
      <c r="W1351" s="68">
        <f>Table1[[#This Row],[Demand variability (COV)]]*S1351</f>
        <v>0.52602739726027392</v>
      </c>
      <c r="X1351" s="68">
        <f t="shared" si="306"/>
        <v>1.2884987140119728</v>
      </c>
      <c r="Y1351" s="68">
        <f t="shared" si="307"/>
        <v>2.6462528302525929</v>
      </c>
      <c r="Z1351" s="58">
        <f>(Table1[[#This Row],[Eoq]]/2)*(Table1[[#This Row],[Std. Price ($)]]*$K$1)</f>
        <v>246.48161888465438</v>
      </c>
      <c r="AA1351" s="58">
        <f>Table1[[#This Row],[number of times I order]]*$H$1</f>
        <v>246.48161888465432</v>
      </c>
      <c r="AB1351" s="58">
        <f>Table1[[#This Row],[Holding cost]]+AA1351</f>
        <v>492.96323776930871</v>
      </c>
      <c r="AC1351" s="34">
        <v>-0.2</v>
      </c>
      <c r="AD1351" s="29">
        <v>1</v>
      </c>
      <c r="AE1351" s="29">
        <v>2</v>
      </c>
      <c r="AF1351" s="29">
        <v>6</v>
      </c>
    </row>
    <row r="1352" spans="1:32" x14ac:dyDescent="0.15">
      <c r="A1352" s="32">
        <v>38508.480556927301</v>
      </c>
      <c r="B1352" s="33">
        <v>23.539021099999999</v>
      </c>
      <c r="C1352" s="33">
        <v>37.698021112462662</v>
      </c>
      <c r="D1352" s="33">
        <f>C1352/Table1[[#This Row],[Std. Price ($)]]</f>
        <v>1.6015118450470596</v>
      </c>
      <c r="E1352" s="29">
        <v>10</v>
      </c>
      <c r="F1352" s="29">
        <f t="shared" si="294"/>
        <v>12</v>
      </c>
      <c r="G1352" s="29">
        <f t="shared" si="295"/>
        <v>12</v>
      </c>
      <c r="H1352" s="29">
        <f t="shared" si="296"/>
        <v>12</v>
      </c>
      <c r="I1352" s="58">
        <f t="shared" si="297"/>
        <v>12</v>
      </c>
      <c r="J1352" s="58">
        <f t="shared" si="298"/>
        <v>12</v>
      </c>
      <c r="K1352" s="58">
        <f t="shared" si="299"/>
        <v>12</v>
      </c>
      <c r="L1352" s="58">
        <f t="shared" si="300"/>
        <v>12</v>
      </c>
      <c r="M1352" s="58">
        <f t="shared" si="301"/>
        <v>12</v>
      </c>
      <c r="N1352" s="58">
        <f t="shared" si="302"/>
        <v>12</v>
      </c>
      <c r="O1352" s="58">
        <f t="shared" si="303"/>
        <v>12</v>
      </c>
      <c r="P1352" s="58">
        <f t="shared" si="304"/>
        <v>12</v>
      </c>
      <c r="Q1352" s="58">
        <f t="shared" si="305"/>
        <v>12</v>
      </c>
      <c r="R1352" s="58">
        <f>SUM(Table1[[#This Row],[Oct]:[September]])</f>
        <v>144</v>
      </c>
      <c r="S1352" s="68">
        <f>Table1[[#This Row],[DEMAND for the whole year]]/365</f>
        <v>0.39452054794520547</v>
      </c>
      <c r="T1352" s="68">
        <f>Table1[[#This Row],[Lead Time (days)]]*S1352</f>
        <v>1.5780821917808219</v>
      </c>
      <c r="U1352" s="68">
        <f>SQRT(2*Table1[[#This Row],[DEMAND for the whole year]]*$H$1/(Table1[[#This Row],[Std. Price ($)]]*$K$1))</f>
        <v>135.47141726816713</v>
      </c>
      <c r="V1352" s="68">
        <f>Table1[[#This Row],[DEMAND for the whole year]]/U1352</f>
        <v>1.0629548498407635</v>
      </c>
      <c r="W1352" s="68">
        <f>Table1[[#This Row],[Demand variability (COV)]]*S1352</f>
        <v>0.38663013698630133</v>
      </c>
      <c r="X1352" s="68">
        <f t="shared" si="306"/>
        <v>0.77326027397260266</v>
      </c>
      <c r="Y1352" s="68">
        <f t="shared" si="307"/>
        <v>1.5880824453060971</v>
      </c>
      <c r="Z1352" s="58">
        <f>(Table1[[#This Row],[Eoq]]/2)*(Table1[[#This Row],[Std. Price ($)]]*$K$1)</f>
        <v>318.88645495222903</v>
      </c>
      <c r="AA1352" s="58">
        <f>Table1[[#This Row],[number of times I order]]*$H$1</f>
        <v>318.88645495222903</v>
      </c>
      <c r="AB1352" s="58">
        <f>Table1[[#This Row],[Holding cost]]+AA1352</f>
        <v>637.77290990445806</v>
      </c>
      <c r="AC1352" s="34">
        <v>0.2</v>
      </c>
      <c r="AD1352" s="29">
        <v>0.8</v>
      </c>
      <c r="AE1352" s="29">
        <v>0.98</v>
      </c>
      <c r="AF1352" s="29">
        <v>4</v>
      </c>
    </row>
    <row r="1353" spans="1:32" x14ac:dyDescent="0.15">
      <c r="A1353" s="32">
        <v>68359.311981893945</v>
      </c>
      <c r="B1353" s="33">
        <v>28.194087700000001</v>
      </c>
      <c r="C1353" s="33">
        <v>965.76012228205889</v>
      </c>
      <c r="D1353" s="33">
        <f>C1353/Table1[[#This Row],[Std. Price ($)]]</f>
        <v>34.253994403303885</v>
      </c>
      <c r="E1353" s="29">
        <v>10</v>
      </c>
      <c r="F1353" s="29">
        <f t="shared" si="294"/>
        <v>14</v>
      </c>
      <c r="G1353" s="29">
        <f t="shared" si="295"/>
        <v>14</v>
      </c>
      <c r="H1353" s="29">
        <f t="shared" si="296"/>
        <v>14</v>
      </c>
      <c r="I1353" s="58">
        <f t="shared" si="297"/>
        <v>14</v>
      </c>
      <c r="J1353" s="58">
        <f t="shared" si="298"/>
        <v>14</v>
      </c>
      <c r="K1353" s="58">
        <f t="shared" si="299"/>
        <v>14</v>
      </c>
      <c r="L1353" s="58">
        <f t="shared" si="300"/>
        <v>14</v>
      </c>
      <c r="M1353" s="58">
        <f t="shared" si="301"/>
        <v>14</v>
      </c>
      <c r="N1353" s="58">
        <f t="shared" si="302"/>
        <v>14</v>
      </c>
      <c r="O1353" s="58">
        <f t="shared" si="303"/>
        <v>14</v>
      </c>
      <c r="P1353" s="58">
        <f t="shared" si="304"/>
        <v>14</v>
      </c>
      <c r="Q1353" s="58">
        <f t="shared" si="305"/>
        <v>14</v>
      </c>
      <c r="R1353" s="58">
        <f>SUM(Table1[[#This Row],[Oct]:[September]])</f>
        <v>168</v>
      </c>
      <c r="S1353" s="68">
        <f>Table1[[#This Row],[DEMAND for the whole year]]/365</f>
        <v>0.46027397260273972</v>
      </c>
      <c r="T1353" s="68">
        <f>Table1[[#This Row],[Lead Time (days)]]*S1353</f>
        <v>12.887671232876713</v>
      </c>
      <c r="U1353" s="68">
        <f>SQRT(2*Table1[[#This Row],[DEMAND for the whole year]]*$H$1/(Table1[[#This Row],[Std. Price ($)]]*$K$1))</f>
        <v>133.70148935295472</v>
      </c>
      <c r="V1353" s="68">
        <f>Table1[[#This Row],[DEMAND for the whole year]]/U1353</f>
        <v>1.2565305054792741</v>
      </c>
      <c r="W1353" s="68">
        <f>Table1[[#This Row],[Demand variability (COV)]]*S1353</f>
        <v>1.2243287671232876</v>
      </c>
      <c r="X1353" s="68">
        <f t="shared" si="306"/>
        <v>6.4785388815810645</v>
      </c>
      <c r="Y1353" s="68">
        <f t="shared" si="307"/>
        <v>13.305292170533015</v>
      </c>
      <c r="Z1353" s="58">
        <f>(Table1[[#This Row],[Eoq]]/2)*(Table1[[#This Row],[Std. Price ($)]]*$K$1)</f>
        <v>376.95915164378221</v>
      </c>
      <c r="AA1353" s="58">
        <f>Table1[[#This Row],[number of times I order]]*$H$1</f>
        <v>376.95915164378226</v>
      </c>
      <c r="AB1353" s="58">
        <f>Table1[[#This Row],[Holding cost]]+AA1353</f>
        <v>753.91830328756441</v>
      </c>
      <c r="AC1353" s="34">
        <v>0.4</v>
      </c>
      <c r="AD1353" s="29">
        <v>0.85</v>
      </c>
      <c r="AE1353" s="29">
        <v>2.66</v>
      </c>
      <c r="AF1353" s="29">
        <v>28</v>
      </c>
    </row>
    <row r="1354" spans="1:32" x14ac:dyDescent="0.15">
      <c r="A1354" s="32">
        <v>76115.214408958971</v>
      </c>
      <c r="B1354" s="33">
        <v>18.024833200000003</v>
      </c>
      <c r="C1354" s="33">
        <v>166.56013417474207</v>
      </c>
      <c r="D1354" s="33">
        <f>C1354/Table1[[#This Row],[Std. Price ($)]]</f>
        <v>9.2405922610558218</v>
      </c>
      <c r="E1354" s="29">
        <v>10</v>
      </c>
      <c r="F1354" s="29">
        <f t="shared" si="294"/>
        <v>22</v>
      </c>
      <c r="G1354" s="29">
        <f t="shared" si="295"/>
        <v>22</v>
      </c>
      <c r="H1354" s="29">
        <f t="shared" si="296"/>
        <v>22</v>
      </c>
      <c r="I1354" s="58">
        <f t="shared" si="297"/>
        <v>22</v>
      </c>
      <c r="J1354" s="58">
        <f t="shared" si="298"/>
        <v>22</v>
      </c>
      <c r="K1354" s="58">
        <f t="shared" si="299"/>
        <v>22</v>
      </c>
      <c r="L1354" s="58">
        <f t="shared" si="300"/>
        <v>22</v>
      </c>
      <c r="M1354" s="58">
        <f t="shared" si="301"/>
        <v>22</v>
      </c>
      <c r="N1354" s="58">
        <f t="shared" si="302"/>
        <v>22</v>
      </c>
      <c r="O1354" s="58">
        <f t="shared" si="303"/>
        <v>22</v>
      </c>
      <c r="P1354" s="58">
        <f t="shared" si="304"/>
        <v>22</v>
      </c>
      <c r="Q1354" s="58">
        <f t="shared" si="305"/>
        <v>22</v>
      </c>
      <c r="R1354" s="58">
        <f>SUM(Table1[[#This Row],[Oct]:[September]])</f>
        <v>264</v>
      </c>
      <c r="S1354" s="68">
        <f>Table1[[#This Row],[DEMAND for the whole year]]/365</f>
        <v>0.72328767123287674</v>
      </c>
      <c r="T1354" s="68">
        <f>Table1[[#This Row],[Lead Time (days)]]*S1354</f>
        <v>15.189041095890412</v>
      </c>
      <c r="U1354" s="68">
        <f>SQRT(2*Table1[[#This Row],[DEMAND for the whole year]]*$H$1/(Table1[[#This Row],[Std. Price ($)]]*$K$1))</f>
        <v>209.61722318208996</v>
      </c>
      <c r="V1354" s="68">
        <f>Table1[[#This Row],[DEMAND for the whole year]]/U1354</f>
        <v>1.2594384945681152</v>
      </c>
      <c r="W1354" s="68">
        <f>Table1[[#This Row],[Demand variability (COV)]]*S1354</f>
        <v>0.78838356164383572</v>
      </c>
      <c r="X1354" s="68">
        <f t="shared" si="306"/>
        <v>3.6128273478917605</v>
      </c>
      <c r="Y1354" s="68">
        <f t="shared" si="307"/>
        <v>7.4198402300335582</v>
      </c>
      <c r="Z1354" s="58">
        <f>(Table1[[#This Row],[Eoq]]/2)*(Table1[[#This Row],[Std. Price ($)]]*$K$1)</f>
        <v>377.83154837043452</v>
      </c>
      <c r="AA1354" s="58">
        <f>Table1[[#This Row],[number of times I order]]*$H$1</f>
        <v>377.83154837043458</v>
      </c>
      <c r="AB1354" s="58">
        <f>Table1[[#This Row],[Holding cost]]+AA1354</f>
        <v>755.66309674086915</v>
      </c>
      <c r="AC1354" s="34">
        <v>1.2</v>
      </c>
      <c r="AD1354" s="29">
        <v>1</v>
      </c>
      <c r="AE1354" s="29">
        <v>1.0900000000000001</v>
      </c>
      <c r="AF1354" s="29">
        <v>21</v>
      </c>
    </row>
    <row r="1355" spans="1:32" x14ac:dyDescent="0.15">
      <c r="A1355" s="32">
        <v>91854.059804922479</v>
      </c>
      <c r="B1355" s="33">
        <v>142.789198</v>
      </c>
      <c r="C1355" s="33">
        <v>270.79667361897339</v>
      </c>
      <c r="D1355" s="33">
        <f>C1355/Table1[[#This Row],[Std. Price ($)]]</f>
        <v>1.8964787071566394</v>
      </c>
      <c r="E1355" s="29">
        <v>10</v>
      </c>
      <c r="F1355" s="29">
        <f t="shared" si="294"/>
        <v>12</v>
      </c>
      <c r="G1355" s="29">
        <f t="shared" si="295"/>
        <v>12</v>
      </c>
      <c r="H1355" s="29">
        <f t="shared" si="296"/>
        <v>12</v>
      </c>
      <c r="I1355" s="58">
        <f t="shared" si="297"/>
        <v>12</v>
      </c>
      <c r="J1355" s="58">
        <f t="shared" si="298"/>
        <v>12</v>
      </c>
      <c r="K1355" s="58">
        <f t="shared" si="299"/>
        <v>12</v>
      </c>
      <c r="L1355" s="58">
        <f t="shared" si="300"/>
        <v>12</v>
      </c>
      <c r="M1355" s="58">
        <f t="shared" si="301"/>
        <v>12</v>
      </c>
      <c r="N1355" s="58">
        <f t="shared" si="302"/>
        <v>12</v>
      </c>
      <c r="O1355" s="58">
        <f t="shared" si="303"/>
        <v>12</v>
      </c>
      <c r="P1355" s="58">
        <f t="shared" si="304"/>
        <v>12</v>
      </c>
      <c r="Q1355" s="58">
        <f t="shared" si="305"/>
        <v>12</v>
      </c>
      <c r="R1355" s="58">
        <f>SUM(Table1[[#This Row],[Oct]:[September]])</f>
        <v>144</v>
      </c>
      <c r="S1355" s="68">
        <f>Table1[[#This Row],[DEMAND for the whole year]]/365</f>
        <v>0.39452054794520547</v>
      </c>
      <c r="T1355" s="68">
        <f>Table1[[#This Row],[Lead Time (days)]]*S1355</f>
        <v>1.5780821917808219</v>
      </c>
      <c r="U1355" s="68">
        <f>SQRT(2*Table1[[#This Row],[DEMAND for the whole year]]*$H$1/(Table1[[#This Row],[Std. Price ($)]]*$K$1))</f>
        <v>55.003990229041932</v>
      </c>
      <c r="V1355" s="68">
        <f>Table1[[#This Row],[DEMAND for the whole year]]/U1355</f>
        <v>2.6179918838682443</v>
      </c>
      <c r="W1355" s="68">
        <f>Table1[[#This Row],[Demand variability (COV)]]*S1355</f>
        <v>0.48526027397260274</v>
      </c>
      <c r="X1355" s="68">
        <f t="shared" si="306"/>
        <v>0.97052054794520548</v>
      </c>
      <c r="Y1355" s="68">
        <f t="shared" si="307"/>
        <v>1.9932055180882648</v>
      </c>
      <c r="Z1355" s="58">
        <f>(Table1[[#This Row],[Eoq]]/2)*(Table1[[#This Row],[Std. Price ($)]]*$K$1)</f>
        <v>785.39756516047339</v>
      </c>
      <c r="AA1355" s="58">
        <f>Table1[[#This Row],[number of times I order]]*$H$1</f>
        <v>785.39756516047328</v>
      </c>
      <c r="AB1355" s="58">
        <f>Table1[[#This Row],[Holding cost]]+AA1355</f>
        <v>1570.7951303209466</v>
      </c>
      <c r="AC1355" s="34">
        <v>0.2</v>
      </c>
      <c r="AD1355" s="29">
        <v>1</v>
      </c>
      <c r="AE1355" s="29">
        <v>1.23</v>
      </c>
      <c r="AF1355" s="29">
        <v>4</v>
      </c>
    </row>
    <row r="1356" spans="1:32" x14ac:dyDescent="0.15">
      <c r="A1356" s="32">
        <v>78230.813369641794</v>
      </c>
      <c r="B1356" s="33">
        <v>18.4241937</v>
      </c>
      <c r="C1356" s="33">
        <v>286.57575697179738</v>
      </c>
      <c r="D1356" s="33">
        <f>C1356/Table1[[#This Row],[Std. Price ($)]]</f>
        <v>15.554317417526791</v>
      </c>
      <c r="E1356" s="29">
        <v>10</v>
      </c>
      <c r="F1356" s="29">
        <f t="shared" si="294"/>
        <v>25</v>
      </c>
      <c r="G1356" s="29">
        <f t="shared" si="295"/>
        <v>25</v>
      </c>
      <c r="H1356" s="29">
        <f t="shared" si="296"/>
        <v>25</v>
      </c>
      <c r="I1356" s="58">
        <f t="shared" si="297"/>
        <v>25</v>
      </c>
      <c r="J1356" s="58">
        <f t="shared" si="298"/>
        <v>25</v>
      </c>
      <c r="K1356" s="58">
        <f t="shared" si="299"/>
        <v>25</v>
      </c>
      <c r="L1356" s="58">
        <f t="shared" si="300"/>
        <v>25</v>
      </c>
      <c r="M1356" s="58">
        <f t="shared" si="301"/>
        <v>25</v>
      </c>
      <c r="N1356" s="58">
        <f t="shared" si="302"/>
        <v>25</v>
      </c>
      <c r="O1356" s="58">
        <f t="shared" si="303"/>
        <v>25</v>
      </c>
      <c r="P1356" s="58">
        <f t="shared" si="304"/>
        <v>25</v>
      </c>
      <c r="Q1356" s="58">
        <f t="shared" si="305"/>
        <v>25</v>
      </c>
      <c r="R1356" s="58">
        <f>SUM(Table1[[#This Row],[Oct]:[September]])</f>
        <v>300</v>
      </c>
      <c r="S1356" s="68">
        <f>Table1[[#This Row],[DEMAND for the whole year]]/365</f>
        <v>0.82191780821917804</v>
      </c>
      <c r="T1356" s="68">
        <f>Table1[[#This Row],[Lead Time (days)]]*S1356</f>
        <v>13.150684931506849</v>
      </c>
      <c r="U1356" s="68">
        <f>SQRT(2*Table1[[#This Row],[DEMAND for the whole year]]*$H$1/(Table1[[#This Row],[Std. Price ($)]]*$K$1))</f>
        <v>221.01767665675172</v>
      </c>
      <c r="V1356" s="68">
        <f>Table1[[#This Row],[DEMAND for the whole year]]/U1356</f>
        <v>1.3573574952826539</v>
      </c>
      <c r="W1356" s="68">
        <f>Table1[[#This Row],[Demand variability (COV)]]*S1356</f>
        <v>2.0383561643835617</v>
      </c>
      <c r="X1356" s="68">
        <f t="shared" si="306"/>
        <v>8.1534246575342468</v>
      </c>
      <c r="Y1356" s="68">
        <f t="shared" si="307"/>
        <v>16.745087008329598</v>
      </c>
      <c r="Z1356" s="58">
        <f>(Table1[[#This Row],[Eoq]]/2)*(Table1[[#This Row],[Std. Price ($)]]*$K$1)</f>
        <v>407.20724858479622</v>
      </c>
      <c r="AA1356" s="58">
        <f>Table1[[#This Row],[number of times I order]]*$H$1</f>
        <v>407.20724858479616</v>
      </c>
      <c r="AB1356" s="58">
        <f>Table1[[#This Row],[Holding cost]]+AA1356</f>
        <v>814.41449716959232</v>
      </c>
      <c r="AC1356" s="34">
        <v>1.5</v>
      </c>
      <c r="AD1356" s="29">
        <v>1</v>
      </c>
      <c r="AE1356" s="29">
        <v>2.48</v>
      </c>
      <c r="AF1356" s="29">
        <v>16</v>
      </c>
    </row>
    <row r="1357" spans="1:32" x14ac:dyDescent="0.15">
      <c r="A1357" s="32">
        <v>21326.321627750487</v>
      </c>
      <c r="B1357" s="33">
        <v>19.450474400000001</v>
      </c>
      <c r="C1357" s="33">
        <v>8.141079300068002</v>
      </c>
      <c r="D1357" s="33">
        <f>C1357/Table1[[#This Row],[Std. Price ($)]]</f>
        <v>0.41855427958446101</v>
      </c>
      <c r="E1357" s="29">
        <v>10</v>
      </c>
      <c r="F1357" s="29">
        <f t="shared" si="294"/>
        <v>22</v>
      </c>
      <c r="G1357" s="29">
        <f t="shared" si="295"/>
        <v>22</v>
      </c>
      <c r="H1357" s="29">
        <f t="shared" si="296"/>
        <v>22</v>
      </c>
      <c r="I1357" s="58">
        <f t="shared" si="297"/>
        <v>22</v>
      </c>
      <c r="J1357" s="58">
        <f t="shared" si="298"/>
        <v>22</v>
      </c>
      <c r="K1357" s="58">
        <f t="shared" si="299"/>
        <v>22</v>
      </c>
      <c r="L1357" s="58">
        <f t="shared" si="300"/>
        <v>22</v>
      </c>
      <c r="M1357" s="58">
        <f t="shared" si="301"/>
        <v>22</v>
      </c>
      <c r="N1357" s="58">
        <f t="shared" si="302"/>
        <v>22</v>
      </c>
      <c r="O1357" s="58">
        <f t="shared" si="303"/>
        <v>22</v>
      </c>
      <c r="P1357" s="58">
        <f t="shared" si="304"/>
        <v>22</v>
      </c>
      <c r="Q1357" s="58">
        <f t="shared" si="305"/>
        <v>22</v>
      </c>
      <c r="R1357" s="58">
        <f>SUM(Table1[[#This Row],[Oct]:[September]])</f>
        <v>264</v>
      </c>
      <c r="S1357" s="68">
        <f>Table1[[#This Row],[DEMAND for the whole year]]/365</f>
        <v>0.72328767123287674</v>
      </c>
      <c r="T1357" s="68">
        <f>Table1[[#This Row],[Lead Time (days)]]*S1357</f>
        <v>2.1698630136986301</v>
      </c>
      <c r="U1357" s="68">
        <f>SQRT(2*Table1[[#This Row],[DEMAND for the whole year]]*$H$1/(Table1[[#This Row],[Std. Price ($)]]*$K$1))</f>
        <v>201.78900163922771</v>
      </c>
      <c r="V1357" s="68">
        <f>Table1[[#This Row],[DEMAND for the whole year]]/U1357</f>
        <v>1.308297270195119</v>
      </c>
      <c r="W1357" s="68">
        <f>Table1[[#This Row],[Demand variability (COV)]]*S1357</f>
        <v>0.2242191780821918</v>
      </c>
      <c r="X1357" s="68">
        <f t="shared" si="306"/>
        <v>0.38835900846969018</v>
      </c>
      <c r="Y1357" s="68">
        <f t="shared" si="307"/>
        <v>0.79759189057868074</v>
      </c>
      <c r="Z1357" s="58">
        <f>(Table1[[#This Row],[Eoq]]/2)*(Table1[[#This Row],[Std. Price ($)]]*$K$1)</f>
        <v>392.48918105853568</v>
      </c>
      <c r="AA1357" s="58">
        <f>Table1[[#This Row],[number of times I order]]*$H$1</f>
        <v>392.48918105853568</v>
      </c>
      <c r="AB1357" s="58">
        <f>Table1[[#This Row],[Holding cost]]+AA1357</f>
        <v>784.97836211707136</v>
      </c>
      <c r="AC1357" s="34">
        <v>1.2</v>
      </c>
      <c r="AD1357" s="29">
        <v>1</v>
      </c>
      <c r="AE1357" s="29">
        <v>0.31</v>
      </c>
      <c r="AF1357" s="29">
        <v>3</v>
      </c>
    </row>
    <row r="1358" spans="1:32" x14ac:dyDescent="0.15">
      <c r="A1358" s="32">
        <v>2018.0184456463967</v>
      </c>
      <c r="B1358" s="33">
        <v>315.5213761</v>
      </c>
      <c r="C1358" s="33">
        <v>7308.2556187216951</v>
      </c>
      <c r="D1358" s="33">
        <f>C1358/Table1[[#This Row],[Std. Price ($)]]</f>
        <v>23.162473836338265</v>
      </c>
      <c r="E1358" s="29">
        <v>18</v>
      </c>
      <c r="F1358" s="29">
        <f t="shared" si="294"/>
        <v>32.4</v>
      </c>
      <c r="G1358" s="29">
        <f t="shared" si="295"/>
        <v>32.4</v>
      </c>
      <c r="H1358" s="29">
        <f t="shared" si="296"/>
        <v>32.4</v>
      </c>
      <c r="I1358" s="58">
        <f t="shared" si="297"/>
        <v>32.4</v>
      </c>
      <c r="J1358" s="58">
        <f t="shared" si="298"/>
        <v>32.4</v>
      </c>
      <c r="K1358" s="58">
        <f t="shared" si="299"/>
        <v>32.4</v>
      </c>
      <c r="L1358" s="58">
        <f t="shared" si="300"/>
        <v>32.4</v>
      </c>
      <c r="M1358" s="58">
        <f t="shared" si="301"/>
        <v>32.4</v>
      </c>
      <c r="N1358" s="58">
        <f t="shared" si="302"/>
        <v>32.4</v>
      </c>
      <c r="O1358" s="58">
        <f t="shared" si="303"/>
        <v>32.4</v>
      </c>
      <c r="P1358" s="58">
        <f t="shared" si="304"/>
        <v>32.4</v>
      </c>
      <c r="Q1358" s="58">
        <f t="shared" si="305"/>
        <v>32.4</v>
      </c>
      <c r="R1358" s="58">
        <f>SUM(Table1[[#This Row],[Oct]:[September]])</f>
        <v>388.7999999999999</v>
      </c>
      <c r="S1358" s="68">
        <f>Table1[[#This Row],[DEMAND for the whole year]]/365</f>
        <v>1.0652054794520545</v>
      </c>
      <c r="T1358" s="68">
        <f>Table1[[#This Row],[Lead Time (days)]]*S1358</f>
        <v>26.630136986301363</v>
      </c>
      <c r="U1358" s="68">
        <f>SQRT(2*Table1[[#This Row],[DEMAND for the whole year]]*$H$1/(Table1[[#This Row],[Std. Price ($)]]*$K$1))</f>
        <v>60.800809542670471</v>
      </c>
      <c r="V1358" s="68">
        <f>Table1[[#This Row],[DEMAND for the whole year]]/U1358</f>
        <v>6.3946516982991337</v>
      </c>
      <c r="W1358" s="68">
        <f>Table1[[#This Row],[Demand variability (COV)]]*S1358</f>
        <v>1.4273753424657531</v>
      </c>
      <c r="X1358" s="68">
        <f t="shared" si="306"/>
        <v>7.1368767123287657</v>
      </c>
      <c r="Y1358" s="68">
        <f t="shared" si="307"/>
        <v>14.657352773258822</v>
      </c>
      <c r="Z1358" s="58">
        <f>(Table1[[#This Row],[Eoq]]/2)*(Table1[[#This Row],[Std. Price ($)]]*$K$1)</f>
        <v>1918.3955094897401</v>
      </c>
      <c r="AA1358" s="58">
        <f>Table1[[#This Row],[number of times I order]]*$H$1</f>
        <v>1918.3955094897401</v>
      </c>
      <c r="AB1358" s="58">
        <f>Table1[[#This Row],[Holding cost]]+AA1358</f>
        <v>3836.7910189794802</v>
      </c>
      <c r="AC1358" s="34">
        <v>0.8</v>
      </c>
      <c r="AD1358" s="29">
        <v>1</v>
      </c>
      <c r="AE1358" s="29">
        <v>1.34</v>
      </c>
      <c r="AF1358" s="29">
        <v>25</v>
      </c>
    </row>
    <row r="1359" spans="1:32" x14ac:dyDescent="0.15">
      <c r="A1359" s="32">
        <v>27348.246351815174</v>
      </c>
      <c r="B1359" s="33">
        <v>531.23496980000004</v>
      </c>
      <c r="C1359" s="33">
        <v>4196.4361765055173</v>
      </c>
      <c r="D1359" s="33">
        <f>C1359/Table1[[#This Row],[Std. Price ($)]]</f>
        <v>7.8993974701729375</v>
      </c>
      <c r="E1359" s="29">
        <v>10</v>
      </c>
      <c r="F1359" s="29">
        <f t="shared" si="294"/>
        <v>16</v>
      </c>
      <c r="G1359" s="29">
        <f t="shared" si="295"/>
        <v>16</v>
      </c>
      <c r="H1359" s="29">
        <f t="shared" si="296"/>
        <v>16</v>
      </c>
      <c r="I1359" s="58">
        <f t="shared" si="297"/>
        <v>16</v>
      </c>
      <c r="J1359" s="58">
        <f t="shared" si="298"/>
        <v>16</v>
      </c>
      <c r="K1359" s="58">
        <f t="shared" si="299"/>
        <v>16</v>
      </c>
      <c r="L1359" s="58">
        <f t="shared" si="300"/>
        <v>16</v>
      </c>
      <c r="M1359" s="58">
        <f t="shared" si="301"/>
        <v>16</v>
      </c>
      <c r="N1359" s="58">
        <f t="shared" si="302"/>
        <v>16</v>
      </c>
      <c r="O1359" s="58">
        <f t="shared" si="303"/>
        <v>16</v>
      </c>
      <c r="P1359" s="58">
        <f t="shared" si="304"/>
        <v>16</v>
      </c>
      <c r="Q1359" s="58">
        <f t="shared" si="305"/>
        <v>16</v>
      </c>
      <c r="R1359" s="58">
        <f>SUM(Table1[[#This Row],[Oct]:[September]])</f>
        <v>192</v>
      </c>
      <c r="S1359" s="68">
        <f>Table1[[#This Row],[DEMAND for the whole year]]/365</f>
        <v>0.52602739726027392</v>
      </c>
      <c r="T1359" s="68">
        <f>Table1[[#This Row],[Lead Time (days)]]*S1359</f>
        <v>14.202739726027396</v>
      </c>
      <c r="U1359" s="68">
        <f>SQRT(2*Table1[[#This Row],[DEMAND for the whole year]]*$H$1/(Table1[[#This Row],[Std. Price ($)]]*$K$1))</f>
        <v>32.928194155215259</v>
      </c>
      <c r="V1359" s="68">
        <f>Table1[[#This Row],[DEMAND for the whole year]]/U1359</f>
        <v>5.8308694092047713</v>
      </c>
      <c r="W1359" s="68">
        <f>Table1[[#This Row],[Demand variability (COV)]]*S1359</f>
        <v>0.38926027397260271</v>
      </c>
      <c r="X1359" s="68">
        <f t="shared" si="306"/>
        <v>2.0226557156661871</v>
      </c>
      <c r="Y1359" s="68">
        <f t="shared" si="307"/>
        <v>4.1540269726326597</v>
      </c>
      <c r="Z1359" s="58">
        <f>(Table1[[#This Row],[Eoq]]/2)*(Table1[[#This Row],[Std. Price ($)]]*$K$1)</f>
        <v>1749.2608227614317</v>
      </c>
      <c r="AA1359" s="58">
        <f>Table1[[#This Row],[number of times I order]]*$H$1</f>
        <v>1749.2608227614314</v>
      </c>
      <c r="AB1359" s="58">
        <f>Table1[[#This Row],[Holding cost]]+AA1359</f>
        <v>3498.5216455228629</v>
      </c>
      <c r="AC1359" s="34">
        <v>0.6</v>
      </c>
      <c r="AD1359" s="29">
        <v>0.82</v>
      </c>
      <c r="AE1359" s="29">
        <v>0.74</v>
      </c>
      <c r="AF1359" s="29">
        <v>27</v>
      </c>
    </row>
    <row r="1360" spans="1:32" x14ac:dyDescent="0.15">
      <c r="A1360" s="32">
        <v>20920.764798614287</v>
      </c>
      <c r="B1360" s="33">
        <v>38.651368900000001</v>
      </c>
      <c r="C1360" s="33">
        <v>17.649006963703503</v>
      </c>
      <c r="D1360" s="33">
        <f>C1360/Table1[[#This Row],[Std. Price ($)]]</f>
        <v>0.45662048889822121</v>
      </c>
      <c r="E1360" s="29">
        <v>10</v>
      </c>
      <c r="F1360" s="29">
        <f t="shared" si="294"/>
        <v>12</v>
      </c>
      <c r="G1360" s="29">
        <f t="shared" si="295"/>
        <v>12</v>
      </c>
      <c r="H1360" s="29">
        <f t="shared" si="296"/>
        <v>12</v>
      </c>
      <c r="I1360" s="58">
        <f t="shared" si="297"/>
        <v>12</v>
      </c>
      <c r="J1360" s="58">
        <f t="shared" si="298"/>
        <v>12</v>
      </c>
      <c r="K1360" s="58">
        <f t="shared" si="299"/>
        <v>12</v>
      </c>
      <c r="L1360" s="58">
        <f t="shared" si="300"/>
        <v>12</v>
      </c>
      <c r="M1360" s="58">
        <f t="shared" si="301"/>
        <v>12</v>
      </c>
      <c r="N1360" s="58">
        <f t="shared" si="302"/>
        <v>12</v>
      </c>
      <c r="O1360" s="58">
        <f t="shared" si="303"/>
        <v>12</v>
      </c>
      <c r="P1360" s="58">
        <f t="shared" si="304"/>
        <v>12</v>
      </c>
      <c r="Q1360" s="58">
        <f t="shared" si="305"/>
        <v>12</v>
      </c>
      <c r="R1360" s="58">
        <f>SUM(Table1[[#This Row],[Oct]:[September]])</f>
        <v>144</v>
      </c>
      <c r="S1360" s="68">
        <f>Table1[[#This Row],[DEMAND for the whole year]]/365</f>
        <v>0.39452054794520547</v>
      </c>
      <c r="T1360" s="68">
        <f>Table1[[#This Row],[Lead Time (days)]]*S1360</f>
        <v>1.1835616438356165</v>
      </c>
      <c r="U1360" s="68">
        <f>SQRT(2*Table1[[#This Row],[DEMAND for the whole year]]*$H$1/(Table1[[#This Row],[Std. Price ($)]]*$K$1))</f>
        <v>105.72055479333801</v>
      </c>
      <c r="V1360" s="68">
        <f>Table1[[#This Row],[DEMAND for the whole year]]/U1360</f>
        <v>1.3620813878766569</v>
      </c>
      <c r="W1360" s="68">
        <f>Table1[[#This Row],[Demand variability (COV)]]*S1360</f>
        <v>0.14597260273972601</v>
      </c>
      <c r="X1360" s="68">
        <f t="shared" si="306"/>
        <v>0.25283196445827333</v>
      </c>
      <c r="Y1360" s="68">
        <f t="shared" si="307"/>
        <v>0.51925337157908236</v>
      </c>
      <c r="Z1360" s="58">
        <f>(Table1[[#This Row],[Eoq]]/2)*(Table1[[#This Row],[Std. Price ($)]]*$K$1)</f>
        <v>408.62441636299712</v>
      </c>
      <c r="AA1360" s="58">
        <f>Table1[[#This Row],[number of times I order]]*$H$1</f>
        <v>408.62441636299707</v>
      </c>
      <c r="AB1360" s="58">
        <f>Table1[[#This Row],[Holding cost]]+AA1360</f>
        <v>817.24883272599413</v>
      </c>
      <c r="AC1360" s="34">
        <v>0.2</v>
      </c>
      <c r="AD1360" s="29">
        <v>1</v>
      </c>
      <c r="AE1360" s="29">
        <v>0.37</v>
      </c>
      <c r="AF1360" s="29">
        <v>3</v>
      </c>
    </row>
    <row r="1361" spans="1:32" x14ac:dyDescent="0.15">
      <c r="A1361" s="32">
        <v>95171.477135072288</v>
      </c>
      <c r="B1361" s="33">
        <v>36.961075900000004</v>
      </c>
      <c r="C1361" s="33">
        <v>1186.6010512440864</v>
      </c>
      <c r="D1361" s="33">
        <f>C1361/Table1[[#This Row],[Std. Price ($)]]</f>
        <v>32.104072253050575</v>
      </c>
      <c r="E1361" s="29">
        <v>18</v>
      </c>
      <c r="F1361" s="29">
        <f t="shared" si="294"/>
        <v>27</v>
      </c>
      <c r="G1361" s="29">
        <f t="shared" si="295"/>
        <v>27</v>
      </c>
      <c r="H1361" s="29">
        <f t="shared" si="296"/>
        <v>27</v>
      </c>
      <c r="I1361" s="58">
        <f t="shared" si="297"/>
        <v>27</v>
      </c>
      <c r="J1361" s="58">
        <f t="shared" si="298"/>
        <v>27</v>
      </c>
      <c r="K1361" s="58">
        <f t="shared" si="299"/>
        <v>27</v>
      </c>
      <c r="L1361" s="58">
        <f t="shared" si="300"/>
        <v>27</v>
      </c>
      <c r="M1361" s="58">
        <f t="shared" si="301"/>
        <v>27</v>
      </c>
      <c r="N1361" s="58">
        <f t="shared" si="302"/>
        <v>27</v>
      </c>
      <c r="O1361" s="58">
        <f t="shared" si="303"/>
        <v>27</v>
      </c>
      <c r="P1361" s="58">
        <f t="shared" si="304"/>
        <v>27</v>
      </c>
      <c r="Q1361" s="58">
        <f t="shared" si="305"/>
        <v>27</v>
      </c>
      <c r="R1361" s="58">
        <f>SUM(Table1[[#This Row],[Oct]:[September]])</f>
        <v>324</v>
      </c>
      <c r="S1361" s="68">
        <f>Table1[[#This Row],[DEMAND for the whole year]]/365</f>
        <v>0.88767123287671235</v>
      </c>
      <c r="T1361" s="68">
        <f>Table1[[#This Row],[Lead Time (days)]]*S1361</f>
        <v>24.854794520547944</v>
      </c>
      <c r="U1361" s="68">
        <f>SQRT(2*Table1[[#This Row],[DEMAND for the whole year]]*$H$1/(Table1[[#This Row],[Std. Price ($)]]*$K$1))</f>
        <v>162.16638298295851</v>
      </c>
      <c r="V1361" s="68">
        <f>Table1[[#This Row],[DEMAND for the whole year]]/U1361</f>
        <v>1.9979479966205327</v>
      </c>
      <c r="W1361" s="68">
        <f>Table1[[#This Row],[Demand variability (COV)]]*S1361</f>
        <v>1.216109589041096</v>
      </c>
      <c r="X1361" s="68">
        <f t="shared" si="306"/>
        <v>6.4350470792074006</v>
      </c>
      <c r="Y1361" s="68">
        <f t="shared" si="307"/>
        <v>13.215970928786687</v>
      </c>
      <c r="Z1361" s="58">
        <f>(Table1[[#This Row],[Eoq]]/2)*(Table1[[#This Row],[Std. Price ($)]]*$K$1)</f>
        <v>599.38439898615991</v>
      </c>
      <c r="AA1361" s="58">
        <f>Table1[[#This Row],[number of times I order]]*$H$1</f>
        <v>599.38439898615979</v>
      </c>
      <c r="AB1361" s="58">
        <f>Table1[[#This Row],[Holding cost]]+AA1361</f>
        <v>1198.7687979723196</v>
      </c>
      <c r="AC1361" s="34">
        <v>0.5</v>
      </c>
      <c r="AD1361" s="29">
        <v>0.85</v>
      </c>
      <c r="AE1361" s="29">
        <v>1.37</v>
      </c>
      <c r="AF1361" s="29">
        <v>28</v>
      </c>
    </row>
    <row r="1362" spans="1:32" x14ac:dyDescent="0.15">
      <c r="A1362" s="32">
        <v>4141.5072532324348</v>
      </c>
      <c r="B1362" s="33">
        <v>28.112955200000002</v>
      </c>
      <c r="C1362" s="33">
        <v>24.425733282316493</v>
      </c>
      <c r="D1362" s="33">
        <f>C1362/Table1[[#This Row],[Std. Price ($)]]</f>
        <v>0.8688426068532451</v>
      </c>
      <c r="E1362" s="29">
        <v>10</v>
      </c>
      <c r="F1362" s="29">
        <f t="shared" si="294"/>
        <v>12</v>
      </c>
      <c r="G1362" s="29">
        <f t="shared" si="295"/>
        <v>12</v>
      </c>
      <c r="H1362" s="29">
        <f t="shared" si="296"/>
        <v>12</v>
      </c>
      <c r="I1362" s="58">
        <f t="shared" si="297"/>
        <v>12</v>
      </c>
      <c r="J1362" s="58">
        <f t="shared" si="298"/>
        <v>12</v>
      </c>
      <c r="K1362" s="58">
        <f t="shared" si="299"/>
        <v>12</v>
      </c>
      <c r="L1362" s="58">
        <f t="shared" si="300"/>
        <v>12</v>
      </c>
      <c r="M1362" s="58">
        <f t="shared" si="301"/>
        <v>12</v>
      </c>
      <c r="N1362" s="58">
        <f t="shared" si="302"/>
        <v>12</v>
      </c>
      <c r="O1362" s="58">
        <f t="shared" si="303"/>
        <v>12</v>
      </c>
      <c r="P1362" s="58">
        <f t="shared" si="304"/>
        <v>12</v>
      </c>
      <c r="Q1362" s="58">
        <f t="shared" si="305"/>
        <v>12</v>
      </c>
      <c r="R1362" s="58">
        <f>SUM(Table1[[#This Row],[Oct]:[September]])</f>
        <v>144</v>
      </c>
      <c r="S1362" s="68">
        <f>Table1[[#This Row],[DEMAND for the whole year]]/365</f>
        <v>0.39452054794520547</v>
      </c>
      <c r="T1362" s="68">
        <f>Table1[[#This Row],[Lead Time (days)]]*S1362</f>
        <v>1.1835616438356165</v>
      </c>
      <c r="U1362" s="68">
        <f>SQRT(2*Table1[[#This Row],[DEMAND for the whole year]]*$H$1/(Table1[[#This Row],[Std. Price ($)]]*$K$1))</f>
        <v>123.96201387965694</v>
      </c>
      <c r="V1362" s="68">
        <f>Table1[[#This Row],[DEMAND for the whole year]]/U1362</f>
        <v>1.1616461809001914</v>
      </c>
      <c r="W1362" s="68">
        <f>Table1[[#This Row],[Demand variability (COV)]]*S1362</f>
        <v>0.27221917808219176</v>
      </c>
      <c r="X1362" s="68">
        <f t="shared" si="306"/>
        <v>0.47149744723299625</v>
      </c>
      <c r="Y1362" s="68">
        <f t="shared" si="307"/>
        <v>0.96833736862045106</v>
      </c>
      <c r="Z1362" s="58">
        <f>(Table1[[#This Row],[Eoq]]/2)*(Table1[[#This Row],[Std. Price ($)]]*$K$1)</f>
        <v>348.4938542700574</v>
      </c>
      <c r="AA1362" s="58">
        <f>Table1[[#This Row],[number of times I order]]*$H$1</f>
        <v>348.49385427005745</v>
      </c>
      <c r="AB1362" s="58">
        <f>Table1[[#This Row],[Holding cost]]+AA1362</f>
        <v>696.98770854011491</v>
      </c>
      <c r="AC1362" s="34">
        <v>0.2</v>
      </c>
      <c r="AD1362" s="29">
        <v>0.8</v>
      </c>
      <c r="AE1362" s="29">
        <v>0.69</v>
      </c>
      <c r="AF1362" s="29">
        <v>3</v>
      </c>
    </row>
    <row r="1363" spans="1:32" x14ac:dyDescent="0.15">
      <c r="A1363" s="32">
        <v>94901.178712207024</v>
      </c>
      <c r="B1363" s="33">
        <v>147.20649749999998</v>
      </c>
      <c r="C1363" s="33">
        <v>294.65619117916049</v>
      </c>
      <c r="D1363" s="33">
        <f>C1363/Table1[[#This Row],[Std. Price ($)]]</f>
        <v>2.001652075032629</v>
      </c>
      <c r="E1363" s="29">
        <v>18</v>
      </c>
      <c r="F1363" s="29">
        <f t="shared" si="294"/>
        <v>14.4</v>
      </c>
      <c r="G1363" s="29">
        <f t="shared" si="295"/>
        <v>14.4</v>
      </c>
      <c r="H1363" s="29">
        <f t="shared" si="296"/>
        <v>14.4</v>
      </c>
      <c r="I1363" s="58">
        <f t="shared" si="297"/>
        <v>14.4</v>
      </c>
      <c r="J1363" s="58">
        <f t="shared" si="298"/>
        <v>14.4</v>
      </c>
      <c r="K1363" s="58">
        <f t="shared" si="299"/>
        <v>14.4</v>
      </c>
      <c r="L1363" s="58">
        <f t="shared" si="300"/>
        <v>14.4</v>
      </c>
      <c r="M1363" s="58">
        <f t="shared" si="301"/>
        <v>14.4</v>
      </c>
      <c r="N1363" s="58">
        <f t="shared" si="302"/>
        <v>14.4</v>
      </c>
      <c r="O1363" s="58">
        <f t="shared" si="303"/>
        <v>14.4</v>
      </c>
      <c r="P1363" s="58">
        <f t="shared" si="304"/>
        <v>14.4</v>
      </c>
      <c r="Q1363" s="58">
        <f t="shared" si="305"/>
        <v>14.4</v>
      </c>
      <c r="R1363" s="58">
        <f>SUM(Table1[[#This Row],[Oct]:[September]])</f>
        <v>172.80000000000004</v>
      </c>
      <c r="S1363" s="68">
        <f>Table1[[#This Row],[DEMAND for the whole year]]/365</f>
        <v>0.47342465753424667</v>
      </c>
      <c r="T1363" s="68">
        <f>Table1[[#This Row],[Lead Time (days)]]*S1363</f>
        <v>1.8936986301369867</v>
      </c>
      <c r="U1363" s="68">
        <f>SQRT(2*Table1[[#This Row],[DEMAND for the whole year]]*$H$1/(Table1[[#This Row],[Std. Price ($)]]*$K$1))</f>
        <v>59.342932902999614</v>
      </c>
      <c r="V1363" s="68">
        <f>Table1[[#This Row],[DEMAND for the whole year]]/U1363</f>
        <v>2.911888434676027</v>
      </c>
      <c r="W1363" s="68">
        <f>Table1[[#This Row],[Demand variability (COV)]]*S1363</f>
        <v>0.32666301369863016</v>
      </c>
      <c r="X1363" s="68">
        <f t="shared" si="306"/>
        <v>0.65332602739726031</v>
      </c>
      <c r="Y1363" s="68">
        <f t="shared" si="307"/>
        <v>1.3417676170545394</v>
      </c>
      <c r="Z1363" s="58">
        <f>(Table1[[#This Row],[Eoq]]/2)*(Table1[[#This Row],[Std. Price ($)]]*$K$1)</f>
        <v>873.56653040280798</v>
      </c>
      <c r="AA1363" s="58">
        <f>Table1[[#This Row],[number of times I order]]*$H$1</f>
        <v>873.5665304028081</v>
      </c>
      <c r="AB1363" s="58">
        <f>Table1[[#This Row],[Holding cost]]+AA1363</f>
        <v>1747.133060805616</v>
      </c>
      <c r="AC1363" s="34">
        <v>-0.2</v>
      </c>
      <c r="AD1363" s="29">
        <v>0.8</v>
      </c>
      <c r="AE1363" s="29">
        <v>0.69</v>
      </c>
      <c r="AF1363" s="29">
        <v>4</v>
      </c>
    </row>
    <row r="1364" spans="1:32" x14ac:dyDescent="0.15">
      <c r="A1364" s="32">
        <v>69218.281279862655</v>
      </c>
      <c r="B1364" s="33">
        <v>142.789198</v>
      </c>
      <c r="C1364" s="33">
        <v>117.54351612952972</v>
      </c>
      <c r="D1364" s="33">
        <f>C1364/Table1[[#This Row],[Std. Price ($)]]</f>
        <v>0.82319613651398005</v>
      </c>
      <c r="E1364" s="29">
        <v>18</v>
      </c>
      <c r="F1364" s="29">
        <f t="shared" si="294"/>
        <v>16.2</v>
      </c>
      <c r="G1364" s="29">
        <f t="shared" si="295"/>
        <v>16.2</v>
      </c>
      <c r="H1364" s="29">
        <f t="shared" si="296"/>
        <v>16.2</v>
      </c>
      <c r="I1364" s="58">
        <f t="shared" si="297"/>
        <v>16.2</v>
      </c>
      <c r="J1364" s="58">
        <f t="shared" si="298"/>
        <v>16.2</v>
      </c>
      <c r="K1364" s="58">
        <f t="shared" si="299"/>
        <v>16.2</v>
      </c>
      <c r="L1364" s="58">
        <f t="shared" si="300"/>
        <v>16.2</v>
      </c>
      <c r="M1364" s="58">
        <f t="shared" si="301"/>
        <v>16.2</v>
      </c>
      <c r="N1364" s="58">
        <f t="shared" si="302"/>
        <v>16.2</v>
      </c>
      <c r="O1364" s="58">
        <f t="shared" si="303"/>
        <v>16.2</v>
      </c>
      <c r="P1364" s="58">
        <f t="shared" si="304"/>
        <v>16.2</v>
      </c>
      <c r="Q1364" s="58">
        <f t="shared" si="305"/>
        <v>16.2</v>
      </c>
      <c r="R1364" s="58">
        <f>SUM(Table1[[#This Row],[Oct]:[September]])</f>
        <v>194.39999999999995</v>
      </c>
      <c r="S1364" s="68">
        <f>Table1[[#This Row],[DEMAND for the whole year]]/365</f>
        <v>0.53260273972602723</v>
      </c>
      <c r="T1364" s="68">
        <f>Table1[[#This Row],[Lead Time (days)]]*S1364</f>
        <v>1.0652054794520545</v>
      </c>
      <c r="U1364" s="68">
        <f>SQRT(2*Table1[[#This Row],[DEMAND for the whole year]]*$H$1/(Table1[[#This Row],[Std. Price ($)]]*$K$1))</f>
        <v>63.908861439610455</v>
      </c>
      <c r="V1364" s="68">
        <f>Table1[[#This Row],[DEMAND for the whole year]]/U1364</f>
        <v>3.0418316900183675</v>
      </c>
      <c r="W1364" s="68">
        <f>Table1[[#This Row],[Demand variability (COV)]]*S1364</f>
        <v>0.30358356164383549</v>
      </c>
      <c r="X1364" s="68">
        <f t="shared" si="306"/>
        <v>0.42933199019024071</v>
      </c>
      <c r="Y1364" s="68">
        <f t="shared" si="307"/>
        <v>0.88174010715259898</v>
      </c>
      <c r="Z1364" s="58">
        <f>(Table1[[#This Row],[Eoq]]/2)*(Table1[[#This Row],[Std. Price ($)]]*$K$1)</f>
        <v>912.54950700551024</v>
      </c>
      <c r="AA1364" s="58">
        <f>Table1[[#This Row],[number of times I order]]*$H$1</f>
        <v>912.54950700551024</v>
      </c>
      <c r="AB1364" s="58">
        <f>Table1[[#This Row],[Holding cost]]+AA1364</f>
        <v>1825.0990140110205</v>
      </c>
      <c r="AC1364" s="34">
        <v>-0.1</v>
      </c>
      <c r="AD1364" s="29">
        <v>0.85</v>
      </c>
      <c r="AE1364" s="29">
        <v>0.56999999999999995</v>
      </c>
      <c r="AF1364" s="29">
        <v>2</v>
      </c>
    </row>
    <row r="1365" spans="1:32" x14ac:dyDescent="0.15">
      <c r="A1365" s="32">
        <v>12028.399636776143</v>
      </c>
      <c r="B1365" s="33">
        <v>33.9162508</v>
      </c>
      <c r="C1365" s="33">
        <v>24.835147166940001</v>
      </c>
      <c r="D1365" s="33">
        <f>C1365/Table1[[#This Row],[Std. Price ($)]]</f>
        <v>0.73224918972883646</v>
      </c>
      <c r="E1365" s="29">
        <v>34</v>
      </c>
      <c r="F1365" s="29">
        <f t="shared" si="294"/>
        <v>54.4</v>
      </c>
      <c r="G1365" s="29">
        <f t="shared" si="295"/>
        <v>54.4</v>
      </c>
      <c r="H1365" s="29">
        <f t="shared" si="296"/>
        <v>54.4</v>
      </c>
      <c r="I1365" s="58">
        <f t="shared" si="297"/>
        <v>54.4</v>
      </c>
      <c r="J1365" s="58">
        <f t="shared" si="298"/>
        <v>54.4</v>
      </c>
      <c r="K1365" s="58">
        <f t="shared" si="299"/>
        <v>54.4</v>
      </c>
      <c r="L1365" s="58">
        <f t="shared" si="300"/>
        <v>54.4</v>
      </c>
      <c r="M1365" s="58">
        <f t="shared" si="301"/>
        <v>54.4</v>
      </c>
      <c r="N1365" s="58">
        <f t="shared" si="302"/>
        <v>54.4</v>
      </c>
      <c r="O1365" s="58">
        <f t="shared" si="303"/>
        <v>54.4</v>
      </c>
      <c r="P1365" s="58">
        <f t="shared" si="304"/>
        <v>54.4</v>
      </c>
      <c r="Q1365" s="58">
        <f t="shared" si="305"/>
        <v>54.4</v>
      </c>
      <c r="R1365" s="58">
        <f>SUM(Table1[[#This Row],[Oct]:[September]])</f>
        <v>652.79999999999984</v>
      </c>
      <c r="S1365" s="68">
        <f>Table1[[#This Row],[DEMAND for the whole year]]/365</f>
        <v>1.7884931506849311</v>
      </c>
      <c r="T1365" s="68">
        <f>Table1[[#This Row],[Lead Time (days)]]*S1365</f>
        <v>3.5769863013698622</v>
      </c>
      <c r="U1365" s="68">
        <f>SQRT(2*Table1[[#This Row],[DEMAND for the whole year]]*$H$1/(Table1[[#This Row],[Std. Price ($)]]*$K$1))</f>
        <v>240.29613260218281</v>
      </c>
      <c r="V1365" s="68">
        <f>Table1[[#This Row],[DEMAND for the whole year]]/U1365</f>
        <v>2.7166479665352297</v>
      </c>
      <c r="W1365" s="68">
        <f>Table1[[#This Row],[Demand variability (COV)]]*S1365</f>
        <v>0.44712328767123277</v>
      </c>
      <c r="X1365" s="68">
        <f t="shared" si="306"/>
        <v>0.63232781747750433</v>
      </c>
      <c r="Y1365" s="68">
        <f t="shared" si="307"/>
        <v>1.2986425663066221</v>
      </c>
      <c r="Z1365" s="58">
        <f>(Table1[[#This Row],[Eoq]]/2)*(Table1[[#This Row],[Std. Price ($)]]*$K$1)</f>
        <v>814.99438996056892</v>
      </c>
      <c r="AA1365" s="58">
        <f>Table1[[#This Row],[number of times I order]]*$H$1</f>
        <v>814.99438996056892</v>
      </c>
      <c r="AB1365" s="58">
        <f>Table1[[#This Row],[Holding cost]]+AA1365</f>
        <v>1629.9887799211378</v>
      </c>
      <c r="AC1365" s="34">
        <v>0.6</v>
      </c>
      <c r="AD1365" s="29">
        <v>1</v>
      </c>
      <c r="AE1365" s="29">
        <v>0.25</v>
      </c>
      <c r="AF1365" s="29">
        <v>2</v>
      </c>
    </row>
    <row r="1366" spans="1:32" x14ac:dyDescent="0.15">
      <c r="A1366" s="32">
        <v>92084.200104618503</v>
      </c>
      <c r="B1366" s="33">
        <v>189.0261509</v>
      </c>
      <c r="C1366" s="33">
        <v>475.27027388456395</v>
      </c>
      <c r="D1366" s="33">
        <f>C1366/Table1[[#This Row],[Std. Price ($)]]</f>
        <v>2.514309642457857</v>
      </c>
      <c r="E1366" s="29">
        <v>26</v>
      </c>
      <c r="F1366" s="29">
        <f t="shared" si="294"/>
        <v>23.4</v>
      </c>
      <c r="G1366" s="29">
        <f t="shared" si="295"/>
        <v>23.4</v>
      </c>
      <c r="H1366" s="29">
        <f t="shared" si="296"/>
        <v>23.4</v>
      </c>
      <c r="I1366" s="58">
        <f t="shared" si="297"/>
        <v>23.4</v>
      </c>
      <c r="J1366" s="58">
        <f t="shared" si="298"/>
        <v>23.4</v>
      </c>
      <c r="K1366" s="58">
        <f t="shared" si="299"/>
        <v>23.4</v>
      </c>
      <c r="L1366" s="58">
        <f t="shared" si="300"/>
        <v>23.4</v>
      </c>
      <c r="M1366" s="58">
        <f t="shared" si="301"/>
        <v>23.4</v>
      </c>
      <c r="N1366" s="58">
        <f t="shared" si="302"/>
        <v>23.4</v>
      </c>
      <c r="O1366" s="58">
        <f t="shared" si="303"/>
        <v>23.4</v>
      </c>
      <c r="P1366" s="58">
        <f t="shared" si="304"/>
        <v>23.4</v>
      </c>
      <c r="Q1366" s="58">
        <f t="shared" si="305"/>
        <v>23.4</v>
      </c>
      <c r="R1366" s="58">
        <f>SUM(Table1[[#This Row],[Oct]:[September]])</f>
        <v>280.8</v>
      </c>
      <c r="S1366" s="68">
        <f>Table1[[#This Row],[DEMAND for the whole year]]/365</f>
        <v>0.76931506849315068</v>
      </c>
      <c r="T1366" s="68">
        <f>Table1[[#This Row],[Lead Time (days)]]*S1366</f>
        <v>2.3079452054794523</v>
      </c>
      <c r="U1366" s="68">
        <f>SQRT(2*Table1[[#This Row],[DEMAND for the whole year]]*$H$1/(Table1[[#This Row],[Std. Price ($)]]*$K$1))</f>
        <v>66.757218575185092</v>
      </c>
      <c r="V1366" s="68">
        <f>Table1[[#This Row],[DEMAND for the whole year]]/U1366</f>
        <v>4.2062866906857419</v>
      </c>
      <c r="W1366" s="68">
        <f>Table1[[#This Row],[Demand variability (COV)]]*S1366</f>
        <v>0.60006575342465751</v>
      </c>
      <c r="X1366" s="68">
        <f t="shared" si="306"/>
        <v>1.0393443728136047</v>
      </c>
      <c r="Y1366" s="68">
        <f t="shared" si="307"/>
        <v>2.1345523734372551</v>
      </c>
      <c r="Z1366" s="58">
        <f>(Table1[[#This Row],[Eoq]]/2)*(Table1[[#This Row],[Std. Price ($)]]*$K$1)</f>
        <v>1261.8860072057221</v>
      </c>
      <c r="AA1366" s="58">
        <f>Table1[[#This Row],[number of times I order]]*$H$1</f>
        <v>1261.8860072057225</v>
      </c>
      <c r="AB1366" s="58">
        <f>Table1[[#This Row],[Holding cost]]+AA1366</f>
        <v>2523.7720144114446</v>
      </c>
      <c r="AC1366" s="34">
        <v>-0.1</v>
      </c>
      <c r="AD1366" s="29">
        <v>0.7</v>
      </c>
      <c r="AE1366" s="29">
        <v>0.78</v>
      </c>
      <c r="AF1366" s="29">
        <v>3</v>
      </c>
    </row>
    <row r="1367" spans="1:32" x14ac:dyDescent="0.15">
      <c r="A1367" s="32">
        <v>1132.4168292373815</v>
      </c>
      <c r="B1367" s="33">
        <v>370.85030260000002</v>
      </c>
      <c r="C1367" s="33">
        <v>600.69256166553487</v>
      </c>
      <c r="D1367" s="33">
        <f>C1367/Table1[[#This Row],[Std. Price ($)]]</f>
        <v>1.6197709896800145</v>
      </c>
      <c r="E1367" s="29">
        <v>18</v>
      </c>
      <c r="F1367" s="29">
        <f t="shared" si="294"/>
        <v>21.6</v>
      </c>
      <c r="G1367" s="29">
        <f t="shared" si="295"/>
        <v>21.6</v>
      </c>
      <c r="H1367" s="29">
        <f t="shared" si="296"/>
        <v>21.6</v>
      </c>
      <c r="I1367" s="58">
        <f t="shared" si="297"/>
        <v>21.6</v>
      </c>
      <c r="J1367" s="58">
        <f t="shared" si="298"/>
        <v>21.6</v>
      </c>
      <c r="K1367" s="58">
        <f t="shared" si="299"/>
        <v>21.6</v>
      </c>
      <c r="L1367" s="58">
        <f t="shared" si="300"/>
        <v>21.6</v>
      </c>
      <c r="M1367" s="58">
        <f t="shared" si="301"/>
        <v>21.6</v>
      </c>
      <c r="N1367" s="58">
        <f t="shared" si="302"/>
        <v>21.6</v>
      </c>
      <c r="O1367" s="58">
        <f t="shared" si="303"/>
        <v>21.6</v>
      </c>
      <c r="P1367" s="58">
        <f t="shared" si="304"/>
        <v>21.6</v>
      </c>
      <c r="Q1367" s="58">
        <f t="shared" si="305"/>
        <v>21.6</v>
      </c>
      <c r="R1367" s="58">
        <f>SUM(Table1[[#This Row],[Oct]:[September]])</f>
        <v>259.2</v>
      </c>
      <c r="S1367" s="68">
        <f>Table1[[#This Row],[DEMAND for the whole year]]/365</f>
        <v>0.71013698630136979</v>
      </c>
      <c r="T1367" s="68">
        <f>Table1[[#This Row],[Lead Time (days)]]*S1367</f>
        <v>2.1304109589041094</v>
      </c>
      <c r="U1367" s="68">
        <f>SQRT(2*Table1[[#This Row],[DEMAND for the whole year]]*$H$1/(Table1[[#This Row],[Std. Price ($)]]*$K$1))</f>
        <v>45.790860737482369</v>
      </c>
      <c r="V1367" s="68">
        <f>Table1[[#This Row],[DEMAND for the whole year]]/U1367</f>
        <v>5.6605181869365992</v>
      </c>
      <c r="W1367" s="68">
        <f>Table1[[#This Row],[Demand variability (COV)]]*S1367</f>
        <v>0.55390684931506851</v>
      </c>
      <c r="X1367" s="68">
        <f t="shared" si="306"/>
        <v>0.95939480567409674</v>
      </c>
      <c r="Y1367" s="68">
        <f t="shared" si="307"/>
        <v>1.9703560370190047</v>
      </c>
      <c r="Z1367" s="58">
        <f>(Table1[[#This Row],[Eoq]]/2)*(Table1[[#This Row],[Std. Price ($)]]*$K$1)</f>
        <v>1698.1554560809798</v>
      </c>
      <c r="AA1367" s="58">
        <f>Table1[[#This Row],[number of times I order]]*$H$1</f>
        <v>1698.1554560809798</v>
      </c>
      <c r="AB1367" s="58">
        <f>Table1[[#This Row],[Holding cost]]+AA1367</f>
        <v>3396.3109121619595</v>
      </c>
      <c r="AC1367" s="34">
        <v>0.2</v>
      </c>
      <c r="AD1367" s="29">
        <v>1</v>
      </c>
      <c r="AE1367" s="29">
        <v>0.78</v>
      </c>
      <c r="AF1367" s="29">
        <v>3</v>
      </c>
    </row>
    <row r="1368" spans="1:32" x14ac:dyDescent="0.15">
      <c r="A1368" s="32">
        <v>93549.10259043824</v>
      </c>
      <c r="B1368" s="33">
        <v>114.79456400000001</v>
      </c>
      <c r="C1368" s="33">
        <v>412.26277899628809</v>
      </c>
      <c r="D1368" s="33">
        <f>C1368/Table1[[#This Row],[Std. Price ($)]]</f>
        <v>3.5913092452381985</v>
      </c>
      <c r="E1368" s="29">
        <v>34</v>
      </c>
      <c r="F1368" s="29">
        <f t="shared" si="294"/>
        <v>74.8</v>
      </c>
      <c r="G1368" s="29">
        <f t="shared" si="295"/>
        <v>74.8</v>
      </c>
      <c r="H1368" s="29">
        <f t="shared" si="296"/>
        <v>74.8</v>
      </c>
      <c r="I1368" s="58">
        <f t="shared" si="297"/>
        <v>74.8</v>
      </c>
      <c r="J1368" s="58">
        <f t="shared" si="298"/>
        <v>74.8</v>
      </c>
      <c r="K1368" s="58">
        <f t="shared" si="299"/>
        <v>74.8</v>
      </c>
      <c r="L1368" s="58">
        <f t="shared" si="300"/>
        <v>74.8</v>
      </c>
      <c r="M1368" s="58">
        <f t="shared" si="301"/>
        <v>74.8</v>
      </c>
      <c r="N1368" s="58">
        <f t="shared" si="302"/>
        <v>74.8</v>
      </c>
      <c r="O1368" s="58">
        <f t="shared" si="303"/>
        <v>74.8</v>
      </c>
      <c r="P1368" s="58">
        <f t="shared" si="304"/>
        <v>74.8</v>
      </c>
      <c r="Q1368" s="58">
        <f t="shared" si="305"/>
        <v>74.8</v>
      </c>
      <c r="R1368" s="58">
        <f>SUM(Table1[[#This Row],[Oct]:[September]])</f>
        <v>897.5999999999998</v>
      </c>
      <c r="S1368" s="68">
        <f>Table1[[#This Row],[DEMAND for the whole year]]/365</f>
        <v>2.4591780821917801</v>
      </c>
      <c r="T1368" s="68">
        <f>Table1[[#This Row],[Lead Time (days)]]*S1368</f>
        <v>9.8367123287671205</v>
      </c>
      <c r="U1368" s="68">
        <f>SQRT(2*Table1[[#This Row],[DEMAND for the whole year]]*$H$1/(Table1[[#This Row],[Std. Price ($)]]*$K$1))</f>
        <v>153.15859999783598</v>
      </c>
      <c r="V1368" s="68">
        <f>Table1[[#This Row],[DEMAND for the whole year]]/U1368</f>
        <v>5.8605915698673288</v>
      </c>
      <c r="W1368" s="68">
        <f>Table1[[#This Row],[Demand variability (COV)]]*S1368</f>
        <v>1.6722410958904106</v>
      </c>
      <c r="X1368" s="68">
        <f t="shared" si="306"/>
        <v>3.3444821917808212</v>
      </c>
      <c r="Y1368" s="68">
        <f t="shared" si="307"/>
        <v>6.8687266579973905</v>
      </c>
      <c r="Z1368" s="58">
        <f>(Table1[[#This Row],[Eoq]]/2)*(Table1[[#This Row],[Std. Price ($)]]*$K$1)</f>
        <v>1758.1774709601984</v>
      </c>
      <c r="AA1368" s="58">
        <f>Table1[[#This Row],[number of times I order]]*$H$1</f>
        <v>1758.1774709601987</v>
      </c>
      <c r="AB1368" s="58">
        <f>Table1[[#This Row],[Holding cost]]+AA1368</f>
        <v>3516.3549419203973</v>
      </c>
      <c r="AC1368" s="34">
        <v>1.2</v>
      </c>
      <c r="AD1368" s="29">
        <v>1</v>
      </c>
      <c r="AE1368" s="29">
        <v>0.68</v>
      </c>
      <c r="AF1368" s="29">
        <v>4</v>
      </c>
    </row>
    <row r="1369" spans="1:32" x14ac:dyDescent="0.15">
      <c r="A1369" s="32">
        <v>59794.467886728649</v>
      </c>
      <c r="B1369" s="33">
        <v>91.83925760000001</v>
      </c>
      <c r="C1369" s="33">
        <v>4901.5798090077878</v>
      </c>
      <c r="D1369" s="33">
        <f>C1369/Table1[[#This Row],[Std. Price ($)]]</f>
        <v>53.371291723157256</v>
      </c>
      <c r="E1369" s="29">
        <v>26</v>
      </c>
      <c r="F1369" s="29">
        <f t="shared" si="294"/>
        <v>31.2</v>
      </c>
      <c r="G1369" s="29">
        <f t="shared" si="295"/>
        <v>31.2</v>
      </c>
      <c r="H1369" s="29">
        <f t="shared" si="296"/>
        <v>31.2</v>
      </c>
      <c r="I1369" s="58">
        <f t="shared" si="297"/>
        <v>31.2</v>
      </c>
      <c r="J1369" s="58">
        <f t="shared" si="298"/>
        <v>31.2</v>
      </c>
      <c r="K1369" s="58">
        <f t="shared" si="299"/>
        <v>31.2</v>
      </c>
      <c r="L1369" s="58">
        <f t="shared" si="300"/>
        <v>31.2</v>
      </c>
      <c r="M1369" s="58">
        <f t="shared" si="301"/>
        <v>31.2</v>
      </c>
      <c r="N1369" s="58">
        <f t="shared" si="302"/>
        <v>31.2</v>
      </c>
      <c r="O1369" s="58">
        <f t="shared" si="303"/>
        <v>31.2</v>
      </c>
      <c r="P1369" s="58">
        <f t="shared" si="304"/>
        <v>31.2</v>
      </c>
      <c r="Q1369" s="58">
        <f t="shared" si="305"/>
        <v>31.2</v>
      </c>
      <c r="R1369" s="58">
        <f>SUM(Table1[[#This Row],[Oct]:[September]])</f>
        <v>374.39999999999992</v>
      </c>
      <c r="S1369" s="68">
        <f>Table1[[#This Row],[DEMAND for the whole year]]/365</f>
        <v>1.0257534246575339</v>
      </c>
      <c r="T1369" s="68">
        <f>Table1[[#This Row],[Lead Time (days)]]*S1369</f>
        <v>51.287671232876697</v>
      </c>
      <c r="U1369" s="68">
        <f>SQRT(2*Table1[[#This Row],[DEMAND for the whole year]]*$H$1/(Table1[[#This Row],[Std. Price ($)]]*$K$1))</f>
        <v>110.58961985661088</v>
      </c>
      <c r="V1369" s="68">
        <f>Table1[[#This Row],[DEMAND for the whole year]]/U1369</f>
        <v>3.3854895286324549</v>
      </c>
      <c r="W1369" s="68">
        <f>Table1[[#This Row],[Demand variability (COV)]]*S1369</f>
        <v>1.087298630136986</v>
      </c>
      <c r="X1369" s="68">
        <f t="shared" si="306"/>
        <v>7.6883623454470671</v>
      </c>
      <c r="Y1369" s="68">
        <f t="shared" si="307"/>
        <v>15.789965791504635</v>
      </c>
      <c r="Z1369" s="58">
        <f>(Table1[[#This Row],[Eoq]]/2)*(Table1[[#This Row],[Std. Price ($)]]*$K$1)</f>
        <v>1015.6468585897363</v>
      </c>
      <c r="AA1369" s="58">
        <f>Table1[[#This Row],[number of times I order]]*$H$1</f>
        <v>1015.6468585897364</v>
      </c>
      <c r="AB1369" s="58">
        <f>Table1[[#This Row],[Holding cost]]+AA1369</f>
        <v>2031.2937171794729</v>
      </c>
      <c r="AC1369" s="34">
        <v>0.2</v>
      </c>
      <c r="AD1369" s="29">
        <v>1</v>
      </c>
      <c r="AE1369" s="29">
        <v>1.06</v>
      </c>
      <c r="AF1369" s="29">
        <v>50</v>
      </c>
    </row>
    <row r="1370" spans="1:32" x14ac:dyDescent="0.15">
      <c r="A1370" s="32">
        <v>27931.151597590666</v>
      </c>
      <c r="B1370" s="33">
        <v>10.029071800000001</v>
      </c>
      <c r="C1370" s="33">
        <v>202.96604134895668</v>
      </c>
      <c r="D1370" s="33">
        <f>C1370/Table1[[#This Row],[Std. Price ($)]]</f>
        <v>20.237769296751537</v>
      </c>
      <c r="E1370" s="29">
        <v>26</v>
      </c>
      <c r="F1370" s="29">
        <f t="shared" si="294"/>
        <v>20.8</v>
      </c>
      <c r="G1370" s="29">
        <f t="shared" si="295"/>
        <v>20.8</v>
      </c>
      <c r="H1370" s="29">
        <f t="shared" si="296"/>
        <v>20.8</v>
      </c>
      <c r="I1370" s="58">
        <f t="shared" si="297"/>
        <v>20.8</v>
      </c>
      <c r="J1370" s="58">
        <f t="shared" si="298"/>
        <v>20.8</v>
      </c>
      <c r="K1370" s="58">
        <f t="shared" si="299"/>
        <v>20.8</v>
      </c>
      <c r="L1370" s="58">
        <f t="shared" si="300"/>
        <v>20.8</v>
      </c>
      <c r="M1370" s="58">
        <f t="shared" si="301"/>
        <v>20.8</v>
      </c>
      <c r="N1370" s="58">
        <f t="shared" si="302"/>
        <v>20.8</v>
      </c>
      <c r="O1370" s="58">
        <f t="shared" si="303"/>
        <v>20.8</v>
      </c>
      <c r="P1370" s="58">
        <f t="shared" si="304"/>
        <v>20.8</v>
      </c>
      <c r="Q1370" s="58">
        <f t="shared" si="305"/>
        <v>20.8</v>
      </c>
      <c r="R1370" s="58">
        <f>SUM(Table1[[#This Row],[Oct]:[September]])</f>
        <v>249.60000000000005</v>
      </c>
      <c r="S1370" s="68">
        <f>Table1[[#This Row],[DEMAND for the whole year]]/365</f>
        <v>0.68383561643835633</v>
      </c>
      <c r="T1370" s="68">
        <f>Table1[[#This Row],[Lead Time (days)]]*S1370</f>
        <v>11.625205479452058</v>
      </c>
      <c r="U1370" s="68">
        <f>SQRT(2*Table1[[#This Row],[DEMAND for the whole year]]*$H$1/(Table1[[#This Row],[Std. Price ($)]]*$K$1))</f>
        <v>273.24520378233484</v>
      </c>
      <c r="V1370" s="68">
        <f>Table1[[#This Row],[DEMAND for the whole year]]/U1370</f>
        <v>0.91346525591288918</v>
      </c>
      <c r="W1370" s="68">
        <f>Table1[[#This Row],[Demand variability (COV)]]*S1370</f>
        <v>0.74538082191780841</v>
      </c>
      <c r="X1370" s="68">
        <f t="shared" si="306"/>
        <v>3.0732838600768315</v>
      </c>
      <c r="Y1370" s="68">
        <f t="shared" si="307"/>
        <v>6.3117533796951539</v>
      </c>
      <c r="Z1370" s="58">
        <f>(Table1[[#This Row],[Eoq]]/2)*(Table1[[#This Row],[Std. Price ($)]]*$K$1)</f>
        <v>274.03957677386677</v>
      </c>
      <c r="AA1370" s="58">
        <f>Table1[[#This Row],[number of times I order]]*$H$1</f>
        <v>274.03957677386677</v>
      </c>
      <c r="AB1370" s="58">
        <f>Table1[[#This Row],[Holding cost]]+AA1370</f>
        <v>548.07915354773354</v>
      </c>
      <c r="AC1370" s="34">
        <v>-0.2</v>
      </c>
      <c r="AD1370" s="29">
        <v>1</v>
      </c>
      <c r="AE1370" s="29">
        <v>1.0900000000000001</v>
      </c>
      <c r="AF1370" s="29">
        <v>17</v>
      </c>
    </row>
    <row r="1371" spans="1:32" x14ac:dyDescent="0.15">
      <c r="A1371" s="32">
        <v>35673.965577735202</v>
      </c>
      <c r="B1371" s="33">
        <v>53.802704000000006</v>
      </c>
      <c r="C1371" s="33">
        <v>107.12321071908129</v>
      </c>
      <c r="D1371" s="33">
        <f>C1371/Table1[[#This Row],[Std. Price ($)]]</f>
        <v>1.9910376757101516</v>
      </c>
      <c r="E1371" s="29">
        <v>18</v>
      </c>
      <c r="F1371" s="29">
        <f t="shared" si="294"/>
        <v>32.4</v>
      </c>
      <c r="G1371" s="29">
        <f t="shared" si="295"/>
        <v>32.4</v>
      </c>
      <c r="H1371" s="29">
        <f t="shared" si="296"/>
        <v>32.4</v>
      </c>
      <c r="I1371" s="58">
        <f t="shared" si="297"/>
        <v>32.4</v>
      </c>
      <c r="J1371" s="58">
        <f t="shared" si="298"/>
        <v>32.4</v>
      </c>
      <c r="K1371" s="58">
        <f t="shared" si="299"/>
        <v>32.4</v>
      </c>
      <c r="L1371" s="58">
        <f t="shared" si="300"/>
        <v>32.4</v>
      </c>
      <c r="M1371" s="58">
        <f t="shared" si="301"/>
        <v>32.4</v>
      </c>
      <c r="N1371" s="58">
        <f t="shared" si="302"/>
        <v>32.4</v>
      </c>
      <c r="O1371" s="58">
        <f t="shared" si="303"/>
        <v>32.4</v>
      </c>
      <c r="P1371" s="58">
        <f t="shared" si="304"/>
        <v>32.4</v>
      </c>
      <c r="Q1371" s="58">
        <f t="shared" si="305"/>
        <v>32.4</v>
      </c>
      <c r="R1371" s="58">
        <f>SUM(Table1[[#This Row],[Oct]:[September]])</f>
        <v>388.7999999999999</v>
      </c>
      <c r="S1371" s="68">
        <f>Table1[[#This Row],[DEMAND for the whole year]]/365</f>
        <v>1.0652054794520545</v>
      </c>
      <c r="T1371" s="68">
        <f>Table1[[#This Row],[Lead Time (days)]]*S1371</f>
        <v>4.2608219178082178</v>
      </c>
      <c r="U1371" s="68">
        <f>SQRT(2*Table1[[#This Row],[DEMAND for the whole year]]*$H$1/(Table1[[#This Row],[Std. Price ($)]]*$K$1))</f>
        <v>147.23860837412914</v>
      </c>
      <c r="V1371" s="68">
        <f>Table1[[#This Row],[DEMAND for the whole year]]/U1371</f>
        <v>2.640611754575064</v>
      </c>
      <c r="W1371" s="68">
        <f>Table1[[#This Row],[Demand variability (COV)]]*S1371</f>
        <v>0.73499178082191752</v>
      </c>
      <c r="X1371" s="68">
        <f t="shared" si="306"/>
        <v>1.469983561643835</v>
      </c>
      <c r="Y1371" s="68">
        <f t="shared" si="307"/>
        <v>3.018977138372712</v>
      </c>
      <c r="Z1371" s="58">
        <f>(Table1[[#This Row],[Eoq]]/2)*(Table1[[#This Row],[Std. Price ($)]]*$K$1)</f>
        <v>792.18352637251928</v>
      </c>
      <c r="AA1371" s="58">
        <f>Table1[[#This Row],[number of times I order]]*$H$1</f>
        <v>792.18352637251917</v>
      </c>
      <c r="AB1371" s="58">
        <f>Table1[[#This Row],[Holding cost]]+AA1371</f>
        <v>1584.3670527450386</v>
      </c>
      <c r="AC1371" s="34">
        <v>0.8</v>
      </c>
      <c r="AD1371" s="29">
        <v>0.87</v>
      </c>
      <c r="AE1371" s="29">
        <v>0.69</v>
      </c>
      <c r="AF1371" s="29">
        <v>4</v>
      </c>
    </row>
    <row r="1372" spans="1:32" x14ac:dyDescent="0.15">
      <c r="A1372" s="32">
        <v>67973.732569916509</v>
      </c>
      <c r="B1372" s="33">
        <v>281.7155138</v>
      </c>
      <c r="C1372" s="33">
        <v>8936.993401995469</v>
      </c>
      <c r="D1372" s="33">
        <f>C1372/Table1[[#This Row],[Std. Price ($)]]</f>
        <v>31.723469117643848</v>
      </c>
      <c r="E1372" s="29">
        <v>26</v>
      </c>
      <c r="F1372" s="29">
        <f t="shared" si="294"/>
        <v>15.6</v>
      </c>
      <c r="G1372" s="29">
        <f t="shared" si="295"/>
        <v>15.6</v>
      </c>
      <c r="H1372" s="29">
        <f t="shared" si="296"/>
        <v>15.6</v>
      </c>
      <c r="I1372" s="58">
        <f t="shared" si="297"/>
        <v>15.6</v>
      </c>
      <c r="J1372" s="58">
        <f t="shared" si="298"/>
        <v>15.6</v>
      </c>
      <c r="K1372" s="58">
        <f t="shared" si="299"/>
        <v>15.6</v>
      </c>
      <c r="L1372" s="58">
        <f t="shared" si="300"/>
        <v>15.6</v>
      </c>
      <c r="M1372" s="58">
        <f t="shared" si="301"/>
        <v>15.6</v>
      </c>
      <c r="N1372" s="58">
        <f t="shared" si="302"/>
        <v>15.6</v>
      </c>
      <c r="O1372" s="58">
        <f t="shared" si="303"/>
        <v>15.6</v>
      </c>
      <c r="P1372" s="58">
        <f t="shared" si="304"/>
        <v>15.6</v>
      </c>
      <c r="Q1372" s="58">
        <f t="shared" si="305"/>
        <v>15.6</v>
      </c>
      <c r="R1372" s="58">
        <f>SUM(Table1[[#This Row],[Oct]:[September]])</f>
        <v>187.19999999999996</v>
      </c>
      <c r="S1372" s="68">
        <f>Table1[[#This Row],[DEMAND for the whole year]]/365</f>
        <v>0.51287671232876697</v>
      </c>
      <c r="T1372" s="68">
        <f>Table1[[#This Row],[Lead Time (days)]]*S1372</f>
        <v>12.821917808219174</v>
      </c>
      <c r="U1372" s="68">
        <f>SQRT(2*Table1[[#This Row],[DEMAND for the whole year]]*$H$1/(Table1[[#This Row],[Std. Price ($)]]*$K$1))</f>
        <v>44.648633097347229</v>
      </c>
      <c r="V1372" s="68">
        <f>Table1[[#This Row],[DEMAND for the whole year]]/U1372</f>
        <v>4.192737537828954</v>
      </c>
      <c r="W1372" s="68">
        <f>Table1[[#This Row],[Demand variability (COV)]]*S1372</f>
        <v>0.6513534246575341</v>
      </c>
      <c r="X1372" s="68">
        <f t="shared" si="306"/>
        <v>3.2567671232876707</v>
      </c>
      <c r="Y1372" s="68">
        <f t="shared" si="307"/>
        <v>6.6885819316335864</v>
      </c>
      <c r="Z1372" s="58">
        <f>(Table1[[#This Row],[Eoq]]/2)*(Table1[[#This Row],[Std. Price ($)]]*$K$1)</f>
        <v>1257.821261348686</v>
      </c>
      <c r="AA1372" s="58">
        <f>Table1[[#This Row],[number of times I order]]*$H$1</f>
        <v>1257.8212613486862</v>
      </c>
      <c r="AB1372" s="58">
        <f>Table1[[#This Row],[Holding cost]]+AA1372</f>
        <v>2515.6425226973724</v>
      </c>
      <c r="AC1372" s="34">
        <v>-0.4</v>
      </c>
      <c r="AD1372" s="29">
        <v>1</v>
      </c>
      <c r="AE1372" s="29">
        <v>1.27</v>
      </c>
      <c r="AF1372" s="29">
        <v>25</v>
      </c>
    </row>
    <row r="1373" spans="1:32" x14ac:dyDescent="0.15">
      <c r="A1373" s="32">
        <v>64792.186909990254</v>
      </c>
      <c r="B1373" s="33">
        <v>25.083949499999999</v>
      </c>
      <c r="C1373" s="33">
        <v>1288.757319398273</v>
      </c>
      <c r="D1373" s="33">
        <f>C1373/Table1[[#This Row],[Std. Price ($)]]</f>
        <v>51.377767261023749</v>
      </c>
      <c r="E1373" s="29">
        <v>34</v>
      </c>
      <c r="F1373" s="29">
        <f t="shared" si="294"/>
        <v>51</v>
      </c>
      <c r="G1373" s="29">
        <f t="shared" si="295"/>
        <v>51</v>
      </c>
      <c r="H1373" s="29">
        <f t="shared" si="296"/>
        <v>51</v>
      </c>
      <c r="I1373" s="58">
        <f t="shared" si="297"/>
        <v>51</v>
      </c>
      <c r="J1373" s="58">
        <f t="shared" si="298"/>
        <v>51</v>
      </c>
      <c r="K1373" s="58">
        <f t="shared" si="299"/>
        <v>51</v>
      </c>
      <c r="L1373" s="58">
        <f t="shared" si="300"/>
        <v>51</v>
      </c>
      <c r="M1373" s="58">
        <f t="shared" si="301"/>
        <v>51</v>
      </c>
      <c r="N1373" s="58">
        <f t="shared" si="302"/>
        <v>51</v>
      </c>
      <c r="O1373" s="58">
        <f t="shared" si="303"/>
        <v>51</v>
      </c>
      <c r="P1373" s="58">
        <f t="shared" si="304"/>
        <v>51</v>
      </c>
      <c r="Q1373" s="58">
        <f t="shared" si="305"/>
        <v>51</v>
      </c>
      <c r="R1373" s="58">
        <f>SUM(Table1[[#This Row],[Oct]:[September]])</f>
        <v>612</v>
      </c>
      <c r="S1373" s="68">
        <f>Table1[[#This Row],[DEMAND for the whole year]]/365</f>
        <v>1.6767123287671233</v>
      </c>
      <c r="T1373" s="68">
        <f>Table1[[#This Row],[Lead Time (days)]]*S1373</f>
        <v>46.947945205479449</v>
      </c>
      <c r="U1373" s="68">
        <f>SQRT(2*Table1[[#This Row],[DEMAND for the whole year]]*$H$1/(Table1[[#This Row],[Std. Price ($)]]*$K$1))</f>
        <v>270.54429450451181</v>
      </c>
      <c r="V1373" s="68">
        <f>Table1[[#This Row],[DEMAND for the whole year]]/U1373</f>
        <v>2.2621064736214342</v>
      </c>
      <c r="W1373" s="68">
        <f>Table1[[#This Row],[Demand variability (COV)]]*S1373</f>
        <v>1.9114520547945204</v>
      </c>
      <c r="X1373" s="68">
        <f t="shared" si="306"/>
        <v>10.114453560019417</v>
      </c>
      <c r="Y1373" s="68">
        <f t="shared" si="307"/>
        <v>20.772547980526031</v>
      </c>
      <c r="Z1373" s="58">
        <f>(Table1[[#This Row],[Eoq]]/2)*(Table1[[#This Row],[Std. Price ($)]]*$K$1)</f>
        <v>678.63194208643017</v>
      </c>
      <c r="AA1373" s="58">
        <f>Table1[[#This Row],[number of times I order]]*$H$1</f>
        <v>678.63194208643029</v>
      </c>
      <c r="AB1373" s="58">
        <f>Table1[[#This Row],[Holding cost]]+AA1373</f>
        <v>1357.2638841728603</v>
      </c>
      <c r="AC1373" s="34">
        <v>0.5</v>
      </c>
      <c r="AD1373" s="29">
        <v>0.85</v>
      </c>
      <c r="AE1373" s="29">
        <v>1.1399999999999999</v>
      </c>
      <c r="AF1373" s="29">
        <v>28</v>
      </c>
    </row>
    <row r="1374" spans="1:32" x14ac:dyDescent="0.15">
      <c r="A1374" s="32">
        <v>54367.236005453931</v>
      </c>
      <c r="B1374" s="33">
        <v>22.456602</v>
      </c>
      <c r="C1374" s="33">
        <v>384.93288934551009</v>
      </c>
      <c r="D1374" s="33">
        <f>C1374/Table1[[#This Row],[Std. Price ($)]]</f>
        <v>17.141190343290141</v>
      </c>
      <c r="E1374" s="29">
        <v>18</v>
      </c>
      <c r="F1374" s="29">
        <f t="shared" si="294"/>
        <v>32.4</v>
      </c>
      <c r="G1374" s="29">
        <f t="shared" si="295"/>
        <v>32.4</v>
      </c>
      <c r="H1374" s="29">
        <f t="shared" si="296"/>
        <v>32.4</v>
      </c>
      <c r="I1374" s="58">
        <f t="shared" si="297"/>
        <v>32.4</v>
      </c>
      <c r="J1374" s="58">
        <f t="shared" si="298"/>
        <v>32.4</v>
      </c>
      <c r="K1374" s="58">
        <f t="shared" si="299"/>
        <v>32.4</v>
      </c>
      <c r="L1374" s="58">
        <f t="shared" si="300"/>
        <v>32.4</v>
      </c>
      <c r="M1374" s="58">
        <f t="shared" si="301"/>
        <v>32.4</v>
      </c>
      <c r="N1374" s="58">
        <f t="shared" si="302"/>
        <v>32.4</v>
      </c>
      <c r="O1374" s="58">
        <f t="shared" si="303"/>
        <v>32.4</v>
      </c>
      <c r="P1374" s="58">
        <f t="shared" si="304"/>
        <v>32.4</v>
      </c>
      <c r="Q1374" s="58">
        <f t="shared" si="305"/>
        <v>32.4</v>
      </c>
      <c r="R1374" s="58">
        <f>SUM(Table1[[#This Row],[Oct]:[September]])</f>
        <v>388.7999999999999</v>
      </c>
      <c r="S1374" s="68">
        <f>Table1[[#This Row],[DEMAND for the whole year]]/365</f>
        <v>1.0652054794520545</v>
      </c>
      <c r="T1374" s="68">
        <f>Table1[[#This Row],[Lead Time (days)]]*S1374</f>
        <v>15.978082191780818</v>
      </c>
      <c r="U1374" s="68">
        <f>SQRT(2*Table1[[#This Row],[DEMAND for the whole year]]*$H$1/(Table1[[#This Row],[Std. Price ($)]]*$K$1))</f>
        <v>227.90388812715025</v>
      </c>
      <c r="V1374" s="68">
        <f>Table1[[#This Row],[DEMAND for the whole year]]/U1374</f>
        <v>1.7059823033079795</v>
      </c>
      <c r="W1374" s="68">
        <f>Table1[[#This Row],[Demand variability (COV)]]*S1374</f>
        <v>1.7149808219178078</v>
      </c>
      <c r="X1374" s="68">
        <f t="shared" si="306"/>
        <v>6.6420921623527773</v>
      </c>
      <c r="Y1374" s="68">
        <f t="shared" si="307"/>
        <v>13.64118954274818</v>
      </c>
      <c r="Z1374" s="58">
        <f>(Table1[[#This Row],[Eoq]]/2)*(Table1[[#This Row],[Std. Price ($)]]*$K$1)</f>
        <v>511.7946909923939</v>
      </c>
      <c r="AA1374" s="58">
        <f>Table1[[#This Row],[number of times I order]]*$H$1</f>
        <v>511.79469099239384</v>
      </c>
      <c r="AB1374" s="58">
        <f>Table1[[#This Row],[Holding cost]]+AA1374</f>
        <v>1023.5893819847877</v>
      </c>
      <c r="AC1374" s="34">
        <v>0.8</v>
      </c>
      <c r="AD1374" s="29">
        <v>1</v>
      </c>
      <c r="AE1374" s="29">
        <v>1.61</v>
      </c>
      <c r="AF1374" s="29">
        <v>15</v>
      </c>
    </row>
    <row r="1375" spans="1:32" x14ac:dyDescent="0.15">
      <c r="A1375" s="32">
        <v>32416.583463629377</v>
      </c>
      <c r="B1375" s="33">
        <v>28.194087700000001</v>
      </c>
      <c r="C1375" s="33">
        <v>1211.9328980726132</v>
      </c>
      <c r="D1375" s="33">
        <f>C1375/Table1[[#This Row],[Std. Price ($)]]</f>
        <v>42.985356042310002</v>
      </c>
      <c r="E1375" s="29">
        <v>26</v>
      </c>
      <c r="F1375" s="29">
        <f t="shared" si="294"/>
        <v>7.8000000000000007</v>
      </c>
      <c r="G1375" s="29">
        <f t="shared" si="295"/>
        <v>7.8000000000000007</v>
      </c>
      <c r="H1375" s="29">
        <f t="shared" si="296"/>
        <v>7.8000000000000007</v>
      </c>
      <c r="I1375" s="58">
        <f t="shared" si="297"/>
        <v>7.8000000000000007</v>
      </c>
      <c r="J1375" s="58">
        <f t="shared" si="298"/>
        <v>7.8000000000000007</v>
      </c>
      <c r="K1375" s="58">
        <f t="shared" si="299"/>
        <v>7.8000000000000007</v>
      </c>
      <c r="L1375" s="58">
        <f t="shared" si="300"/>
        <v>7.8000000000000007</v>
      </c>
      <c r="M1375" s="58">
        <f t="shared" si="301"/>
        <v>7.8000000000000007</v>
      </c>
      <c r="N1375" s="58">
        <f t="shared" si="302"/>
        <v>7.8000000000000007</v>
      </c>
      <c r="O1375" s="58">
        <f t="shared" si="303"/>
        <v>7.8000000000000007</v>
      </c>
      <c r="P1375" s="58">
        <f t="shared" si="304"/>
        <v>7.8000000000000007</v>
      </c>
      <c r="Q1375" s="58">
        <f t="shared" si="305"/>
        <v>7.8000000000000007</v>
      </c>
      <c r="R1375" s="58">
        <f>SUM(Table1[[#This Row],[Oct]:[September]])</f>
        <v>93.59999999999998</v>
      </c>
      <c r="S1375" s="68">
        <f>Table1[[#This Row],[DEMAND for the whole year]]/365</f>
        <v>0.25643835616438349</v>
      </c>
      <c r="T1375" s="68">
        <f>Table1[[#This Row],[Lead Time (days)]]*S1375</f>
        <v>7.1802739726027376</v>
      </c>
      <c r="U1375" s="68">
        <f>SQRT(2*Table1[[#This Row],[DEMAND for the whole year]]*$H$1/(Table1[[#This Row],[Std. Price ($)]]*$K$1))</f>
        <v>99.797469331837434</v>
      </c>
      <c r="V1375" s="68">
        <f>Table1[[#This Row],[DEMAND for the whole year]]/U1375</f>
        <v>0.93789953419329508</v>
      </c>
      <c r="W1375" s="68">
        <f>Table1[[#This Row],[Demand variability (COV)]]*S1375</f>
        <v>0.47184657534246566</v>
      </c>
      <c r="X1375" s="68">
        <f t="shared" si="306"/>
        <v>2.4967773906673312</v>
      </c>
      <c r="Y1375" s="68">
        <f t="shared" si="307"/>
        <v>5.1277538461731949</v>
      </c>
      <c r="Z1375" s="58">
        <f>(Table1[[#This Row],[Eoq]]/2)*(Table1[[#This Row],[Std. Price ($)]]*$K$1)</f>
        <v>281.36986025798853</v>
      </c>
      <c r="AA1375" s="58">
        <f>Table1[[#This Row],[number of times I order]]*$H$1</f>
        <v>281.36986025798853</v>
      </c>
      <c r="AB1375" s="58">
        <f>Table1[[#This Row],[Holding cost]]+AA1375</f>
        <v>562.73972051597707</v>
      </c>
      <c r="AC1375" s="34">
        <v>-0.7</v>
      </c>
      <c r="AD1375" s="29">
        <v>0.85</v>
      </c>
      <c r="AE1375" s="29">
        <v>1.84</v>
      </c>
      <c r="AF1375" s="29">
        <v>28</v>
      </c>
    </row>
    <row r="1376" spans="1:32" x14ac:dyDescent="0.15">
      <c r="A1376" s="32">
        <v>78607.598909309847</v>
      </c>
      <c r="B1376" s="33">
        <v>25.083949499999999</v>
      </c>
      <c r="C1376" s="33">
        <v>1122.7303816832543</v>
      </c>
      <c r="D1376" s="33">
        <f>C1376/Table1[[#This Row],[Std. Price ($)]]</f>
        <v>44.758915723508949</v>
      </c>
      <c r="E1376" s="29">
        <v>34</v>
      </c>
      <c r="F1376" s="29">
        <f t="shared" si="294"/>
        <v>74.8</v>
      </c>
      <c r="G1376" s="29">
        <f t="shared" si="295"/>
        <v>74.8</v>
      </c>
      <c r="H1376" s="29">
        <f t="shared" si="296"/>
        <v>74.8</v>
      </c>
      <c r="I1376" s="58">
        <f t="shared" si="297"/>
        <v>74.8</v>
      </c>
      <c r="J1376" s="58">
        <f t="shared" si="298"/>
        <v>74.8</v>
      </c>
      <c r="K1376" s="58">
        <f t="shared" si="299"/>
        <v>74.8</v>
      </c>
      <c r="L1376" s="58">
        <f t="shared" si="300"/>
        <v>74.8</v>
      </c>
      <c r="M1376" s="58">
        <f t="shared" si="301"/>
        <v>74.8</v>
      </c>
      <c r="N1376" s="58">
        <f t="shared" si="302"/>
        <v>74.8</v>
      </c>
      <c r="O1376" s="58">
        <f t="shared" si="303"/>
        <v>74.8</v>
      </c>
      <c r="P1376" s="58">
        <f t="shared" si="304"/>
        <v>74.8</v>
      </c>
      <c r="Q1376" s="58">
        <f t="shared" si="305"/>
        <v>74.8</v>
      </c>
      <c r="R1376" s="58">
        <f>SUM(Table1[[#This Row],[Oct]:[September]])</f>
        <v>897.5999999999998</v>
      </c>
      <c r="S1376" s="68">
        <f>Table1[[#This Row],[DEMAND for the whole year]]/365</f>
        <v>2.4591780821917801</v>
      </c>
      <c r="T1376" s="68">
        <f>Table1[[#This Row],[Lead Time (days)]]*S1376</f>
        <v>68.856986301369844</v>
      </c>
      <c r="U1376" s="68">
        <f>SQRT(2*Table1[[#This Row],[DEMAND for the whole year]]*$H$1/(Table1[[#This Row],[Std. Price ($)]]*$K$1))</f>
        <v>327.64541162225646</v>
      </c>
      <c r="V1376" s="68">
        <f>Table1[[#This Row],[DEMAND for the whole year]]/U1376</f>
        <v>2.7395469863464652</v>
      </c>
      <c r="W1376" s="68">
        <f>Table1[[#This Row],[Demand variability (COV)]]*S1376</f>
        <v>3.5658082191780811</v>
      </c>
      <c r="X1376" s="68">
        <f t="shared" si="306"/>
        <v>18.868483541790603</v>
      </c>
      <c r="Y1376" s="68">
        <f t="shared" si="307"/>
        <v>38.751127519226912</v>
      </c>
      <c r="Z1376" s="58">
        <f>(Table1[[#This Row],[Eoq]]/2)*(Table1[[#This Row],[Std. Price ($)]]*$K$1)</f>
        <v>821.86409590393941</v>
      </c>
      <c r="AA1376" s="58">
        <f>Table1[[#This Row],[number of times I order]]*$H$1</f>
        <v>821.86409590393953</v>
      </c>
      <c r="AB1376" s="58">
        <f>Table1[[#This Row],[Holding cost]]+AA1376</f>
        <v>1643.7281918078788</v>
      </c>
      <c r="AC1376" s="34">
        <v>1.2</v>
      </c>
      <c r="AD1376" s="29">
        <v>0.85</v>
      </c>
      <c r="AE1376" s="29">
        <v>1.45</v>
      </c>
      <c r="AF1376" s="29">
        <v>28</v>
      </c>
    </row>
    <row r="1377" spans="1:32" x14ac:dyDescent="0.15">
      <c r="A1377" s="32">
        <v>41576.820152948945</v>
      </c>
      <c r="B1377" s="33">
        <v>206.10307130000001</v>
      </c>
      <c r="C1377" s="33">
        <v>3110.3484559393228</v>
      </c>
      <c r="D1377" s="33">
        <f>C1377/Table1[[#This Row],[Std. Price ($)]]</f>
        <v>15.09122807496621</v>
      </c>
      <c r="E1377" s="29">
        <v>18</v>
      </c>
      <c r="F1377" s="29">
        <f t="shared" si="294"/>
        <v>27</v>
      </c>
      <c r="G1377" s="29">
        <f t="shared" si="295"/>
        <v>27</v>
      </c>
      <c r="H1377" s="29">
        <f t="shared" si="296"/>
        <v>27</v>
      </c>
      <c r="I1377" s="58">
        <f t="shared" si="297"/>
        <v>27</v>
      </c>
      <c r="J1377" s="58">
        <f t="shared" si="298"/>
        <v>27</v>
      </c>
      <c r="K1377" s="58">
        <f t="shared" si="299"/>
        <v>27</v>
      </c>
      <c r="L1377" s="58">
        <f t="shared" si="300"/>
        <v>27</v>
      </c>
      <c r="M1377" s="58">
        <f t="shared" si="301"/>
        <v>27</v>
      </c>
      <c r="N1377" s="58">
        <f t="shared" si="302"/>
        <v>27</v>
      </c>
      <c r="O1377" s="58">
        <f t="shared" si="303"/>
        <v>27</v>
      </c>
      <c r="P1377" s="58">
        <f t="shared" si="304"/>
        <v>27</v>
      </c>
      <c r="Q1377" s="58">
        <f t="shared" si="305"/>
        <v>27</v>
      </c>
      <c r="R1377" s="58">
        <f>SUM(Table1[[#This Row],[Oct]:[September]])</f>
        <v>324</v>
      </c>
      <c r="S1377" s="68">
        <f>Table1[[#This Row],[DEMAND for the whole year]]/365</f>
        <v>0.88767123287671235</v>
      </c>
      <c r="T1377" s="68">
        <f>Table1[[#This Row],[Lead Time (days)]]*S1377</f>
        <v>7.1013698630136988</v>
      </c>
      <c r="U1377" s="68">
        <f>SQRT(2*Table1[[#This Row],[DEMAND for the whole year]]*$H$1/(Table1[[#This Row],[Std. Price ($)]]*$K$1))</f>
        <v>68.673771748485919</v>
      </c>
      <c r="V1377" s="68">
        <f>Table1[[#This Row],[DEMAND for the whole year]]/U1377</f>
        <v>4.7179584250393729</v>
      </c>
      <c r="W1377" s="68">
        <f>Table1[[#This Row],[Demand variability (COV)]]*S1377</f>
        <v>2.4233424657534246</v>
      </c>
      <c r="X1377" s="68">
        <f t="shared" si="306"/>
        <v>6.854247562686302</v>
      </c>
      <c r="Y1377" s="68">
        <f t="shared" si="307"/>
        <v>14.076903465067815</v>
      </c>
      <c r="Z1377" s="58">
        <f>(Table1[[#This Row],[Eoq]]/2)*(Table1[[#This Row],[Std. Price ($)]]*$K$1)</f>
        <v>1415.3875275118121</v>
      </c>
      <c r="AA1377" s="58">
        <f>Table1[[#This Row],[number of times I order]]*$H$1</f>
        <v>1415.3875275118119</v>
      </c>
      <c r="AB1377" s="58">
        <f>Table1[[#This Row],[Holding cost]]+AA1377</f>
        <v>2830.7750550236242</v>
      </c>
      <c r="AC1377" s="34">
        <v>0.5</v>
      </c>
      <c r="AD1377" s="29">
        <v>1</v>
      </c>
      <c r="AE1377" s="29">
        <v>2.73</v>
      </c>
      <c r="AF1377" s="29">
        <v>8</v>
      </c>
    </row>
    <row r="1378" spans="1:32" x14ac:dyDescent="0.15">
      <c r="A1378" s="32">
        <v>93388.694417346938</v>
      </c>
      <c r="B1378" s="33">
        <v>12.147571900000001</v>
      </c>
      <c r="C1378" s="33">
        <v>134.05563119494448</v>
      </c>
      <c r="D1378" s="33">
        <f>C1378/Table1[[#This Row],[Std. Price ($)]]</f>
        <v>11.035590675939483</v>
      </c>
      <c r="E1378" s="29">
        <v>26</v>
      </c>
      <c r="F1378" s="29">
        <f t="shared" si="294"/>
        <v>39</v>
      </c>
      <c r="G1378" s="29">
        <f t="shared" si="295"/>
        <v>39</v>
      </c>
      <c r="H1378" s="29">
        <f t="shared" si="296"/>
        <v>39</v>
      </c>
      <c r="I1378" s="58">
        <f t="shared" si="297"/>
        <v>39</v>
      </c>
      <c r="J1378" s="58">
        <f t="shared" si="298"/>
        <v>39</v>
      </c>
      <c r="K1378" s="58">
        <f t="shared" si="299"/>
        <v>39</v>
      </c>
      <c r="L1378" s="58">
        <f t="shared" si="300"/>
        <v>39</v>
      </c>
      <c r="M1378" s="58">
        <f t="shared" si="301"/>
        <v>39</v>
      </c>
      <c r="N1378" s="58">
        <f t="shared" si="302"/>
        <v>39</v>
      </c>
      <c r="O1378" s="58">
        <f t="shared" si="303"/>
        <v>39</v>
      </c>
      <c r="P1378" s="58">
        <f t="shared" si="304"/>
        <v>39</v>
      </c>
      <c r="Q1378" s="58">
        <f t="shared" si="305"/>
        <v>39</v>
      </c>
      <c r="R1378" s="58">
        <f>SUM(Table1[[#This Row],[Oct]:[September]])</f>
        <v>468</v>
      </c>
      <c r="S1378" s="68">
        <f>Table1[[#This Row],[DEMAND for the whole year]]/365</f>
        <v>1.2821917808219179</v>
      </c>
      <c r="T1378" s="68">
        <f>Table1[[#This Row],[Lead Time (days)]]*S1378</f>
        <v>12.82191780821918</v>
      </c>
      <c r="U1378" s="68">
        <f>SQRT(2*Table1[[#This Row],[DEMAND for the whole year]]*$H$1/(Table1[[#This Row],[Std. Price ($)]]*$K$1))</f>
        <v>339.96860621558852</v>
      </c>
      <c r="V1378" s="68">
        <f>Table1[[#This Row],[DEMAND for the whole year]]/U1378</f>
        <v>1.3765976959155497</v>
      </c>
      <c r="W1378" s="68">
        <f>Table1[[#This Row],[Demand variability (COV)]]*S1378</f>
        <v>1.295013698630137</v>
      </c>
      <c r="X1378" s="68">
        <f t="shared" si="306"/>
        <v>4.095192888790109</v>
      </c>
      <c r="Y1378" s="68">
        <f t="shared" si="307"/>
        <v>8.4104979341798707</v>
      </c>
      <c r="Z1378" s="58">
        <f>(Table1[[#This Row],[Eoq]]/2)*(Table1[[#This Row],[Std. Price ($)]]*$K$1)</f>
        <v>412.97930877466496</v>
      </c>
      <c r="AA1378" s="58">
        <f>Table1[[#This Row],[number of times I order]]*$H$1</f>
        <v>412.9793087746649</v>
      </c>
      <c r="AB1378" s="58">
        <f>Table1[[#This Row],[Holding cost]]+AA1378</f>
        <v>825.9586175493298</v>
      </c>
      <c r="AC1378" s="34">
        <v>0.5</v>
      </c>
      <c r="AD1378" s="29">
        <v>0.85</v>
      </c>
      <c r="AE1378" s="29">
        <v>1.01</v>
      </c>
      <c r="AF1378" s="29">
        <v>10</v>
      </c>
    </row>
    <row r="1379" spans="1:32" x14ac:dyDescent="0.15">
      <c r="A1379" s="32">
        <v>94298.917169730703</v>
      </c>
      <c r="B1379" s="33">
        <v>22.8865686</v>
      </c>
      <c r="C1379" s="33">
        <v>373.04414627860911</v>
      </c>
      <c r="D1379" s="33">
        <f>C1379/Table1[[#This Row],[Std. Price ($)]]</f>
        <v>16.299697556173147</v>
      </c>
      <c r="E1379" s="29">
        <v>18</v>
      </c>
      <c r="F1379" s="29">
        <f t="shared" si="294"/>
        <v>21.6</v>
      </c>
      <c r="G1379" s="29">
        <f t="shared" si="295"/>
        <v>21.6</v>
      </c>
      <c r="H1379" s="29">
        <f t="shared" si="296"/>
        <v>21.6</v>
      </c>
      <c r="I1379" s="58">
        <f t="shared" si="297"/>
        <v>21.6</v>
      </c>
      <c r="J1379" s="58">
        <f t="shared" si="298"/>
        <v>21.6</v>
      </c>
      <c r="K1379" s="58">
        <f t="shared" si="299"/>
        <v>21.6</v>
      </c>
      <c r="L1379" s="58">
        <f t="shared" si="300"/>
        <v>21.6</v>
      </c>
      <c r="M1379" s="58">
        <f t="shared" si="301"/>
        <v>21.6</v>
      </c>
      <c r="N1379" s="58">
        <f t="shared" si="302"/>
        <v>21.6</v>
      </c>
      <c r="O1379" s="58">
        <f t="shared" si="303"/>
        <v>21.6</v>
      </c>
      <c r="P1379" s="58">
        <f t="shared" si="304"/>
        <v>21.6</v>
      </c>
      <c r="Q1379" s="58">
        <f t="shared" si="305"/>
        <v>21.6</v>
      </c>
      <c r="R1379" s="58">
        <f>SUM(Table1[[#This Row],[Oct]:[September]])</f>
        <v>259.2</v>
      </c>
      <c r="S1379" s="68">
        <f>Table1[[#This Row],[DEMAND for the whole year]]/365</f>
        <v>0.71013698630136979</v>
      </c>
      <c r="T1379" s="68">
        <f>Table1[[#This Row],[Lead Time (days)]]*S1379</f>
        <v>16.333150684931503</v>
      </c>
      <c r="U1379" s="68">
        <f>SQRT(2*Table1[[#This Row],[DEMAND for the whole year]]*$H$1/(Table1[[#This Row],[Std. Price ($)]]*$K$1))</f>
        <v>184.3265031679062</v>
      </c>
      <c r="V1379" s="68">
        <f>Table1[[#This Row],[DEMAND for the whole year]]/U1379</f>
        <v>1.4062003865168007</v>
      </c>
      <c r="W1379" s="68">
        <f>Table1[[#This Row],[Demand variability (COV)]]*S1379</f>
        <v>0.68883287671232862</v>
      </c>
      <c r="X1379" s="68">
        <f t="shared" si="306"/>
        <v>3.3035264244311695</v>
      </c>
      <c r="Y1379" s="68">
        <f t="shared" si="307"/>
        <v>6.7846137954189523</v>
      </c>
      <c r="Z1379" s="58">
        <f>(Table1[[#This Row],[Eoq]]/2)*(Table1[[#This Row],[Std. Price ($)]]*$K$1)</f>
        <v>421.86011595504027</v>
      </c>
      <c r="AA1379" s="58">
        <f>Table1[[#This Row],[number of times I order]]*$H$1</f>
        <v>421.86011595504021</v>
      </c>
      <c r="AB1379" s="58">
        <f>Table1[[#This Row],[Holding cost]]+AA1379</f>
        <v>843.72023191008043</v>
      </c>
      <c r="AC1379" s="34">
        <v>0.2</v>
      </c>
      <c r="AD1379" s="29">
        <v>0.85</v>
      </c>
      <c r="AE1379" s="29">
        <v>0.97</v>
      </c>
      <c r="AF1379" s="29">
        <v>23</v>
      </c>
    </row>
    <row r="1380" spans="1:32" x14ac:dyDescent="0.15">
      <c r="A1380" s="32">
        <v>42600.178949081426</v>
      </c>
      <c r="B1380" s="33">
        <v>25.083949499999999</v>
      </c>
      <c r="C1380" s="33">
        <v>1589.4163022005375</v>
      </c>
      <c r="D1380" s="33">
        <f>C1380/Table1[[#This Row],[Std. Price ($)]]</f>
        <v>63.363877454805817</v>
      </c>
      <c r="E1380" s="29">
        <v>42</v>
      </c>
      <c r="F1380" s="29">
        <f t="shared" si="294"/>
        <v>75.599999999999994</v>
      </c>
      <c r="G1380" s="29">
        <f t="shared" si="295"/>
        <v>75.599999999999994</v>
      </c>
      <c r="H1380" s="29">
        <f t="shared" si="296"/>
        <v>75.599999999999994</v>
      </c>
      <c r="I1380" s="58">
        <f t="shared" si="297"/>
        <v>75.599999999999994</v>
      </c>
      <c r="J1380" s="58">
        <f t="shared" si="298"/>
        <v>75.599999999999994</v>
      </c>
      <c r="K1380" s="58">
        <f t="shared" si="299"/>
        <v>75.599999999999994</v>
      </c>
      <c r="L1380" s="58">
        <f t="shared" si="300"/>
        <v>75.599999999999994</v>
      </c>
      <c r="M1380" s="58">
        <f t="shared" si="301"/>
        <v>75.599999999999994</v>
      </c>
      <c r="N1380" s="58">
        <f t="shared" si="302"/>
        <v>75.599999999999994</v>
      </c>
      <c r="O1380" s="58">
        <f t="shared" si="303"/>
        <v>75.599999999999994</v>
      </c>
      <c r="P1380" s="58">
        <f t="shared" si="304"/>
        <v>75.599999999999994</v>
      </c>
      <c r="Q1380" s="58">
        <f t="shared" si="305"/>
        <v>75.599999999999994</v>
      </c>
      <c r="R1380" s="58">
        <f>SUM(Table1[[#This Row],[Oct]:[September]])</f>
        <v>907.20000000000016</v>
      </c>
      <c r="S1380" s="68">
        <f>Table1[[#This Row],[DEMAND for the whole year]]/365</f>
        <v>2.4854794520547951</v>
      </c>
      <c r="T1380" s="68">
        <f>Table1[[#This Row],[Lead Time (days)]]*S1380</f>
        <v>69.593424657534257</v>
      </c>
      <c r="U1380" s="68">
        <f>SQRT(2*Table1[[#This Row],[DEMAND for the whole year]]*$H$1/(Table1[[#This Row],[Std. Price ($)]]*$K$1))</f>
        <v>329.39286621095789</v>
      </c>
      <c r="V1380" s="68">
        <f>Table1[[#This Row],[DEMAND for the whole year]]/U1380</f>
        <v>2.7541580072319745</v>
      </c>
      <c r="W1380" s="68">
        <f>Table1[[#This Row],[Demand variability (COV)]]*S1380</f>
        <v>4.1507506849315075</v>
      </c>
      <c r="X1380" s="68">
        <f t="shared" si="306"/>
        <v>21.963708133119567</v>
      </c>
      <c r="Y1380" s="68">
        <f t="shared" si="307"/>
        <v>45.107941651829599</v>
      </c>
      <c r="Z1380" s="58">
        <f>(Table1[[#This Row],[Eoq]]/2)*(Table1[[#This Row],[Std. Price ($)]]*$K$1)</f>
        <v>826.24740216959242</v>
      </c>
      <c r="AA1380" s="58">
        <f>Table1[[#This Row],[number of times I order]]*$H$1</f>
        <v>826.24740216959231</v>
      </c>
      <c r="AB1380" s="58">
        <f>Table1[[#This Row],[Holding cost]]+AA1380</f>
        <v>1652.4948043391846</v>
      </c>
      <c r="AC1380" s="34">
        <v>0.8</v>
      </c>
      <c r="AD1380" s="29">
        <v>0.85</v>
      </c>
      <c r="AE1380" s="29">
        <v>1.67</v>
      </c>
      <c r="AF1380" s="29">
        <v>28</v>
      </c>
    </row>
    <row r="1381" spans="1:32" x14ac:dyDescent="0.15">
      <c r="A1381" s="32">
        <v>76119.657102985744</v>
      </c>
      <c r="B1381" s="33">
        <v>22.2893322</v>
      </c>
      <c r="C1381" s="33">
        <v>409.23317780113979</v>
      </c>
      <c r="D1381" s="33">
        <f>C1381/Table1[[#This Row],[Std. Price ($)]]</f>
        <v>18.360046596691657</v>
      </c>
      <c r="E1381" s="29">
        <v>18</v>
      </c>
      <c r="F1381" s="29">
        <f t="shared" si="294"/>
        <v>21.6</v>
      </c>
      <c r="G1381" s="29">
        <f t="shared" si="295"/>
        <v>21.6</v>
      </c>
      <c r="H1381" s="29">
        <f t="shared" si="296"/>
        <v>21.6</v>
      </c>
      <c r="I1381" s="58">
        <f t="shared" si="297"/>
        <v>21.6</v>
      </c>
      <c r="J1381" s="58">
        <f t="shared" si="298"/>
        <v>21.6</v>
      </c>
      <c r="K1381" s="58">
        <f t="shared" si="299"/>
        <v>21.6</v>
      </c>
      <c r="L1381" s="58">
        <f t="shared" si="300"/>
        <v>21.6</v>
      </c>
      <c r="M1381" s="58">
        <f t="shared" si="301"/>
        <v>21.6</v>
      </c>
      <c r="N1381" s="58">
        <f t="shared" si="302"/>
        <v>21.6</v>
      </c>
      <c r="O1381" s="58">
        <f t="shared" si="303"/>
        <v>21.6</v>
      </c>
      <c r="P1381" s="58">
        <f t="shared" si="304"/>
        <v>21.6</v>
      </c>
      <c r="Q1381" s="58">
        <f t="shared" si="305"/>
        <v>21.6</v>
      </c>
      <c r="R1381" s="58">
        <f>SUM(Table1[[#This Row],[Oct]:[September]])</f>
        <v>259.2</v>
      </c>
      <c r="S1381" s="68">
        <f>Table1[[#This Row],[DEMAND for the whole year]]/365</f>
        <v>0.71013698630136979</v>
      </c>
      <c r="T1381" s="68">
        <f>Table1[[#This Row],[Lead Time (days)]]*S1381</f>
        <v>16.333150684931503</v>
      </c>
      <c r="U1381" s="68">
        <f>SQRT(2*Table1[[#This Row],[DEMAND for the whole year]]*$H$1/(Table1[[#This Row],[Std. Price ($)]]*$K$1))</f>
        <v>186.77966729276125</v>
      </c>
      <c r="V1381" s="68">
        <f>Table1[[#This Row],[DEMAND for the whole year]]/U1381</f>
        <v>1.3877313508312767</v>
      </c>
      <c r="W1381" s="68">
        <f>Table1[[#This Row],[Demand variability (COV)]]*S1381</f>
        <v>0.78115068493150686</v>
      </c>
      <c r="X1381" s="68">
        <f t="shared" si="306"/>
        <v>3.7462670792518424</v>
      </c>
      <c r="Y1381" s="68">
        <f t="shared" si="307"/>
        <v>7.6938919329493292</v>
      </c>
      <c r="Z1381" s="58">
        <f>(Table1[[#This Row],[Eoq]]/2)*(Table1[[#This Row],[Std. Price ($)]]*$K$1)</f>
        <v>416.31940524938301</v>
      </c>
      <c r="AA1381" s="58">
        <f>Table1[[#This Row],[number of times I order]]*$H$1</f>
        <v>416.31940524938301</v>
      </c>
      <c r="AB1381" s="58">
        <f>Table1[[#This Row],[Holding cost]]+AA1381</f>
        <v>832.63881049876602</v>
      </c>
      <c r="AC1381" s="34">
        <v>0.2</v>
      </c>
      <c r="AD1381" s="29">
        <v>0.85</v>
      </c>
      <c r="AE1381" s="29">
        <v>1.1000000000000001</v>
      </c>
      <c r="AF1381" s="29">
        <v>23</v>
      </c>
    </row>
    <row r="1382" spans="1:32" x14ac:dyDescent="0.15">
      <c r="A1382" s="32">
        <v>40362.314389682972</v>
      </c>
      <c r="B1382" s="33">
        <v>41.986879500000001</v>
      </c>
      <c r="C1382" s="33">
        <v>47.066165366577508</v>
      </c>
      <c r="D1382" s="33">
        <f>C1382/Table1[[#This Row],[Std. Price ($)]]</f>
        <v>1.1209731689295344</v>
      </c>
      <c r="E1382" s="29">
        <v>26</v>
      </c>
      <c r="F1382" s="29">
        <f t="shared" si="294"/>
        <v>15.6</v>
      </c>
      <c r="G1382" s="29">
        <f t="shared" si="295"/>
        <v>15.6</v>
      </c>
      <c r="H1382" s="29">
        <f t="shared" si="296"/>
        <v>15.6</v>
      </c>
      <c r="I1382" s="58">
        <f t="shared" si="297"/>
        <v>15.6</v>
      </c>
      <c r="J1382" s="58">
        <f t="shared" si="298"/>
        <v>15.6</v>
      </c>
      <c r="K1382" s="58">
        <f t="shared" si="299"/>
        <v>15.6</v>
      </c>
      <c r="L1382" s="58">
        <f t="shared" si="300"/>
        <v>15.6</v>
      </c>
      <c r="M1382" s="58">
        <f t="shared" si="301"/>
        <v>15.6</v>
      </c>
      <c r="N1382" s="58">
        <f t="shared" si="302"/>
        <v>15.6</v>
      </c>
      <c r="O1382" s="58">
        <f t="shared" si="303"/>
        <v>15.6</v>
      </c>
      <c r="P1382" s="58">
        <f t="shared" si="304"/>
        <v>15.6</v>
      </c>
      <c r="Q1382" s="58">
        <f t="shared" si="305"/>
        <v>15.6</v>
      </c>
      <c r="R1382" s="58">
        <f>SUM(Table1[[#This Row],[Oct]:[September]])</f>
        <v>187.19999999999996</v>
      </c>
      <c r="S1382" s="68">
        <f>Table1[[#This Row],[DEMAND for the whole year]]/365</f>
        <v>0.51287671232876697</v>
      </c>
      <c r="T1382" s="68">
        <f>Table1[[#This Row],[Lead Time (days)]]*S1382</f>
        <v>1.5386301369863009</v>
      </c>
      <c r="U1382" s="68">
        <f>SQRT(2*Table1[[#This Row],[DEMAND for the whole year]]*$H$1/(Table1[[#This Row],[Std. Price ($)]]*$K$1))</f>
        <v>115.65295938937389</v>
      </c>
      <c r="V1382" s="68">
        <f>Table1[[#This Row],[DEMAND for the whole year]]/U1382</f>
        <v>1.6186356232333452</v>
      </c>
      <c r="W1382" s="68">
        <f>Table1[[#This Row],[Demand variability (COV)]]*S1382</f>
        <v>0.17950684931506844</v>
      </c>
      <c r="X1382" s="68">
        <f t="shared" si="306"/>
        <v>0.31091498332030904</v>
      </c>
      <c r="Y1382" s="68">
        <f t="shared" si="307"/>
        <v>0.63854130829319578</v>
      </c>
      <c r="Z1382" s="58">
        <f>(Table1[[#This Row],[Eoq]]/2)*(Table1[[#This Row],[Std. Price ($)]]*$K$1)</f>
        <v>485.5906869700035</v>
      </c>
      <c r="AA1382" s="58">
        <f>Table1[[#This Row],[number of times I order]]*$H$1</f>
        <v>485.59068697000356</v>
      </c>
      <c r="AB1382" s="58">
        <f>Table1[[#This Row],[Holding cost]]+AA1382</f>
        <v>971.18137394000701</v>
      </c>
      <c r="AC1382" s="34">
        <v>-0.4</v>
      </c>
      <c r="AD1382" s="29">
        <v>1</v>
      </c>
      <c r="AE1382" s="29">
        <v>0.35</v>
      </c>
      <c r="AF1382" s="29">
        <v>3</v>
      </c>
    </row>
    <row r="1383" spans="1:32" x14ac:dyDescent="0.15">
      <c r="A1383" s="32">
        <v>55607.847644114307</v>
      </c>
      <c r="B1383" s="33">
        <v>40.9050929</v>
      </c>
      <c r="C1383" s="33">
        <v>47.881832968470597</v>
      </c>
      <c r="D1383" s="33">
        <f>C1383/Table1[[#This Row],[Std. Price ($)]]</f>
        <v>1.1705592036064194</v>
      </c>
      <c r="E1383" s="29">
        <v>18</v>
      </c>
      <c r="F1383" s="29">
        <f t="shared" si="294"/>
        <v>14.4</v>
      </c>
      <c r="G1383" s="29">
        <f t="shared" si="295"/>
        <v>14.4</v>
      </c>
      <c r="H1383" s="29">
        <f t="shared" si="296"/>
        <v>14.4</v>
      </c>
      <c r="I1383" s="58">
        <f t="shared" si="297"/>
        <v>14.4</v>
      </c>
      <c r="J1383" s="58">
        <f t="shared" si="298"/>
        <v>14.4</v>
      </c>
      <c r="K1383" s="58">
        <f t="shared" si="299"/>
        <v>14.4</v>
      </c>
      <c r="L1383" s="58">
        <f t="shared" si="300"/>
        <v>14.4</v>
      </c>
      <c r="M1383" s="58">
        <f t="shared" si="301"/>
        <v>14.4</v>
      </c>
      <c r="N1383" s="58">
        <f t="shared" si="302"/>
        <v>14.4</v>
      </c>
      <c r="O1383" s="58">
        <f t="shared" si="303"/>
        <v>14.4</v>
      </c>
      <c r="P1383" s="58">
        <f t="shared" si="304"/>
        <v>14.4</v>
      </c>
      <c r="Q1383" s="58">
        <f t="shared" si="305"/>
        <v>14.4</v>
      </c>
      <c r="R1383" s="58">
        <f>SUM(Table1[[#This Row],[Oct]:[September]])</f>
        <v>172.80000000000004</v>
      </c>
      <c r="S1383" s="68">
        <f>Table1[[#This Row],[DEMAND for the whole year]]/365</f>
        <v>0.47342465753424667</v>
      </c>
      <c r="T1383" s="68">
        <f>Table1[[#This Row],[Lead Time (days)]]*S1383</f>
        <v>1.42027397260274</v>
      </c>
      <c r="U1383" s="68">
        <f>SQRT(2*Table1[[#This Row],[DEMAND for the whole year]]*$H$1/(Table1[[#This Row],[Std. Price ($)]]*$K$1))</f>
        <v>112.57547932093313</v>
      </c>
      <c r="V1383" s="68">
        <f>Table1[[#This Row],[DEMAND for the whole year]]/U1383</f>
        <v>1.5349701466282659</v>
      </c>
      <c r="W1383" s="68">
        <f>Table1[[#This Row],[Demand variability (COV)]]*S1383</f>
        <v>0.2556493150684932</v>
      </c>
      <c r="X1383" s="68">
        <f t="shared" si="306"/>
        <v>0.44279760261881396</v>
      </c>
      <c r="Y1383" s="68">
        <f t="shared" si="307"/>
        <v>0.90939509400877161</v>
      </c>
      <c r="Z1383" s="58">
        <f>(Table1[[#This Row],[Eoq]]/2)*(Table1[[#This Row],[Std. Price ($)]]*$K$1)</f>
        <v>460.49104398847982</v>
      </c>
      <c r="AA1383" s="58">
        <f>Table1[[#This Row],[number of times I order]]*$H$1</f>
        <v>460.49104398847976</v>
      </c>
      <c r="AB1383" s="58">
        <f>Table1[[#This Row],[Holding cost]]+AA1383</f>
        <v>920.98208797695952</v>
      </c>
      <c r="AC1383" s="34">
        <v>-0.2</v>
      </c>
      <c r="AD1383" s="29">
        <v>1</v>
      </c>
      <c r="AE1383" s="29">
        <v>0.54</v>
      </c>
      <c r="AF1383" s="29">
        <v>3</v>
      </c>
    </row>
    <row r="1384" spans="1:32" x14ac:dyDescent="0.15">
      <c r="A1384" s="32">
        <v>67616.65103882768</v>
      </c>
      <c r="B1384" s="33">
        <v>73.606628600000008</v>
      </c>
      <c r="C1384" s="33">
        <v>275.69006784912261</v>
      </c>
      <c r="D1384" s="33">
        <f>C1384/Table1[[#This Row],[Std. Price ($)]]</f>
        <v>3.7454516406029579</v>
      </c>
      <c r="E1384" s="29">
        <v>34</v>
      </c>
      <c r="F1384" s="29">
        <f t="shared" si="294"/>
        <v>20.399999999999999</v>
      </c>
      <c r="G1384" s="29">
        <f t="shared" si="295"/>
        <v>20.399999999999999</v>
      </c>
      <c r="H1384" s="29">
        <f t="shared" si="296"/>
        <v>20.399999999999999</v>
      </c>
      <c r="I1384" s="58">
        <f t="shared" si="297"/>
        <v>20.399999999999999</v>
      </c>
      <c r="J1384" s="58">
        <f t="shared" si="298"/>
        <v>20.399999999999999</v>
      </c>
      <c r="K1384" s="58">
        <f t="shared" si="299"/>
        <v>20.399999999999999</v>
      </c>
      <c r="L1384" s="58">
        <f t="shared" si="300"/>
        <v>20.399999999999999</v>
      </c>
      <c r="M1384" s="58">
        <f t="shared" si="301"/>
        <v>20.399999999999999</v>
      </c>
      <c r="N1384" s="58">
        <f t="shared" si="302"/>
        <v>20.399999999999999</v>
      </c>
      <c r="O1384" s="58">
        <f t="shared" si="303"/>
        <v>20.399999999999999</v>
      </c>
      <c r="P1384" s="58">
        <f t="shared" si="304"/>
        <v>20.399999999999999</v>
      </c>
      <c r="Q1384" s="58">
        <f t="shared" si="305"/>
        <v>20.399999999999999</v>
      </c>
      <c r="R1384" s="58">
        <f>SUM(Table1[[#This Row],[Oct]:[September]])</f>
        <v>244.80000000000004</v>
      </c>
      <c r="S1384" s="68">
        <f>Table1[[#This Row],[DEMAND for the whole year]]/365</f>
        <v>0.67068493150684938</v>
      </c>
      <c r="T1384" s="68">
        <f>Table1[[#This Row],[Lead Time (days)]]*S1384</f>
        <v>4.0241095890410961</v>
      </c>
      <c r="U1384" s="68">
        <f>SQRT(2*Table1[[#This Row],[DEMAND for the whole year]]*$H$1/(Table1[[#This Row],[Std. Price ($)]]*$K$1))</f>
        <v>99.886747285986701</v>
      </c>
      <c r="V1384" s="68">
        <f>Table1[[#This Row],[DEMAND for the whole year]]/U1384</f>
        <v>2.4507755698472273</v>
      </c>
      <c r="W1384" s="68">
        <f>Table1[[#This Row],[Demand variability (COV)]]*S1384</f>
        <v>0.29510136986301372</v>
      </c>
      <c r="X1384" s="68">
        <f t="shared" si="306"/>
        <v>0.72284777856071691</v>
      </c>
      <c r="Y1384" s="68">
        <f t="shared" si="307"/>
        <v>1.484547837771705</v>
      </c>
      <c r="Z1384" s="58">
        <f>(Table1[[#This Row],[Eoq]]/2)*(Table1[[#This Row],[Std. Price ($)]]*$K$1)</f>
        <v>735.23267095416827</v>
      </c>
      <c r="AA1384" s="58">
        <f>Table1[[#This Row],[number of times I order]]*$H$1</f>
        <v>735.23267095416816</v>
      </c>
      <c r="AB1384" s="58">
        <f>Table1[[#This Row],[Holding cost]]+AA1384</f>
        <v>1470.4653419083365</v>
      </c>
      <c r="AC1384" s="34">
        <v>-0.4</v>
      </c>
      <c r="AD1384" s="29">
        <v>0.85</v>
      </c>
      <c r="AE1384" s="29">
        <v>0.44</v>
      </c>
      <c r="AF1384" s="29">
        <v>6</v>
      </c>
    </row>
    <row r="1385" spans="1:32" x14ac:dyDescent="0.15">
      <c r="A1385" s="32">
        <v>54137.964254000733</v>
      </c>
      <c r="B1385" s="33">
        <v>21.511796500000003</v>
      </c>
      <c r="C1385" s="33">
        <v>1067.0695689404836</v>
      </c>
      <c r="D1385" s="33">
        <f>C1385/Table1[[#This Row],[Std. Price ($)]]</f>
        <v>49.603926335974933</v>
      </c>
      <c r="E1385" s="29">
        <v>42</v>
      </c>
      <c r="F1385" s="29">
        <f t="shared" si="294"/>
        <v>16.8</v>
      </c>
      <c r="G1385" s="29">
        <f t="shared" si="295"/>
        <v>16.8</v>
      </c>
      <c r="H1385" s="29">
        <f t="shared" si="296"/>
        <v>16.8</v>
      </c>
      <c r="I1385" s="58">
        <f t="shared" si="297"/>
        <v>16.8</v>
      </c>
      <c r="J1385" s="58">
        <f t="shared" si="298"/>
        <v>16.8</v>
      </c>
      <c r="K1385" s="58">
        <f t="shared" si="299"/>
        <v>16.8</v>
      </c>
      <c r="L1385" s="58">
        <f t="shared" si="300"/>
        <v>16.8</v>
      </c>
      <c r="M1385" s="58">
        <f t="shared" si="301"/>
        <v>16.8</v>
      </c>
      <c r="N1385" s="58">
        <f t="shared" si="302"/>
        <v>16.8</v>
      </c>
      <c r="O1385" s="58">
        <f t="shared" si="303"/>
        <v>16.8</v>
      </c>
      <c r="P1385" s="58">
        <f t="shared" si="304"/>
        <v>16.8</v>
      </c>
      <c r="Q1385" s="58">
        <f t="shared" si="305"/>
        <v>16.8</v>
      </c>
      <c r="R1385" s="58">
        <f>SUM(Table1[[#This Row],[Oct]:[September]])</f>
        <v>201.60000000000005</v>
      </c>
      <c r="S1385" s="68">
        <f>Table1[[#This Row],[DEMAND for the whole year]]/365</f>
        <v>0.55232876712328782</v>
      </c>
      <c r="T1385" s="68">
        <f>Table1[[#This Row],[Lead Time (days)]]*S1385</f>
        <v>12.70356164383562</v>
      </c>
      <c r="U1385" s="68">
        <f>SQRT(2*Table1[[#This Row],[DEMAND for the whole year]]*$H$1/(Table1[[#This Row],[Std. Price ($)]]*$K$1))</f>
        <v>167.67470495852555</v>
      </c>
      <c r="V1385" s="68">
        <f>Table1[[#This Row],[DEMAND for the whole year]]/U1385</f>
        <v>1.2023280437551147</v>
      </c>
      <c r="W1385" s="68">
        <f>Table1[[#This Row],[Demand variability (COV)]]*S1385</f>
        <v>0.59099178082191806</v>
      </c>
      <c r="X1385" s="68">
        <f t="shared" si="306"/>
        <v>2.834297012484476</v>
      </c>
      <c r="Y1385" s="68">
        <f t="shared" si="307"/>
        <v>5.8209344017970199</v>
      </c>
      <c r="Z1385" s="58">
        <f>(Table1[[#This Row],[Eoq]]/2)*(Table1[[#This Row],[Std. Price ($)]]*$K$1)</f>
        <v>360.69841312653432</v>
      </c>
      <c r="AA1385" s="58">
        <f>Table1[[#This Row],[number of times I order]]*$H$1</f>
        <v>360.69841312653443</v>
      </c>
      <c r="AB1385" s="58">
        <f>Table1[[#This Row],[Holding cost]]+AA1385</f>
        <v>721.39682625306875</v>
      </c>
      <c r="AC1385" s="34">
        <v>-0.6</v>
      </c>
      <c r="AD1385" s="29">
        <v>0.82</v>
      </c>
      <c r="AE1385" s="29">
        <v>1.07</v>
      </c>
      <c r="AF1385" s="29">
        <v>23</v>
      </c>
    </row>
    <row r="1386" spans="1:32" x14ac:dyDescent="0.15">
      <c r="A1386" s="32">
        <v>50881.522994888626</v>
      </c>
      <c r="B1386" s="33">
        <v>142.789198</v>
      </c>
      <c r="C1386" s="33">
        <v>174.2455615436707</v>
      </c>
      <c r="D1386" s="33">
        <f>C1386/Table1[[#This Row],[Std. Price ($)]]</f>
        <v>1.2202993222475464</v>
      </c>
      <c r="E1386" s="29">
        <v>34</v>
      </c>
      <c r="F1386" s="29">
        <f t="shared" si="294"/>
        <v>20.399999999999999</v>
      </c>
      <c r="G1386" s="29">
        <f t="shared" si="295"/>
        <v>20.399999999999999</v>
      </c>
      <c r="H1386" s="29">
        <f t="shared" si="296"/>
        <v>20.399999999999999</v>
      </c>
      <c r="I1386" s="58">
        <f t="shared" si="297"/>
        <v>20.399999999999999</v>
      </c>
      <c r="J1386" s="58">
        <f t="shared" si="298"/>
        <v>20.399999999999999</v>
      </c>
      <c r="K1386" s="58">
        <f t="shared" si="299"/>
        <v>20.399999999999999</v>
      </c>
      <c r="L1386" s="58">
        <f t="shared" si="300"/>
        <v>20.399999999999999</v>
      </c>
      <c r="M1386" s="58">
        <f t="shared" si="301"/>
        <v>20.399999999999999</v>
      </c>
      <c r="N1386" s="58">
        <f t="shared" si="302"/>
        <v>20.399999999999999</v>
      </c>
      <c r="O1386" s="58">
        <f t="shared" si="303"/>
        <v>20.399999999999999</v>
      </c>
      <c r="P1386" s="58">
        <f t="shared" si="304"/>
        <v>20.399999999999999</v>
      </c>
      <c r="Q1386" s="58">
        <f t="shared" si="305"/>
        <v>20.399999999999999</v>
      </c>
      <c r="R1386" s="58">
        <f>SUM(Table1[[#This Row],[Oct]:[September]])</f>
        <v>244.80000000000004</v>
      </c>
      <c r="S1386" s="68">
        <f>Table1[[#This Row],[DEMAND for the whole year]]/365</f>
        <v>0.67068493150684938</v>
      </c>
      <c r="T1386" s="68">
        <f>Table1[[#This Row],[Lead Time (days)]]*S1386</f>
        <v>1.3413698630136988</v>
      </c>
      <c r="U1386" s="68">
        <f>SQRT(2*Table1[[#This Row],[DEMAND for the whole year]]*$H$1/(Table1[[#This Row],[Std. Price ($)]]*$K$1))</f>
        <v>71.716429079382635</v>
      </c>
      <c r="V1386" s="68">
        <f>Table1[[#This Row],[DEMAND for the whole year]]/U1386</f>
        <v>3.4134437972229748</v>
      </c>
      <c r="W1386" s="68">
        <f>Table1[[#This Row],[Demand variability (COV)]]*S1386</f>
        <v>0.23473972602739726</v>
      </c>
      <c r="X1386" s="68">
        <f t="shared" si="306"/>
        <v>0.33197210417568984</v>
      </c>
      <c r="Y1386" s="68">
        <f t="shared" si="307"/>
        <v>0.68178734731097679</v>
      </c>
      <c r="Z1386" s="58">
        <f>(Table1[[#This Row],[Eoq]]/2)*(Table1[[#This Row],[Std. Price ($)]]*$K$1)</f>
        <v>1024.0331391668926</v>
      </c>
      <c r="AA1386" s="58">
        <f>Table1[[#This Row],[number of times I order]]*$H$1</f>
        <v>1024.0331391668924</v>
      </c>
      <c r="AB1386" s="58">
        <f>Table1[[#This Row],[Holding cost]]+AA1386</f>
        <v>2048.0662783337848</v>
      </c>
      <c r="AC1386" s="34">
        <v>-0.4</v>
      </c>
      <c r="AD1386" s="29">
        <v>0.7</v>
      </c>
      <c r="AE1386" s="29">
        <v>0.35</v>
      </c>
      <c r="AF1386" s="29">
        <v>2</v>
      </c>
    </row>
    <row r="1387" spans="1:32" x14ac:dyDescent="0.15">
      <c r="A1387" s="32">
        <v>16357.875826415735</v>
      </c>
      <c r="B1387" s="33">
        <v>43.204138399999998</v>
      </c>
      <c r="C1387" s="33">
        <v>965.38426415951528</v>
      </c>
      <c r="D1387" s="33">
        <f>C1387/Table1[[#This Row],[Std. Price ($)]]</f>
        <v>22.344717425484298</v>
      </c>
      <c r="E1387" s="29">
        <v>26</v>
      </c>
      <c r="F1387" s="29">
        <f t="shared" si="294"/>
        <v>15.6</v>
      </c>
      <c r="G1387" s="29">
        <f t="shared" si="295"/>
        <v>15.6</v>
      </c>
      <c r="H1387" s="29">
        <f t="shared" si="296"/>
        <v>15.6</v>
      </c>
      <c r="I1387" s="58">
        <f t="shared" si="297"/>
        <v>15.6</v>
      </c>
      <c r="J1387" s="58">
        <f t="shared" si="298"/>
        <v>15.6</v>
      </c>
      <c r="K1387" s="58">
        <f t="shared" si="299"/>
        <v>15.6</v>
      </c>
      <c r="L1387" s="58">
        <f t="shared" si="300"/>
        <v>15.6</v>
      </c>
      <c r="M1387" s="58">
        <f t="shared" si="301"/>
        <v>15.6</v>
      </c>
      <c r="N1387" s="58">
        <f t="shared" si="302"/>
        <v>15.6</v>
      </c>
      <c r="O1387" s="58">
        <f t="shared" si="303"/>
        <v>15.6</v>
      </c>
      <c r="P1387" s="58">
        <f t="shared" si="304"/>
        <v>15.6</v>
      </c>
      <c r="Q1387" s="58">
        <f t="shared" si="305"/>
        <v>15.6</v>
      </c>
      <c r="R1387" s="58">
        <f>SUM(Table1[[#This Row],[Oct]:[September]])</f>
        <v>187.19999999999996</v>
      </c>
      <c r="S1387" s="68">
        <f>Table1[[#This Row],[DEMAND for the whole year]]/365</f>
        <v>0.51287671232876697</v>
      </c>
      <c r="T1387" s="68">
        <f>Table1[[#This Row],[Lead Time (days)]]*S1387</f>
        <v>9.2317808219178055</v>
      </c>
      <c r="U1387" s="68">
        <f>SQRT(2*Table1[[#This Row],[DEMAND for the whole year]]*$H$1/(Table1[[#This Row],[Std. Price ($)]]*$K$1))</f>
        <v>114.01208167311398</v>
      </c>
      <c r="V1387" s="68">
        <f>Table1[[#This Row],[DEMAND for the whole year]]/U1387</f>
        <v>1.6419312519591067</v>
      </c>
      <c r="W1387" s="68">
        <f>Table1[[#This Row],[Demand variability (COV)]]*S1387</f>
        <v>0.52826301369863005</v>
      </c>
      <c r="X1387" s="68">
        <f t="shared" si="306"/>
        <v>2.24123015541806</v>
      </c>
      <c r="Y1387" s="68">
        <f t="shared" si="307"/>
        <v>4.6029239901650305</v>
      </c>
      <c r="Z1387" s="58">
        <f>(Table1[[#This Row],[Eoq]]/2)*(Table1[[#This Row],[Std. Price ($)]]*$K$1)</f>
        <v>492.57937558773199</v>
      </c>
      <c r="AA1387" s="58">
        <f>Table1[[#This Row],[number of times I order]]*$H$1</f>
        <v>492.57937558773199</v>
      </c>
      <c r="AB1387" s="58">
        <f>Table1[[#This Row],[Holding cost]]+AA1387</f>
        <v>985.15875117546398</v>
      </c>
      <c r="AC1387" s="34">
        <v>-0.4</v>
      </c>
      <c r="AD1387" s="29">
        <v>1</v>
      </c>
      <c r="AE1387" s="29">
        <v>1.03</v>
      </c>
      <c r="AF1387" s="29">
        <v>18</v>
      </c>
    </row>
    <row r="1388" spans="1:32" x14ac:dyDescent="0.15">
      <c r="A1388" s="32">
        <v>12533.727286075635</v>
      </c>
      <c r="B1388" s="33">
        <v>71.891546199999993</v>
      </c>
      <c r="C1388" s="33">
        <v>456.29275466867392</v>
      </c>
      <c r="D1388" s="33">
        <f>C1388/Table1[[#This Row],[Std. Price ($)]]</f>
        <v>6.3469598135959133</v>
      </c>
      <c r="E1388" s="29">
        <v>42</v>
      </c>
      <c r="F1388" s="29">
        <f t="shared" si="294"/>
        <v>92.4</v>
      </c>
      <c r="G1388" s="29">
        <f t="shared" si="295"/>
        <v>92.4</v>
      </c>
      <c r="H1388" s="29">
        <f t="shared" si="296"/>
        <v>92.4</v>
      </c>
      <c r="I1388" s="58">
        <f t="shared" si="297"/>
        <v>92.4</v>
      </c>
      <c r="J1388" s="58">
        <f t="shared" si="298"/>
        <v>92.4</v>
      </c>
      <c r="K1388" s="58">
        <f t="shared" si="299"/>
        <v>92.4</v>
      </c>
      <c r="L1388" s="58">
        <f t="shared" si="300"/>
        <v>92.4</v>
      </c>
      <c r="M1388" s="58">
        <f t="shared" si="301"/>
        <v>92.4</v>
      </c>
      <c r="N1388" s="58">
        <f t="shared" si="302"/>
        <v>92.4</v>
      </c>
      <c r="O1388" s="58">
        <f t="shared" si="303"/>
        <v>92.4</v>
      </c>
      <c r="P1388" s="58">
        <f t="shared" si="304"/>
        <v>92.4</v>
      </c>
      <c r="Q1388" s="58">
        <f t="shared" si="305"/>
        <v>92.4</v>
      </c>
      <c r="R1388" s="58">
        <f>SUM(Table1[[#This Row],[Oct]:[September]])</f>
        <v>1108.8</v>
      </c>
      <c r="S1388" s="68">
        <f>Table1[[#This Row],[DEMAND for the whole year]]/365</f>
        <v>3.037808219178082</v>
      </c>
      <c r="T1388" s="68">
        <f>Table1[[#This Row],[Lead Time (days)]]*S1388</f>
        <v>9.1134246575342459</v>
      </c>
      <c r="U1388" s="68">
        <f>SQRT(2*Table1[[#This Row],[DEMAND for the whole year]]*$H$1/(Table1[[#This Row],[Std. Price ($)]]*$K$1))</f>
        <v>215.10391947119564</v>
      </c>
      <c r="V1388" s="68">
        <f>Table1[[#This Row],[DEMAND for the whole year]]/U1388</f>
        <v>5.1547177881548469</v>
      </c>
      <c r="W1388" s="68">
        <f>Table1[[#This Row],[Demand variability (COV)]]*S1388</f>
        <v>3.9491506849315066</v>
      </c>
      <c r="X1388" s="68">
        <f t="shared" si="306"/>
        <v>6.8401296330468</v>
      </c>
      <c r="Y1388" s="68">
        <f t="shared" si="307"/>
        <v>14.04790878245031</v>
      </c>
      <c r="Z1388" s="58">
        <f>(Table1[[#This Row],[Eoq]]/2)*(Table1[[#This Row],[Std. Price ($)]]*$K$1)</f>
        <v>1546.4153364464541</v>
      </c>
      <c r="AA1388" s="58">
        <f>Table1[[#This Row],[number of times I order]]*$H$1</f>
        <v>1546.4153364464541</v>
      </c>
      <c r="AB1388" s="58">
        <f>Table1[[#This Row],[Holding cost]]+AA1388</f>
        <v>3092.8306728929083</v>
      </c>
      <c r="AC1388" s="34">
        <v>1.2</v>
      </c>
      <c r="AD1388" s="29">
        <v>1</v>
      </c>
      <c r="AE1388" s="29">
        <v>1.3</v>
      </c>
      <c r="AF1388" s="29">
        <v>3</v>
      </c>
    </row>
    <row r="1389" spans="1:32" x14ac:dyDescent="0.15">
      <c r="A1389" s="32">
        <v>62403.277011445898</v>
      </c>
      <c r="B1389" s="33">
        <v>40.397126400000005</v>
      </c>
      <c r="C1389" s="33">
        <v>1159.4703609021867</v>
      </c>
      <c r="D1389" s="33">
        <f>C1389/Table1[[#This Row],[Std. Price ($)]]</f>
        <v>28.701802930769517</v>
      </c>
      <c r="E1389" s="29">
        <v>82</v>
      </c>
      <c r="F1389" s="29">
        <f t="shared" si="294"/>
        <v>147.60000000000002</v>
      </c>
      <c r="G1389" s="29">
        <f t="shared" si="295"/>
        <v>147.60000000000002</v>
      </c>
      <c r="H1389" s="29">
        <f t="shared" si="296"/>
        <v>147.60000000000002</v>
      </c>
      <c r="I1389" s="58">
        <f t="shared" si="297"/>
        <v>147.60000000000002</v>
      </c>
      <c r="J1389" s="58">
        <f t="shared" si="298"/>
        <v>147.60000000000002</v>
      </c>
      <c r="K1389" s="58">
        <f t="shared" si="299"/>
        <v>147.60000000000002</v>
      </c>
      <c r="L1389" s="58">
        <f t="shared" si="300"/>
        <v>147.60000000000002</v>
      </c>
      <c r="M1389" s="58">
        <f t="shared" si="301"/>
        <v>147.60000000000002</v>
      </c>
      <c r="N1389" s="58">
        <f t="shared" si="302"/>
        <v>147.60000000000002</v>
      </c>
      <c r="O1389" s="58">
        <f t="shared" si="303"/>
        <v>147.60000000000002</v>
      </c>
      <c r="P1389" s="58">
        <f t="shared" si="304"/>
        <v>147.60000000000002</v>
      </c>
      <c r="Q1389" s="58">
        <f t="shared" si="305"/>
        <v>147.60000000000002</v>
      </c>
      <c r="R1389" s="58">
        <f>SUM(Table1[[#This Row],[Oct]:[September]])</f>
        <v>1771.1999999999998</v>
      </c>
      <c r="S1389" s="68">
        <f>Table1[[#This Row],[DEMAND for the whole year]]/365</f>
        <v>4.8526027397260272</v>
      </c>
      <c r="T1389" s="68">
        <f>Table1[[#This Row],[Lead Time (days)]]*S1389</f>
        <v>135.87287671232878</v>
      </c>
      <c r="U1389" s="68">
        <f>SQRT(2*Table1[[#This Row],[DEMAND for the whole year]]*$H$1/(Table1[[#This Row],[Std. Price ($)]]*$K$1))</f>
        <v>362.67631343537107</v>
      </c>
      <c r="V1389" s="68">
        <f>Table1[[#This Row],[DEMAND for the whole year]]/U1389</f>
        <v>4.8836936253782337</v>
      </c>
      <c r="W1389" s="68">
        <f>Table1[[#This Row],[Demand variability (COV)]]*S1389</f>
        <v>1.2131506849315068</v>
      </c>
      <c r="X1389" s="68">
        <f t="shared" si="306"/>
        <v>6.419390030352881</v>
      </c>
      <c r="Y1389" s="68">
        <f t="shared" si="307"/>
        <v>13.183815281758008</v>
      </c>
      <c r="Z1389" s="58">
        <f>(Table1[[#This Row],[Eoq]]/2)*(Table1[[#This Row],[Std. Price ($)]]*$K$1)</f>
        <v>1465.1080876134704</v>
      </c>
      <c r="AA1389" s="58">
        <f>Table1[[#This Row],[number of times I order]]*$H$1</f>
        <v>1465.1080876134702</v>
      </c>
      <c r="AB1389" s="58">
        <f>Table1[[#This Row],[Holding cost]]+AA1389</f>
        <v>2930.2161752269403</v>
      </c>
      <c r="AC1389" s="34">
        <v>0.8</v>
      </c>
      <c r="AD1389" s="29">
        <v>1</v>
      </c>
      <c r="AE1389" s="29">
        <v>0.25</v>
      </c>
      <c r="AF1389" s="29">
        <v>28</v>
      </c>
    </row>
    <row r="1390" spans="1:32" x14ac:dyDescent="0.15">
      <c r="A1390" s="32">
        <v>82248.326621426997</v>
      </c>
      <c r="B1390" s="33">
        <v>1104.3248175000001</v>
      </c>
      <c r="C1390" s="33">
        <v>3945.1723191634974</v>
      </c>
      <c r="D1390" s="33">
        <f>C1390/Table1[[#This Row],[Std. Price ($)]]</f>
        <v>3.5724745624160503</v>
      </c>
      <c r="E1390" s="29">
        <v>58</v>
      </c>
      <c r="F1390" s="29">
        <f t="shared" si="294"/>
        <v>23.200000000000003</v>
      </c>
      <c r="G1390" s="29">
        <f t="shared" si="295"/>
        <v>23.200000000000003</v>
      </c>
      <c r="H1390" s="29">
        <f t="shared" si="296"/>
        <v>23.200000000000003</v>
      </c>
      <c r="I1390" s="58">
        <f t="shared" si="297"/>
        <v>23.200000000000003</v>
      </c>
      <c r="J1390" s="58">
        <f t="shared" si="298"/>
        <v>23.200000000000003</v>
      </c>
      <c r="K1390" s="58">
        <f t="shared" si="299"/>
        <v>23.200000000000003</v>
      </c>
      <c r="L1390" s="58">
        <f t="shared" si="300"/>
        <v>23.200000000000003</v>
      </c>
      <c r="M1390" s="58">
        <f t="shared" si="301"/>
        <v>23.200000000000003</v>
      </c>
      <c r="N1390" s="58">
        <f t="shared" si="302"/>
        <v>23.200000000000003</v>
      </c>
      <c r="O1390" s="58">
        <f t="shared" si="303"/>
        <v>23.200000000000003</v>
      </c>
      <c r="P1390" s="58">
        <f t="shared" si="304"/>
        <v>23.200000000000003</v>
      </c>
      <c r="Q1390" s="58">
        <f t="shared" si="305"/>
        <v>23.200000000000003</v>
      </c>
      <c r="R1390" s="58">
        <f>SUM(Table1[[#This Row],[Oct]:[September]])</f>
        <v>278.39999999999998</v>
      </c>
      <c r="S1390" s="68">
        <f>Table1[[#This Row],[DEMAND for the whole year]]/365</f>
        <v>0.76273972602739715</v>
      </c>
      <c r="T1390" s="68">
        <f>Table1[[#This Row],[Lead Time (days)]]*S1390</f>
        <v>2.2882191780821914</v>
      </c>
      <c r="U1390" s="68">
        <f>SQRT(2*Table1[[#This Row],[DEMAND for the whole year]]*$H$1/(Table1[[#This Row],[Std. Price ($)]]*$K$1))</f>
        <v>27.500894925780045</v>
      </c>
      <c r="V1390" s="68">
        <f>Table1[[#This Row],[DEMAND for the whole year]]/U1390</f>
        <v>10.123306923332908</v>
      </c>
      <c r="W1390" s="68">
        <f>Table1[[#This Row],[Demand variability (COV)]]*S1390</f>
        <v>0.38136986301369857</v>
      </c>
      <c r="X1390" s="68">
        <f t="shared" si="306"/>
        <v>0.66055197921530873</v>
      </c>
      <c r="Y1390" s="68">
        <f t="shared" si="307"/>
        <v>1.3566079077291342</v>
      </c>
      <c r="Z1390" s="58">
        <f>(Table1[[#This Row],[Eoq]]/2)*(Table1[[#This Row],[Std. Price ($)]]*$K$1)</f>
        <v>3036.992076999873</v>
      </c>
      <c r="AA1390" s="58">
        <f>Table1[[#This Row],[number of times I order]]*$H$1</f>
        <v>3036.9920769998726</v>
      </c>
      <c r="AB1390" s="58">
        <f>Table1[[#This Row],[Holding cost]]+AA1390</f>
        <v>6073.9841539997451</v>
      </c>
      <c r="AC1390" s="34">
        <v>-0.6</v>
      </c>
      <c r="AD1390" s="29">
        <v>0.81</v>
      </c>
      <c r="AE1390" s="29">
        <v>0.5</v>
      </c>
      <c r="AF1390" s="29">
        <v>3</v>
      </c>
    </row>
    <row r="1391" spans="1:32" x14ac:dyDescent="0.15">
      <c r="A1391" s="32">
        <v>52071.583922068006</v>
      </c>
      <c r="B1391" s="33">
        <v>6.8711878999999998</v>
      </c>
      <c r="C1391" s="33">
        <v>173.31756348170001</v>
      </c>
      <c r="D1391" s="33">
        <f>C1391/Table1[[#This Row],[Std. Price ($)]]</f>
        <v>25.223813699185843</v>
      </c>
      <c r="E1391" s="29">
        <v>10</v>
      </c>
      <c r="F1391" s="29">
        <f t="shared" si="294"/>
        <v>8</v>
      </c>
      <c r="G1391" s="29">
        <f t="shared" si="295"/>
        <v>8</v>
      </c>
      <c r="H1391" s="29">
        <f t="shared" si="296"/>
        <v>8</v>
      </c>
      <c r="I1391" s="58">
        <f t="shared" si="297"/>
        <v>8</v>
      </c>
      <c r="J1391" s="58">
        <f t="shared" si="298"/>
        <v>8</v>
      </c>
      <c r="K1391" s="58">
        <f t="shared" si="299"/>
        <v>8</v>
      </c>
      <c r="L1391" s="58">
        <f t="shared" si="300"/>
        <v>8</v>
      </c>
      <c r="M1391" s="58">
        <f t="shared" si="301"/>
        <v>8</v>
      </c>
      <c r="N1391" s="58">
        <f t="shared" si="302"/>
        <v>8</v>
      </c>
      <c r="O1391" s="58">
        <f t="shared" si="303"/>
        <v>8</v>
      </c>
      <c r="P1391" s="58">
        <f t="shared" si="304"/>
        <v>8</v>
      </c>
      <c r="Q1391" s="58">
        <f t="shared" si="305"/>
        <v>8</v>
      </c>
      <c r="R1391" s="58">
        <f>SUM(Table1[[#This Row],[Oct]:[September]])</f>
        <v>96</v>
      </c>
      <c r="S1391" s="68">
        <f>Table1[[#This Row],[DEMAND for the whole year]]/365</f>
        <v>0.26301369863013696</v>
      </c>
      <c r="T1391" s="68">
        <f>Table1[[#This Row],[Lead Time (days)]]*S1391</f>
        <v>6.5753424657534243</v>
      </c>
      <c r="U1391" s="68">
        <f>SQRT(2*Table1[[#This Row],[DEMAND for the whole year]]*$H$1/(Table1[[#This Row],[Std. Price ($)]]*$K$1))</f>
        <v>204.72945551045055</v>
      </c>
      <c r="V1391" s="68">
        <f>Table1[[#This Row],[DEMAND for the whole year]]/U1391</f>
        <v>0.4689115191589987</v>
      </c>
      <c r="W1391" s="68">
        <f>Table1[[#This Row],[Demand variability (COV)]]*S1391</f>
        <v>0.65227397260273967</v>
      </c>
      <c r="X1391" s="68">
        <f t="shared" si="306"/>
        <v>3.2613698630136985</v>
      </c>
      <c r="Y1391" s="68">
        <f t="shared" si="307"/>
        <v>6.6980348033318382</v>
      </c>
      <c r="Z1391" s="58">
        <f>(Table1[[#This Row],[Eoq]]/2)*(Table1[[#This Row],[Std. Price ($)]]*$K$1)</f>
        <v>140.67345574769962</v>
      </c>
      <c r="AA1391" s="58">
        <f>Table1[[#This Row],[number of times I order]]*$H$1</f>
        <v>140.67345574769962</v>
      </c>
      <c r="AB1391" s="58">
        <f>Table1[[#This Row],[Holding cost]]+AA1391</f>
        <v>281.34691149539924</v>
      </c>
      <c r="AC1391" s="34">
        <v>-0.2</v>
      </c>
      <c r="AD1391" s="29">
        <v>1</v>
      </c>
      <c r="AE1391" s="29">
        <v>2.48</v>
      </c>
      <c r="AF1391" s="29">
        <v>25</v>
      </c>
    </row>
    <row r="1392" spans="1:32" x14ac:dyDescent="0.15">
      <c r="A1392" s="32">
        <v>28729.899060744592</v>
      </c>
      <c r="B1392" s="33">
        <v>71.431785399999995</v>
      </c>
      <c r="C1392" s="33">
        <v>3891.4969246448813</v>
      </c>
      <c r="D1392" s="33">
        <f>C1392/Table1[[#This Row],[Std. Price ($)]]</f>
        <v>54.478505651979425</v>
      </c>
      <c r="E1392" s="29">
        <v>50</v>
      </c>
      <c r="F1392" s="29">
        <f t="shared" si="294"/>
        <v>110</v>
      </c>
      <c r="G1392" s="29">
        <f t="shared" si="295"/>
        <v>110</v>
      </c>
      <c r="H1392" s="29">
        <f t="shared" si="296"/>
        <v>110</v>
      </c>
      <c r="I1392" s="58">
        <f t="shared" si="297"/>
        <v>110</v>
      </c>
      <c r="J1392" s="58">
        <f t="shared" si="298"/>
        <v>110</v>
      </c>
      <c r="K1392" s="58">
        <f t="shared" si="299"/>
        <v>110</v>
      </c>
      <c r="L1392" s="58">
        <f t="shared" si="300"/>
        <v>110</v>
      </c>
      <c r="M1392" s="58">
        <f t="shared" si="301"/>
        <v>110</v>
      </c>
      <c r="N1392" s="58">
        <f t="shared" si="302"/>
        <v>110</v>
      </c>
      <c r="O1392" s="58">
        <f t="shared" si="303"/>
        <v>110</v>
      </c>
      <c r="P1392" s="58">
        <f t="shared" si="304"/>
        <v>110</v>
      </c>
      <c r="Q1392" s="58">
        <f t="shared" si="305"/>
        <v>110</v>
      </c>
      <c r="R1392" s="58">
        <f>SUM(Table1[[#This Row],[Oct]:[September]])</f>
        <v>1320</v>
      </c>
      <c r="S1392" s="68">
        <f>Table1[[#This Row],[DEMAND for the whole year]]/365</f>
        <v>3.6164383561643834</v>
      </c>
      <c r="T1392" s="68">
        <f>Table1[[#This Row],[Lead Time (days)]]*S1392</f>
        <v>112.10958904109589</v>
      </c>
      <c r="U1392" s="68">
        <f>SQRT(2*Table1[[#This Row],[DEMAND for the whole year]]*$H$1/(Table1[[#This Row],[Std. Price ($)]]*$K$1))</f>
        <v>235.45170535839191</v>
      </c>
      <c r="V1392" s="68">
        <f>Table1[[#This Row],[DEMAND for the whole year]]/U1392</f>
        <v>5.6062452297415604</v>
      </c>
      <c r="W1392" s="68">
        <f>Table1[[#This Row],[Demand variability (COV)]]*S1392</f>
        <v>3.2186301369863011</v>
      </c>
      <c r="X1392" s="68">
        <f t="shared" si="306"/>
        <v>17.920574173843036</v>
      </c>
      <c r="Y1392" s="68">
        <f t="shared" si="307"/>
        <v>36.804359687426903</v>
      </c>
      <c r="Z1392" s="58">
        <f>(Table1[[#This Row],[Eoq]]/2)*(Table1[[#This Row],[Std. Price ($)]]*$K$1)</f>
        <v>1681.8735689224682</v>
      </c>
      <c r="AA1392" s="58">
        <f>Table1[[#This Row],[number of times I order]]*$H$1</f>
        <v>1681.8735689224682</v>
      </c>
      <c r="AB1392" s="58">
        <f>Table1[[#This Row],[Holding cost]]+AA1392</f>
        <v>3363.7471378449363</v>
      </c>
      <c r="AC1392" s="34">
        <v>1.2</v>
      </c>
      <c r="AD1392" s="29">
        <v>0.85</v>
      </c>
      <c r="AE1392" s="29">
        <v>0.89</v>
      </c>
      <c r="AF1392" s="29">
        <v>31</v>
      </c>
    </row>
    <row r="1393" spans="1:32" x14ac:dyDescent="0.15">
      <c r="A1393" s="32">
        <v>52153.341811459744</v>
      </c>
      <c r="B1393" s="33">
        <v>29.861845300000002</v>
      </c>
      <c r="C1393" s="33">
        <v>407.98115804531255</v>
      </c>
      <c r="D1393" s="33">
        <f>C1393/Table1[[#This Row],[Std. Price ($)]]</f>
        <v>13.662288915725933</v>
      </c>
      <c r="E1393" s="29">
        <v>50</v>
      </c>
      <c r="F1393" s="29">
        <f t="shared" si="294"/>
        <v>60</v>
      </c>
      <c r="G1393" s="29">
        <f t="shared" si="295"/>
        <v>60</v>
      </c>
      <c r="H1393" s="29">
        <f t="shared" si="296"/>
        <v>60</v>
      </c>
      <c r="I1393" s="58">
        <f t="shared" si="297"/>
        <v>60</v>
      </c>
      <c r="J1393" s="58">
        <f t="shared" si="298"/>
        <v>60</v>
      </c>
      <c r="K1393" s="58">
        <f t="shared" si="299"/>
        <v>60</v>
      </c>
      <c r="L1393" s="58">
        <f t="shared" si="300"/>
        <v>60</v>
      </c>
      <c r="M1393" s="58">
        <f t="shared" si="301"/>
        <v>60</v>
      </c>
      <c r="N1393" s="58">
        <f t="shared" si="302"/>
        <v>60</v>
      </c>
      <c r="O1393" s="58">
        <f t="shared" si="303"/>
        <v>60</v>
      </c>
      <c r="P1393" s="58">
        <f t="shared" si="304"/>
        <v>60</v>
      </c>
      <c r="Q1393" s="58">
        <f t="shared" si="305"/>
        <v>60</v>
      </c>
      <c r="R1393" s="58">
        <f>SUM(Table1[[#This Row],[Oct]:[September]])</f>
        <v>720</v>
      </c>
      <c r="S1393" s="68">
        <f>Table1[[#This Row],[DEMAND for the whole year]]/365</f>
        <v>1.9726027397260273</v>
      </c>
      <c r="T1393" s="68">
        <f>Table1[[#This Row],[Lead Time (days)]]*S1393</f>
        <v>49.315068493150683</v>
      </c>
      <c r="U1393" s="68">
        <f>SQRT(2*Table1[[#This Row],[DEMAND for the whole year]]*$H$1/(Table1[[#This Row],[Std. Price ($)]]*$K$1))</f>
        <v>268.94814608398053</v>
      </c>
      <c r="V1393" s="68">
        <f>Table1[[#This Row],[DEMAND for the whole year]]/U1393</f>
        <v>2.6770959773605432</v>
      </c>
      <c r="W1393" s="68">
        <f>Table1[[#This Row],[Demand variability (COV)]]*S1393</f>
        <v>0.49315068493150682</v>
      </c>
      <c r="X1393" s="68">
        <f t="shared" si="306"/>
        <v>2.4657534246575343</v>
      </c>
      <c r="Y1393" s="68">
        <f t="shared" si="307"/>
        <v>5.0640384097770959</v>
      </c>
      <c r="Z1393" s="58">
        <f>(Table1[[#This Row],[Eoq]]/2)*(Table1[[#This Row],[Std. Price ($)]]*$K$1)</f>
        <v>803.12879320816285</v>
      </c>
      <c r="AA1393" s="58">
        <f>Table1[[#This Row],[number of times I order]]*$H$1</f>
        <v>803.12879320816296</v>
      </c>
      <c r="AB1393" s="58">
        <f>Table1[[#This Row],[Holding cost]]+AA1393</f>
        <v>1606.2575864163259</v>
      </c>
      <c r="AC1393" s="34">
        <v>0.2</v>
      </c>
      <c r="AD1393" s="29">
        <v>1</v>
      </c>
      <c r="AE1393" s="29">
        <v>0.25</v>
      </c>
      <c r="AF1393" s="29">
        <v>25</v>
      </c>
    </row>
    <row r="1394" spans="1:32" x14ac:dyDescent="0.15">
      <c r="A1394" s="32">
        <v>54009.317974054095</v>
      </c>
      <c r="B1394" s="33">
        <v>23.4161942</v>
      </c>
      <c r="C1394" s="33">
        <v>1015.252677022303</v>
      </c>
      <c r="D1394" s="33">
        <f>C1394/Table1[[#This Row],[Std. Price ($)]]</f>
        <v>43.356860997604088</v>
      </c>
      <c r="E1394" s="29">
        <v>66</v>
      </c>
      <c r="F1394" s="29">
        <f t="shared" si="294"/>
        <v>39.599999999999994</v>
      </c>
      <c r="G1394" s="29">
        <f t="shared" si="295"/>
        <v>39.599999999999994</v>
      </c>
      <c r="H1394" s="29">
        <f t="shared" si="296"/>
        <v>39.599999999999994</v>
      </c>
      <c r="I1394" s="58">
        <f t="shared" si="297"/>
        <v>39.599999999999994</v>
      </c>
      <c r="J1394" s="58">
        <f t="shared" si="298"/>
        <v>39.599999999999994</v>
      </c>
      <c r="K1394" s="58">
        <f t="shared" si="299"/>
        <v>39.599999999999994</v>
      </c>
      <c r="L1394" s="58">
        <f t="shared" si="300"/>
        <v>39.599999999999994</v>
      </c>
      <c r="M1394" s="58">
        <f t="shared" si="301"/>
        <v>39.599999999999994</v>
      </c>
      <c r="N1394" s="58">
        <f t="shared" si="302"/>
        <v>39.599999999999994</v>
      </c>
      <c r="O1394" s="58">
        <f t="shared" si="303"/>
        <v>39.599999999999994</v>
      </c>
      <c r="P1394" s="58">
        <f t="shared" si="304"/>
        <v>39.599999999999994</v>
      </c>
      <c r="Q1394" s="58">
        <f t="shared" si="305"/>
        <v>39.599999999999994</v>
      </c>
      <c r="R1394" s="58">
        <f>SUM(Table1[[#This Row],[Oct]:[September]])</f>
        <v>475.20000000000005</v>
      </c>
      <c r="S1394" s="68">
        <f>Table1[[#This Row],[DEMAND for the whole year]]/365</f>
        <v>1.3019178082191782</v>
      </c>
      <c r="T1394" s="68">
        <f>Table1[[#This Row],[Lead Time (days)]]*S1394</f>
        <v>36.453698630136991</v>
      </c>
      <c r="U1394" s="68">
        <f>SQRT(2*Table1[[#This Row],[DEMAND for the whole year]]*$H$1/(Table1[[#This Row],[Std. Price ($)]]*$K$1))</f>
        <v>246.74064048634006</v>
      </c>
      <c r="V1394" s="68">
        <f>Table1[[#This Row],[DEMAND for the whole year]]/U1394</f>
        <v>1.9259089182201741</v>
      </c>
      <c r="W1394" s="68">
        <f>Table1[[#This Row],[Demand variability (COV)]]*S1394</f>
        <v>0.88530410958904127</v>
      </c>
      <c r="X1394" s="68">
        <f t="shared" si="306"/>
        <v>4.6845890172721525</v>
      </c>
      <c r="Y1394" s="68">
        <f t="shared" si="307"/>
        <v>9.6209695909804811</v>
      </c>
      <c r="Z1394" s="58">
        <f>(Table1[[#This Row],[Eoq]]/2)*(Table1[[#This Row],[Std. Price ($)]]*$K$1)</f>
        <v>577.77267546605219</v>
      </c>
      <c r="AA1394" s="58">
        <f>Table1[[#This Row],[number of times I order]]*$H$1</f>
        <v>577.77267546605219</v>
      </c>
      <c r="AB1394" s="58">
        <f>Table1[[#This Row],[Holding cost]]+AA1394</f>
        <v>1155.5453509321044</v>
      </c>
      <c r="AC1394" s="34">
        <v>-0.4</v>
      </c>
      <c r="AD1394" s="29">
        <v>0.82</v>
      </c>
      <c r="AE1394" s="29">
        <v>0.68</v>
      </c>
      <c r="AF1394" s="29">
        <v>28</v>
      </c>
    </row>
    <row r="1395" spans="1:32" x14ac:dyDescent="0.15">
      <c r="A1395" s="32">
        <v>68435.630959805421</v>
      </c>
      <c r="B1395" s="33">
        <v>106.5110013</v>
      </c>
      <c r="C1395" s="33">
        <v>4829.9234374994585</v>
      </c>
      <c r="D1395" s="33">
        <f>C1395/Table1[[#This Row],[Std. Price ($)]]</f>
        <v>45.346709528111987</v>
      </c>
      <c r="E1395" s="29">
        <v>58</v>
      </c>
      <c r="F1395" s="29">
        <f t="shared" si="294"/>
        <v>69.599999999999994</v>
      </c>
      <c r="G1395" s="29">
        <f t="shared" si="295"/>
        <v>69.599999999999994</v>
      </c>
      <c r="H1395" s="29">
        <f t="shared" si="296"/>
        <v>69.599999999999994</v>
      </c>
      <c r="I1395" s="58">
        <f t="shared" si="297"/>
        <v>69.599999999999994</v>
      </c>
      <c r="J1395" s="58">
        <f t="shared" si="298"/>
        <v>69.599999999999994</v>
      </c>
      <c r="K1395" s="58">
        <f t="shared" si="299"/>
        <v>69.599999999999994</v>
      </c>
      <c r="L1395" s="58">
        <f t="shared" si="300"/>
        <v>69.599999999999994</v>
      </c>
      <c r="M1395" s="58">
        <f t="shared" si="301"/>
        <v>69.599999999999994</v>
      </c>
      <c r="N1395" s="58">
        <f t="shared" si="302"/>
        <v>69.599999999999994</v>
      </c>
      <c r="O1395" s="58">
        <f t="shared" si="303"/>
        <v>69.599999999999994</v>
      </c>
      <c r="P1395" s="58">
        <f t="shared" si="304"/>
        <v>69.599999999999994</v>
      </c>
      <c r="Q1395" s="58">
        <f t="shared" si="305"/>
        <v>69.599999999999994</v>
      </c>
      <c r="R1395" s="58">
        <f>SUM(Table1[[#This Row],[Oct]:[September]])</f>
        <v>835.20000000000016</v>
      </c>
      <c r="S1395" s="68">
        <f>Table1[[#This Row],[DEMAND for the whole year]]/365</f>
        <v>2.2882191780821923</v>
      </c>
      <c r="T1395" s="68">
        <f>Table1[[#This Row],[Lead Time (days)]]*S1395</f>
        <v>48.052602739726041</v>
      </c>
      <c r="U1395" s="68">
        <f>SQRT(2*Table1[[#This Row],[DEMAND for the whole year]]*$H$1/(Table1[[#This Row],[Std. Price ($)]]*$K$1))</f>
        <v>153.37643408675621</v>
      </c>
      <c r="V1395" s="68">
        <f>Table1[[#This Row],[DEMAND for the whole year]]/U1395</f>
        <v>5.4454258568012843</v>
      </c>
      <c r="W1395" s="68">
        <f>Table1[[#This Row],[Demand variability (COV)]]*S1395</f>
        <v>2.1738082191780825</v>
      </c>
      <c r="X1395" s="68">
        <f t="shared" si="306"/>
        <v>9.9616407107007188</v>
      </c>
      <c r="Y1395" s="68">
        <f t="shared" si="307"/>
        <v>20.45870875770721</v>
      </c>
      <c r="Z1395" s="58">
        <f>(Table1[[#This Row],[Eoq]]/2)*(Table1[[#This Row],[Std. Price ($)]]*$K$1)</f>
        <v>1633.6277570403856</v>
      </c>
      <c r="AA1395" s="58">
        <f>Table1[[#This Row],[number of times I order]]*$H$1</f>
        <v>1633.6277570403854</v>
      </c>
      <c r="AB1395" s="58">
        <f>Table1[[#This Row],[Holding cost]]+AA1395</f>
        <v>3267.2555140807708</v>
      </c>
      <c r="AC1395" s="34">
        <v>0.2</v>
      </c>
      <c r="AD1395" s="29">
        <v>0.85</v>
      </c>
      <c r="AE1395" s="29">
        <v>0.95</v>
      </c>
      <c r="AF1395" s="29">
        <v>21</v>
      </c>
    </row>
    <row r="1396" spans="1:32" x14ac:dyDescent="0.15">
      <c r="A1396" s="32">
        <v>13779.475862414303</v>
      </c>
      <c r="B1396" s="33">
        <v>382.73233260000001</v>
      </c>
      <c r="C1396" s="33">
        <v>19022.940177081564</v>
      </c>
      <c r="D1396" s="33">
        <f>C1396/Table1[[#This Row],[Std. Price ($)]]</f>
        <v>49.702987066323345</v>
      </c>
      <c r="E1396" s="29">
        <v>34</v>
      </c>
      <c r="F1396" s="29">
        <f t="shared" si="294"/>
        <v>20.399999999999999</v>
      </c>
      <c r="G1396" s="29">
        <f t="shared" si="295"/>
        <v>20.399999999999999</v>
      </c>
      <c r="H1396" s="29">
        <f t="shared" si="296"/>
        <v>20.399999999999999</v>
      </c>
      <c r="I1396" s="58">
        <f t="shared" si="297"/>
        <v>20.399999999999999</v>
      </c>
      <c r="J1396" s="58">
        <f t="shared" si="298"/>
        <v>20.399999999999999</v>
      </c>
      <c r="K1396" s="58">
        <f t="shared" si="299"/>
        <v>20.399999999999999</v>
      </c>
      <c r="L1396" s="58">
        <f t="shared" si="300"/>
        <v>20.399999999999999</v>
      </c>
      <c r="M1396" s="58">
        <f t="shared" si="301"/>
        <v>20.399999999999999</v>
      </c>
      <c r="N1396" s="58">
        <f t="shared" si="302"/>
        <v>20.399999999999999</v>
      </c>
      <c r="O1396" s="58">
        <f t="shared" si="303"/>
        <v>20.399999999999999</v>
      </c>
      <c r="P1396" s="58">
        <f t="shared" si="304"/>
        <v>20.399999999999999</v>
      </c>
      <c r="Q1396" s="58">
        <f t="shared" si="305"/>
        <v>20.399999999999999</v>
      </c>
      <c r="R1396" s="58">
        <f>SUM(Table1[[#This Row],[Oct]:[September]])</f>
        <v>244.80000000000004</v>
      </c>
      <c r="S1396" s="68">
        <f>Table1[[#This Row],[DEMAND for the whole year]]/365</f>
        <v>0.67068493150684938</v>
      </c>
      <c r="T1396" s="68">
        <f>Table1[[#This Row],[Lead Time (days)]]*S1396</f>
        <v>21.46191780821918</v>
      </c>
      <c r="U1396" s="68">
        <f>SQRT(2*Table1[[#This Row],[DEMAND for the whole year]]*$H$1/(Table1[[#This Row],[Std. Price ($)]]*$K$1))</f>
        <v>43.804503072131332</v>
      </c>
      <c r="V1396" s="68">
        <f>Table1[[#This Row],[DEMAND for the whole year]]/U1396</f>
        <v>5.5884665463935637</v>
      </c>
      <c r="W1396" s="68">
        <f>Table1[[#This Row],[Demand variability (COV)]]*S1396</f>
        <v>0.79140821917808224</v>
      </c>
      <c r="X1396" s="68">
        <f t="shared" si="306"/>
        <v>4.4768809477407316</v>
      </c>
      <c r="Y1396" s="68">
        <f t="shared" si="307"/>
        <v>9.1943893694508869</v>
      </c>
      <c r="Z1396" s="58">
        <f>(Table1[[#This Row],[Eoq]]/2)*(Table1[[#This Row],[Std. Price ($)]]*$K$1)</f>
        <v>1676.5399639180694</v>
      </c>
      <c r="AA1396" s="58">
        <f>Table1[[#This Row],[number of times I order]]*$H$1</f>
        <v>1676.5399639180691</v>
      </c>
      <c r="AB1396" s="58">
        <f>Table1[[#This Row],[Holding cost]]+AA1396</f>
        <v>3353.0799278361383</v>
      </c>
      <c r="AC1396" s="34">
        <v>-0.4</v>
      </c>
      <c r="AD1396" s="29">
        <v>0.85</v>
      </c>
      <c r="AE1396" s="29">
        <v>1.18</v>
      </c>
      <c r="AF1396" s="29">
        <v>32</v>
      </c>
    </row>
    <row r="1397" spans="1:32" x14ac:dyDescent="0.15">
      <c r="A1397" s="32">
        <v>2813.9699342045519</v>
      </c>
      <c r="B1397" s="33">
        <v>21.942933800000002</v>
      </c>
      <c r="C1397" s="33">
        <v>236.0560045288303</v>
      </c>
      <c r="D1397" s="33">
        <f>C1397/Table1[[#This Row],[Std. Price ($)]]</f>
        <v>10.757723041065287</v>
      </c>
      <c r="E1397" s="29">
        <v>66</v>
      </c>
      <c r="F1397" s="29">
        <f t="shared" si="294"/>
        <v>19.800000000000004</v>
      </c>
      <c r="G1397" s="29">
        <f t="shared" si="295"/>
        <v>19.800000000000004</v>
      </c>
      <c r="H1397" s="29">
        <f t="shared" si="296"/>
        <v>19.800000000000004</v>
      </c>
      <c r="I1397" s="58">
        <f t="shared" si="297"/>
        <v>19.800000000000004</v>
      </c>
      <c r="J1397" s="58">
        <f t="shared" si="298"/>
        <v>19.800000000000004</v>
      </c>
      <c r="K1397" s="58">
        <f t="shared" si="299"/>
        <v>19.800000000000004</v>
      </c>
      <c r="L1397" s="58">
        <f t="shared" si="300"/>
        <v>19.800000000000004</v>
      </c>
      <c r="M1397" s="58">
        <f t="shared" si="301"/>
        <v>19.800000000000004</v>
      </c>
      <c r="N1397" s="58">
        <f t="shared" si="302"/>
        <v>19.800000000000004</v>
      </c>
      <c r="O1397" s="58">
        <f t="shared" si="303"/>
        <v>19.800000000000004</v>
      </c>
      <c r="P1397" s="58">
        <f t="shared" si="304"/>
        <v>19.800000000000004</v>
      </c>
      <c r="Q1397" s="58">
        <f t="shared" si="305"/>
        <v>19.800000000000004</v>
      </c>
      <c r="R1397" s="58">
        <f>SUM(Table1[[#This Row],[Oct]:[September]])</f>
        <v>237.60000000000011</v>
      </c>
      <c r="S1397" s="68">
        <f>Table1[[#This Row],[DEMAND for the whole year]]/365</f>
        <v>0.65095890410958934</v>
      </c>
      <c r="T1397" s="68">
        <f>Table1[[#This Row],[Lead Time (days)]]*S1397</f>
        <v>1.952876712328768</v>
      </c>
      <c r="U1397" s="68">
        <f>SQRT(2*Table1[[#This Row],[DEMAND for the whole year]]*$H$1/(Table1[[#This Row],[Std. Price ($)]]*$K$1))</f>
        <v>180.23390778810401</v>
      </c>
      <c r="V1397" s="68">
        <f>Table1[[#This Row],[DEMAND for the whole year]]/U1397</f>
        <v>1.3182869023698904</v>
      </c>
      <c r="W1397" s="68">
        <f>Table1[[#This Row],[Demand variability (COV)]]*S1397</f>
        <v>0.89181369863013749</v>
      </c>
      <c r="X1397" s="68">
        <f t="shared" si="306"/>
        <v>1.5446666369133168</v>
      </c>
      <c r="Y1397" s="68">
        <f t="shared" si="307"/>
        <v>3.1723574228500446</v>
      </c>
      <c r="Z1397" s="58">
        <f>(Table1[[#This Row],[Eoq]]/2)*(Table1[[#This Row],[Std. Price ($)]]*$K$1)</f>
        <v>395.48607071096711</v>
      </c>
      <c r="AA1397" s="58">
        <f>Table1[[#This Row],[number of times I order]]*$H$1</f>
        <v>395.48607071096711</v>
      </c>
      <c r="AB1397" s="58">
        <f>Table1[[#This Row],[Holding cost]]+AA1397</f>
        <v>790.97214142193423</v>
      </c>
      <c r="AC1397" s="34">
        <v>-0.7</v>
      </c>
      <c r="AD1397" s="29">
        <v>1</v>
      </c>
      <c r="AE1397" s="29">
        <v>1.37</v>
      </c>
      <c r="AF1397" s="29">
        <v>3</v>
      </c>
    </row>
    <row r="1398" spans="1:32" x14ac:dyDescent="0.15">
      <c r="A1398" s="32">
        <v>19447.596788712275</v>
      </c>
      <c r="B1398" s="33">
        <v>91.532527299999998</v>
      </c>
      <c r="C1398" s="33">
        <v>735.03557568822339</v>
      </c>
      <c r="D1398" s="33">
        <f>C1398/Table1[[#This Row],[Std. Price ($)]]</f>
        <v>8.0303209948429277</v>
      </c>
      <c r="E1398" s="29">
        <v>58</v>
      </c>
      <c r="F1398" s="29">
        <f t="shared" si="294"/>
        <v>52.2</v>
      </c>
      <c r="G1398" s="29">
        <f t="shared" si="295"/>
        <v>52.2</v>
      </c>
      <c r="H1398" s="29">
        <f t="shared" si="296"/>
        <v>52.2</v>
      </c>
      <c r="I1398" s="58">
        <f t="shared" si="297"/>
        <v>52.2</v>
      </c>
      <c r="J1398" s="58">
        <f t="shared" si="298"/>
        <v>52.2</v>
      </c>
      <c r="K1398" s="58">
        <f t="shared" si="299"/>
        <v>52.2</v>
      </c>
      <c r="L1398" s="58">
        <f t="shared" si="300"/>
        <v>52.2</v>
      </c>
      <c r="M1398" s="58">
        <f t="shared" si="301"/>
        <v>52.2</v>
      </c>
      <c r="N1398" s="58">
        <f t="shared" si="302"/>
        <v>52.2</v>
      </c>
      <c r="O1398" s="58">
        <f t="shared" si="303"/>
        <v>52.2</v>
      </c>
      <c r="P1398" s="58">
        <f t="shared" si="304"/>
        <v>52.2</v>
      </c>
      <c r="Q1398" s="58">
        <f t="shared" si="305"/>
        <v>52.2</v>
      </c>
      <c r="R1398" s="58">
        <f>SUM(Table1[[#This Row],[Oct]:[September]])</f>
        <v>626.40000000000009</v>
      </c>
      <c r="S1398" s="68">
        <f>Table1[[#This Row],[DEMAND for the whole year]]/365</f>
        <v>1.716164383561644</v>
      </c>
      <c r="T1398" s="68">
        <f>Table1[[#This Row],[Lead Time (days)]]*S1398</f>
        <v>8.5808219178082208</v>
      </c>
      <c r="U1398" s="68">
        <f>SQRT(2*Table1[[#This Row],[DEMAND for the whole year]]*$H$1/(Table1[[#This Row],[Std. Price ($)]]*$K$1))</f>
        <v>143.28435564168822</v>
      </c>
      <c r="V1398" s="68">
        <f>Table1[[#This Row],[DEMAND for the whole year]]/U1398</f>
        <v>4.3717263981452454</v>
      </c>
      <c r="W1398" s="68">
        <f>Table1[[#This Row],[Demand variability (COV)]]*S1398</f>
        <v>1.0296986301369864</v>
      </c>
      <c r="X1398" s="68">
        <f t="shared" si="306"/>
        <v>2.3024761333247152</v>
      </c>
      <c r="Y1398" s="68">
        <f t="shared" si="307"/>
        <v>4.7287078505714035</v>
      </c>
      <c r="Z1398" s="58">
        <f>(Table1[[#This Row],[Eoq]]/2)*(Table1[[#This Row],[Std. Price ($)]]*$K$1)</f>
        <v>1311.5179194435736</v>
      </c>
      <c r="AA1398" s="58">
        <f>Table1[[#This Row],[number of times I order]]*$H$1</f>
        <v>1311.5179194435736</v>
      </c>
      <c r="AB1398" s="58">
        <f>Table1[[#This Row],[Holding cost]]+AA1398</f>
        <v>2623.0358388871473</v>
      </c>
      <c r="AC1398" s="34">
        <v>-0.1</v>
      </c>
      <c r="AD1398" s="29">
        <v>1</v>
      </c>
      <c r="AE1398" s="29">
        <v>0.6</v>
      </c>
      <c r="AF1398" s="29">
        <v>5</v>
      </c>
    </row>
    <row r="1399" spans="1:32" x14ac:dyDescent="0.15">
      <c r="A1399" s="32">
        <v>99849.030712327862</v>
      </c>
      <c r="B1399" s="33">
        <v>19.043967800000001</v>
      </c>
      <c r="C1399" s="33">
        <v>1048.6563942371195</v>
      </c>
      <c r="D1399" s="33">
        <f>C1399/Table1[[#This Row],[Std. Price ($)]]</f>
        <v>55.065016137924758</v>
      </c>
      <c r="E1399" s="29">
        <v>42</v>
      </c>
      <c r="F1399" s="29">
        <f t="shared" si="294"/>
        <v>63</v>
      </c>
      <c r="G1399" s="29">
        <f t="shared" si="295"/>
        <v>63</v>
      </c>
      <c r="H1399" s="29">
        <f t="shared" si="296"/>
        <v>63</v>
      </c>
      <c r="I1399" s="58">
        <f t="shared" si="297"/>
        <v>63</v>
      </c>
      <c r="J1399" s="58">
        <f t="shared" si="298"/>
        <v>63</v>
      </c>
      <c r="K1399" s="58">
        <f t="shared" si="299"/>
        <v>63</v>
      </c>
      <c r="L1399" s="58">
        <f t="shared" si="300"/>
        <v>63</v>
      </c>
      <c r="M1399" s="58">
        <f t="shared" si="301"/>
        <v>63</v>
      </c>
      <c r="N1399" s="58">
        <f t="shared" si="302"/>
        <v>63</v>
      </c>
      <c r="O1399" s="58">
        <f t="shared" si="303"/>
        <v>63</v>
      </c>
      <c r="P1399" s="58">
        <f t="shared" si="304"/>
        <v>63</v>
      </c>
      <c r="Q1399" s="58">
        <f t="shared" si="305"/>
        <v>63</v>
      </c>
      <c r="R1399" s="58">
        <f>SUM(Table1[[#This Row],[Oct]:[September]])</f>
        <v>756</v>
      </c>
      <c r="S1399" s="68">
        <f>Table1[[#This Row],[DEMAND for the whole year]]/365</f>
        <v>2.0712328767123287</v>
      </c>
      <c r="T1399" s="68">
        <f>Table1[[#This Row],[Lead Time (days)]]*S1399</f>
        <v>47.638356164383559</v>
      </c>
      <c r="U1399" s="68">
        <f>SQRT(2*Table1[[#This Row],[DEMAND for the whole year]]*$H$1/(Table1[[#This Row],[Std. Price ($)]]*$K$1))</f>
        <v>345.09828884526581</v>
      </c>
      <c r="V1399" s="68">
        <f>Table1[[#This Row],[DEMAND for the whole year]]/U1399</f>
        <v>2.1906802335347804</v>
      </c>
      <c r="W1399" s="68">
        <f>Table1[[#This Row],[Demand variability (COV)]]*S1399</f>
        <v>2.4647671232876709</v>
      </c>
      <c r="X1399" s="68">
        <f t="shared" si="306"/>
        <v>11.820607867487819</v>
      </c>
      <c r="Y1399" s="68">
        <f t="shared" si="307"/>
        <v>24.276560530859054</v>
      </c>
      <c r="Z1399" s="58">
        <f>(Table1[[#This Row],[Eoq]]/2)*(Table1[[#This Row],[Std. Price ($)]]*$K$1)</f>
        <v>657.20407006043422</v>
      </c>
      <c r="AA1399" s="58">
        <f>Table1[[#This Row],[number of times I order]]*$H$1</f>
        <v>657.20407006043411</v>
      </c>
      <c r="AB1399" s="58">
        <f>Table1[[#This Row],[Holding cost]]+AA1399</f>
        <v>1314.4081401208682</v>
      </c>
      <c r="AC1399" s="34">
        <v>0.5</v>
      </c>
      <c r="AD1399" s="29">
        <v>0.82</v>
      </c>
      <c r="AE1399" s="29">
        <v>1.19</v>
      </c>
      <c r="AF1399" s="29">
        <v>23</v>
      </c>
    </row>
    <row r="1400" spans="1:32" x14ac:dyDescent="0.15">
      <c r="A1400" s="32">
        <v>10514.998744902316</v>
      </c>
      <c r="B1400" s="33">
        <v>7.0876248000000004</v>
      </c>
      <c r="C1400" s="33">
        <v>143.47744551653335</v>
      </c>
      <c r="D1400" s="33">
        <f>C1400/Table1[[#This Row],[Std. Price ($)]]</f>
        <v>20.24337483504112</v>
      </c>
      <c r="E1400" s="29">
        <v>10</v>
      </c>
      <c r="F1400" s="29">
        <f t="shared" si="294"/>
        <v>6</v>
      </c>
      <c r="G1400" s="29">
        <f t="shared" si="295"/>
        <v>6</v>
      </c>
      <c r="H1400" s="29">
        <f t="shared" si="296"/>
        <v>6</v>
      </c>
      <c r="I1400" s="58">
        <f t="shared" si="297"/>
        <v>6</v>
      </c>
      <c r="J1400" s="58">
        <f t="shared" si="298"/>
        <v>6</v>
      </c>
      <c r="K1400" s="58">
        <f t="shared" si="299"/>
        <v>6</v>
      </c>
      <c r="L1400" s="58">
        <f t="shared" si="300"/>
        <v>6</v>
      </c>
      <c r="M1400" s="58">
        <f t="shared" si="301"/>
        <v>6</v>
      </c>
      <c r="N1400" s="58">
        <f t="shared" si="302"/>
        <v>6</v>
      </c>
      <c r="O1400" s="58">
        <f t="shared" si="303"/>
        <v>6</v>
      </c>
      <c r="P1400" s="58">
        <f t="shared" si="304"/>
        <v>6</v>
      </c>
      <c r="Q1400" s="58">
        <f t="shared" si="305"/>
        <v>6</v>
      </c>
      <c r="R1400" s="58">
        <f>SUM(Table1[[#This Row],[Oct]:[September]])</f>
        <v>72</v>
      </c>
      <c r="S1400" s="68">
        <f>Table1[[#This Row],[DEMAND for the whole year]]/365</f>
        <v>0.19726027397260273</v>
      </c>
      <c r="T1400" s="68">
        <f>Table1[[#This Row],[Lead Time (days)]]*S1400</f>
        <v>9.0739726027397261</v>
      </c>
      <c r="U1400" s="68">
        <f>SQRT(2*Table1[[#This Row],[DEMAND for the whole year]]*$H$1/(Table1[[#This Row],[Std. Price ($)]]*$K$1))</f>
        <v>174.57277521620551</v>
      </c>
      <c r="V1400" s="68">
        <f>Table1[[#This Row],[DEMAND for the whole year]]/U1400</f>
        <v>0.41243544367573454</v>
      </c>
      <c r="W1400" s="68">
        <f>Table1[[#This Row],[Demand variability (COV)]]*S1400</f>
        <v>0.19726027397260273</v>
      </c>
      <c r="X1400" s="68">
        <f t="shared" si="306"/>
        <v>1.3378842706438885</v>
      </c>
      <c r="Y1400" s="68">
        <f t="shared" si="307"/>
        <v>2.7476783633863358</v>
      </c>
      <c r="Z1400" s="58">
        <f>(Table1[[#This Row],[Eoq]]/2)*(Table1[[#This Row],[Std. Price ($)]]*$K$1)</f>
        <v>123.73063310272038</v>
      </c>
      <c r="AA1400" s="58">
        <f>Table1[[#This Row],[number of times I order]]*$H$1</f>
        <v>123.73063310272036</v>
      </c>
      <c r="AB1400" s="58">
        <f>Table1[[#This Row],[Holding cost]]+AA1400</f>
        <v>247.46126620544072</v>
      </c>
      <c r="AC1400" s="34">
        <v>-0.4</v>
      </c>
      <c r="AD1400" s="29">
        <v>1</v>
      </c>
      <c r="AE1400" s="29">
        <v>1</v>
      </c>
      <c r="AF1400" s="29">
        <v>46</v>
      </c>
    </row>
    <row r="1401" spans="1:32" x14ac:dyDescent="0.15">
      <c r="A1401" s="32">
        <v>2809.0558660969655</v>
      </c>
      <c r="B1401" s="33">
        <v>43.392595800000002</v>
      </c>
      <c r="C1401" s="33">
        <v>1107.3295457208601</v>
      </c>
      <c r="D1401" s="33">
        <f>C1401/Table1[[#This Row],[Std. Price ($)]]</f>
        <v>25.518859273241727</v>
      </c>
      <c r="E1401" s="29">
        <v>106</v>
      </c>
      <c r="F1401" s="29">
        <f t="shared" si="294"/>
        <v>84.8</v>
      </c>
      <c r="G1401" s="29">
        <f t="shared" si="295"/>
        <v>84.8</v>
      </c>
      <c r="H1401" s="29">
        <f t="shared" si="296"/>
        <v>84.8</v>
      </c>
      <c r="I1401" s="58">
        <f t="shared" si="297"/>
        <v>84.8</v>
      </c>
      <c r="J1401" s="58">
        <f t="shared" si="298"/>
        <v>84.8</v>
      </c>
      <c r="K1401" s="58">
        <f t="shared" si="299"/>
        <v>84.8</v>
      </c>
      <c r="L1401" s="58">
        <f t="shared" si="300"/>
        <v>84.8</v>
      </c>
      <c r="M1401" s="58">
        <f t="shared" si="301"/>
        <v>84.8</v>
      </c>
      <c r="N1401" s="58">
        <f t="shared" si="302"/>
        <v>84.8</v>
      </c>
      <c r="O1401" s="58">
        <f t="shared" si="303"/>
        <v>84.8</v>
      </c>
      <c r="P1401" s="58">
        <f t="shared" si="304"/>
        <v>84.8</v>
      </c>
      <c r="Q1401" s="58">
        <f t="shared" si="305"/>
        <v>84.8</v>
      </c>
      <c r="R1401" s="58">
        <f>SUM(Table1[[#This Row],[Oct]:[September]])</f>
        <v>1017.5999999999998</v>
      </c>
      <c r="S1401" s="68">
        <f>Table1[[#This Row],[DEMAND for the whole year]]/365</f>
        <v>2.7879452054794513</v>
      </c>
      <c r="T1401" s="68">
        <f>Table1[[#This Row],[Lead Time (days)]]*S1401</f>
        <v>78.062465753424632</v>
      </c>
      <c r="U1401" s="68">
        <f>SQRT(2*Table1[[#This Row],[DEMAND for the whole year]]*$H$1/(Table1[[#This Row],[Std. Price ($)]]*$K$1))</f>
        <v>265.24143022694062</v>
      </c>
      <c r="V1401" s="68">
        <f>Table1[[#This Row],[DEMAND for the whole year]]/U1401</f>
        <v>3.836504723750513</v>
      </c>
      <c r="W1401" s="68">
        <f>Table1[[#This Row],[Demand variability (COV)]]*S1401</f>
        <v>0.69698630136986284</v>
      </c>
      <c r="X1401" s="68">
        <f t="shared" si="306"/>
        <v>3.6881048412867492</v>
      </c>
      <c r="Y1401" s="68">
        <f t="shared" si="307"/>
        <v>7.5744413000886102</v>
      </c>
      <c r="Z1401" s="58">
        <f>(Table1[[#This Row],[Eoq]]/2)*(Table1[[#This Row],[Std. Price ($)]]*$K$1)</f>
        <v>1150.9514171251537</v>
      </c>
      <c r="AA1401" s="58">
        <f>Table1[[#This Row],[number of times I order]]*$H$1</f>
        <v>1150.951417125154</v>
      </c>
      <c r="AB1401" s="58">
        <f>Table1[[#This Row],[Holding cost]]+AA1401</f>
        <v>2301.9028342503079</v>
      </c>
      <c r="AC1401" s="34">
        <v>-0.2</v>
      </c>
      <c r="AD1401" s="29">
        <v>1</v>
      </c>
      <c r="AE1401" s="29">
        <v>0.25</v>
      </c>
      <c r="AF1401" s="29">
        <v>28</v>
      </c>
    </row>
    <row r="1402" spans="1:32" x14ac:dyDescent="0.15">
      <c r="A1402" s="32">
        <v>13599.734105211302</v>
      </c>
      <c r="B1402" s="33">
        <v>26.571407800000003</v>
      </c>
      <c r="C1402" s="33">
        <v>2387.049480623346</v>
      </c>
      <c r="D1402" s="33">
        <f>C1402/Table1[[#This Row],[Std. Price ($)]]</f>
        <v>89.835265733392788</v>
      </c>
      <c r="E1402" s="29">
        <v>82</v>
      </c>
      <c r="F1402" s="29">
        <f t="shared" si="294"/>
        <v>205</v>
      </c>
      <c r="G1402" s="29">
        <f t="shared" si="295"/>
        <v>205</v>
      </c>
      <c r="H1402" s="29">
        <f t="shared" si="296"/>
        <v>205</v>
      </c>
      <c r="I1402" s="58">
        <f t="shared" si="297"/>
        <v>205</v>
      </c>
      <c r="J1402" s="58">
        <f t="shared" si="298"/>
        <v>205</v>
      </c>
      <c r="K1402" s="58">
        <f t="shared" si="299"/>
        <v>205</v>
      </c>
      <c r="L1402" s="58">
        <f t="shared" si="300"/>
        <v>205</v>
      </c>
      <c r="M1402" s="58">
        <f t="shared" si="301"/>
        <v>205</v>
      </c>
      <c r="N1402" s="58">
        <f t="shared" si="302"/>
        <v>205</v>
      </c>
      <c r="O1402" s="58">
        <f t="shared" si="303"/>
        <v>205</v>
      </c>
      <c r="P1402" s="58">
        <f t="shared" si="304"/>
        <v>205</v>
      </c>
      <c r="Q1402" s="58">
        <f t="shared" si="305"/>
        <v>205</v>
      </c>
      <c r="R1402" s="58">
        <f>SUM(Table1[[#This Row],[Oct]:[September]])</f>
        <v>2460</v>
      </c>
      <c r="S1402" s="68">
        <f>Table1[[#This Row],[DEMAND for the whole year]]/365</f>
        <v>6.7397260273972606</v>
      </c>
      <c r="T1402" s="68">
        <f>Table1[[#This Row],[Lead Time (days)]]*S1402</f>
        <v>188.7123287671233</v>
      </c>
      <c r="U1402" s="68">
        <f>SQRT(2*Table1[[#This Row],[DEMAND for the whole year]]*$H$1/(Table1[[#This Row],[Std. Price ($)]]*$K$1))</f>
        <v>527.01247860044634</v>
      </c>
      <c r="V1402" s="68">
        <f>Table1[[#This Row],[DEMAND for the whole year]]/U1402</f>
        <v>4.6678211615270788</v>
      </c>
      <c r="W1402" s="68">
        <f>Table1[[#This Row],[Demand variability (COV)]]*S1402</f>
        <v>6.5375342465753423</v>
      </c>
      <c r="X1402" s="68">
        <f t="shared" si="306"/>
        <v>34.593379608012746</v>
      </c>
      <c r="Y1402" s="68">
        <f t="shared" si="307"/>
        <v>71.046115685029264</v>
      </c>
      <c r="Z1402" s="58">
        <f>(Table1[[#This Row],[Eoq]]/2)*(Table1[[#This Row],[Std. Price ($)]]*$K$1)</f>
        <v>1400.3463484581237</v>
      </c>
      <c r="AA1402" s="58">
        <f>Table1[[#This Row],[number of times I order]]*$H$1</f>
        <v>1400.3463484581237</v>
      </c>
      <c r="AB1402" s="58">
        <f>Table1[[#This Row],[Holding cost]]+AA1402</f>
        <v>2800.6926969162473</v>
      </c>
      <c r="AC1402" s="34">
        <v>1.5</v>
      </c>
      <c r="AD1402" s="29">
        <v>0.85</v>
      </c>
      <c r="AE1402" s="29">
        <v>0.97</v>
      </c>
      <c r="AF1402" s="29">
        <v>28</v>
      </c>
    </row>
    <row r="1403" spans="1:32" x14ac:dyDescent="0.15">
      <c r="A1403" s="32">
        <v>70304.022869146793</v>
      </c>
      <c r="B1403" s="33">
        <v>12.3729443</v>
      </c>
      <c r="C1403" s="33">
        <v>808.457694118875</v>
      </c>
      <c r="D1403" s="33">
        <f>C1403/Table1[[#This Row],[Std. Price ($)]]</f>
        <v>65.340768900000214</v>
      </c>
      <c r="E1403" s="29">
        <v>82</v>
      </c>
      <c r="F1403" s="29">
        <f t="shared" si="294"/>
        <v>147.60000000000002</v>
      </c>
      <c r="G1403" s="29">
        <f t="shared" si="295"/>
        <v>147.60000000000002</v>
      </c>
      <c r="H1403" s="29">
        <f t="shared" si="296"/>
        <v>147.60000000000002</v>
      </c>
      <c r="I1403" s="58">
        <f t="shared" si="297"/>
        <v>147.60000000000002</v>
      </c>
      <c r="J1403" s="58">
        <f t="shared" si="298"/>
        <v>147.60000000000002</v>
      </c>
      <c r="K1403" s="58">
        <f t="shared" si="299"/>
        <v>147.60000000000002</v>
      </c>
      <c r="L1403" s="58">
        <f t="shared" si="300"/>
        <v>147.60000000000002</v>
      </c>
      <c r="M1403" s="58">
        <f t="shared" si="301"/>
        <v>147.60000000000002</v>
      </c>
      <c r="N1403" s="58">
        <f t="shared" si="302"/>
        <v>147.60000000000002</v>
      </c>
      <c r="O1403" s="58">
        <f t="shared" si="303"/>
        <v>147.60000000000002</v>
      </c>
      <c r="P1403" s="58">
        <f t="shared" si="304"/>
        <v>147.60000000000002</v>
      </c>
      <c r="Q1403" s="58">
        <f t="shared" si="305"/>
        <v>147.60000000000002</v>
      </c>
      <c r="R1403" s="58">
        <f>SUM(Table1[[#This Row],[Oct]:[September]])</f>
        <v>1771.1999999999998</v>
      </c>
      <c r="S1403" s="68">
        <f>Table1[[#This Row],[DEMAND for the whole year]]/365</f>
        <v>4.8526027397260272</v>
      </c>
      <c r="T1403" s="68">
        <f>Table1[[#This Row],[Lead Time (days)]]*S1403</f>
        <v>111.60986301369863</v>
      </c>
      <c r="U1403" s="68">
        <f>SQRT(2*Table1[[#This Row],[DEMAND for the whole year]]*$H$1/(Table1[[#This Row],[Std. Price ($)]]*$K$1))</f>
        <v>655.32675645494942</v>
      </c>
      <c r="V1403" s="68">
        <f>Table1[[#This Row],[DEMAND for the whole year]]/U1403</f>
        <v>2.7027738186389181</v>
      </c>
      <c r="W1403" s="68">
        <f>Table1[[#This Row],[Demand variability (COV)]]*S1403</f>
        <v>3.2997698630136987</v>
      </c>
      <c r="X1403" s="68">
        <f t="shared" si="306"/>
        <v>15.825140328718389</v>
      </c>
      <c r="Y1403" s="68">
        <f t="shared" si="307"/>
        <v>32.500864710701109</v>
      </c>
      <c r="Z1403" s="58">
        <f>(Table1[[#This Row],[Eoq]]/2)*(Table1[[#This Row],[Std. Price ($)]]*$K$1)</f>
        <v>810.83214559167561</v>
      </c>
      <c r="AA1403" s="58">
        <f>Table1[[#This Row],[number of times I order]]*$H$1</f>
        <v>810.83214559167538</v>
      </c>
      <c r="AB1403" s="58">
        <f>Table1[[#This Row],[Holding cost]]+AA1403</f>
        <v>1621.664291183351</v>
      </c>
      <c r="AC1403" s="34">
        <v>0.8</v>
      </c>
      <c r="AD1403" s="29">
        <v>1</v>
      </c>
      <c r="AE1403" s="29">
        <v>0.68</v>
      </c>
      <c r="AF1403" s="29">
        <v>23</v>
      </c>
    </row>
    <row r="1404" spans="1:32" x14ac:dyDescent="0.15">
      <c r="A1404" s="32">
        <v>68029.757896705749</v>
      </c>
      <c r="B1404" s="33">
        <v>9.3135763000000011</v>
      </c>
      <c r="C1404" s="33">
        <v>2859.027000220311</v>
      </c>
      <c r="D1404" s="33">
        <f>C1404/Table1[[#This Row],[Std. Price ($)]]</f>
        <v>306.97413196908161</v>
      </c>
      <c r="E1404" s="29">
        <v>74</v>
      </c>
      <c r="F1404" s="29">
        <f t="shared" si="294"/>
        <v>133.19999999999999</v>
      </c>
      <c r="G1404" s="29">
        <f t="shared" si="295"/>
        <v>133.19999999999999</v>
      </c>
      <c r="H1404" s="29">
        <f t="shared" si="296"/>
        <v>133.19999999999999</v>
      </c>
      <c r="I1404" s="58">
        <f t="shared" si="297"/>
        <v>133.19999999999999</v>
      </c>
      <c r="J1404" s="58">
        <f t="shared" si="298"/>
        <v>133.19999999999999</v>
      </c>
      <c r="K1404" s="58">
        <f t="shared" si="299"/>
        <v>133.19999999999999</v>
      </c>
      <c r="L1404" s="58">
        <f t="shared" si="300"/>
        <v>133.19999999999999</v>
      </c>
      <c r="M1404" s="58">
        <f t="shared" si="301"/>
        <v>133.19999999999999</v>
      </c>
      <c r="N1404" s="58">
        <f t="shared" si="302"/>
        <v>133.19999999999999</v>
      </c>
      <c r="O1404" s="58">
        <f t="shared" si="303"/>
        <v>133.19999999999999</v>
      </c>
      <c r="P1404" s="58">
        <f t="shared" si="304"/>
        <v>133.19999999999999</v>
      </c>
      <c r="Q1404" s="58">
        <f t="shared" si="305"/>
        <v>133.19999999999999</v>
      </c>
      <c r="R1404" s="58">
        <f>SUM(Table1[[#This Row],[Oct]:[September]])</f>
        <v>1598.4000000000003</v>
      </c>
      <c r="S1404" s="68">
        <f>Table1[[#This Row],[DEMAND for the whole year]]/365</f>
        <v>4.3791780821917818</v>
      </c>
      <c r="T1404" s="68">
        <f>Table1[[#This Row],[Lead Time (days)]]*S1404</f>
        <v>324.05917808219186</v>
      </c>
      <c r="U1404" s="68">
        <f>SQRT(2*Table1[[#This Row],[DEMAND for the whole year]]*$H$1/(Table1[[#This Row],[Std. Price ($)]]*$K$1))</f>
        <v>717.53836123406506</v>
      </c>
      <c r="V1404" s="68">
        <f>Table1[[#This Row],[DEMAND for the whole year]]/U1404</f>
        <v>2.2276160918434758</v>
      </c>
      <c r="W1404" s="68">
        <f>Table1[[#This Row],[Demand variability (COV)]]*S1404</f>
        <v>5.9118904109589057</v>
      </c>
      <c r="X1404" s="68">
        <f t="shared" si="306"/>
        <v>50.856004258178814</v>
      </c>
      <c r="Y1404" s="68">
        <f t="shared" si="307"/>
        <v>104.44546334432205</v>
      </c>
      <c r="Z1404" s="58">
        <f>(Table1[[#This Row],[Eoq]]/2)*(Table1[[#This Row],[Std. Price ($)]]*$K$1)</f>
        <v>668.28482755304287</v>
      </c>
      <c r="AA1404" s="58">
        <f>Table1[[#This Row],[number of times I order]]*$H$1</f>
        <v>668.28482755304276</v>
      </c>
      <c r="AB1404" s="58">
        <f>Table1[[#This Row],[Holding cost]]+AA1404</f>
        <v>1336.5696551060855</v>
      </c>
      <c r="AC1404" s="34">
        <v>0.8</v>
      </c>
      <c r="AD1404" s="29">
        <v>1</v>
      </c>
      <c r="AE1404" s="29">
        <v>1.35</v>
      </c>
      <c r="AF1404" s="29">
        <v>74</v>
      </c>
    </row>
    <row r="1405" spans="1:32" x14ac:dyDescent="0.15">
      <c r="A1405" s="32">
        <v>93202.325427352829</v>
      </c>
      <c r="B1405" s="33">
        <v>12.396045500000001</v>
      </c>
      <c r="C1405" s="33">
        <v>278.45530177445943</v>
      </c>
      <c r="D1405" s="33">
        <f>C1405/Table1[[#This Row],[Std. Price ($)]]</f>
        <v>22.463236503484872</v>
      </c>
      <c r="E1405" s="29">
        <v>26</v>
      </c>
      <c r="F1405" s="29">
        <f t="shared" si="294"/>
        <v>20.8</v>
      </c>
      <c r="G1405" s="29">
        <f t="shared" si="295"/>
        <v>20.8</v>
      </c>
      <c r="H1405" s="29">
        <f t="shared" si="296"/>
        <v>20.8</v>
      </c>
      <c r="I1405" s="58">
        <f t="shared" si="297"/>
        <v>20.8</v>
      </c>
      <c r="J1405" s="58">
        <f t="shared" si="298"/>
        <v>20.8</v>
      </c>
      <c r="K1405" s="58">
        <f t="shared" si="299"/>
        <v>20.8</v>
      </c>
      <c r="L1405" s="58">
        <f t="shared" si="300"/>
        <v>20.8</v>
      </c>
      <c r="M1405" s="58">
        <f t="shared" si="301"/>
        <v>20.8</v>
      </c>
      <c r="N1405" s="58">
        <f t="shared" si="302"/>
        <v>20.8</v>
      </c>
      <c r="O1405" s="58">
        <f t="shared" si="303"/>
        <v>20.8</v>
      </c>
      <c r="P1405" s="58">
        <f t="shared" si="304"/>
        <v>20.8</v>
      </c>
      <c r="Q1405" s="58">
        <f t="shared" si="305"/>
        <v>20.8</v>
      </c>
      <c r="R1405" s="58">
        <f>SUM(Table1[[#This Row],[Oct]:[September]])</f>
        <v>249.60000000000005</v>
      </c>
      <c r="S1405" s="68">
        <f>Table1[[#This Row],[DEMAND for the whole year]]/365</f>
        <v>0.68383561643835633</v>
      </c>
      <c r="T1405" s="68">
        <f>Table1[[#This Row],[Lead Time (days)]]*S1405</f>
        <v>15.044383561643839</v>
      </c>
      <c r="U1405" s="68">
        <f>SQRT(2*Table1[[#This Row],[DEMAND for the whole year]]*$H$1/(Table1[[#This Row],[Std. Price ($)]]*$K$1))</f>
        <v>245.77705557016102</v>
      </c>
      <c r="V1405" s="68">
        <f>Table1[[#This Row],[DEMAND for the whole year]]/U1405</f>
        <v>1.0155545212345816</v>
      </c>
      <c r="W1405" s="68">
        <f>Table1[[#This Row],[Demand variability (COV)]]*S1405</f>
        <v>0.64280547945205491</v>
      </c>
      <c r="X1405" s="68">
        <f t="shared" si="306"/>
        <v>3.0150249513227743</v>
      </c>
      <c r="Y1405" s="68">
        <f t="shared" si="307"/>
        <v>6.1921042093069101</v>
      </c>
      <c r="Z1405" s="58">
        <f>(Table1[[#This Row],[Eoq]]/2)*(Table1[[#This Row],[Std. Price ($)]]*$K$1)</f>
        <v>304.6663563703745</v>
      </c>
      <c r="AA1405" s="58">
        <f>Table1[[#This Row],[number of times I order]]*$H$1</f>
        <v>304.66635637037444</v>
      </c>
      <c r="AB1405" s="58">
        <f>Table1[[#This Row],[Holding cost]]+AA1405</f>
        <v>609.332712740749</v>
      </c>
      <c r="AC1405" s="34">
        <v>-0.2</v>
      </c>
      <c r="AD1405" s="29">
        <v>1</v>
      </c>
      <c r="AE1405" s="29">
        <v>0.94</v>
      </c>
      <c r="AF1405" s="29">
        <v>22</v>
      </c>
    </row>
    <row r="1406" spans="1:32" x14ac:dyDescent="0.15">
      <c r="A1406" s="32">
        <v>45879.092839226279</v>
      </c>
      <c r="B1406" s="33">
        <v>9.017713500000001</v>
      </c>
      <c r="C1406" s="33">
        <v>43.025652031809344</v>
      </c>
      <c r="D1406" s="33">
        <f>C1406/Table1[[#This Row],[Std. Price ($)]]</f>
        <v>4.7712374130991559</v>
      </c>
      <c r="E1406" s="29">
        <v>58</v>
      </c>
      <c r="F1406" s="29">
        <f t="shared" si="294"/>
        <v>92.8</v>
      </c>
      <c r="G1406" s="29">
        <f t="shared" si="295"/>
        <v>92.8</v>
      </c>
      <c r="H1406" s="29">
        <f t="shared" si="296"/>
        <v>92.8</v>
      </c>
      <c r="I1406" s="58">
        <f t="shared" si="297"/>
        <v>92.8</v>
      </c>
      <c r="J1406" s="58">
        <f t="shared" si="298"/>
        <v>92.8</v>
      </c>
      <c r="K1406" s="58">
        <f t="shared" si="299"/>
        <v>92.8</v>
      </c>
      <c r="L1406" s="58">
        <f t="shared" si="300"/>
        <v>92.8</v>
      </c>
      <c r="M1406" s="58">
        <f t="shared" si="301"/>
        <v>92.8</v>
      </c>
      <c r="N1406" s="58">
        <f t="shared" si="302"/>
        <v>92.8</v>
      </c>
      <c r="O1406" s="58">
        <f t="shared" si="303"/>
        <v>92.8</v>
      </c>
      <c r="P1406" s="58">
        <f t="shared" si="304"/>
        <v>92.8</v>
      </c>
      <c r="Q1406" s="58">
        <f t="shared" si="305"/>
        <v>92.8</v>
      </c>
      <c r="R1406" s="58">
        <f>SUM(Table1[[#This Row],[Oct]:[September]])</f>
        <v>1113.5999999999997</v>
      </c>
      <c r="S1406" s="68">
        <f>Table1[[#This Row],[DEMAND for the whole year]]/365</f>
        <v>3.0509589041095881</v>
      </c>
      <c r="T1406" s="68">
        <f>Table1[[#This Row],[Lead Time (days)]]*S1406</f>
        <v>12.203835616438353</v>
      </c>
      <c r="U1406" s="68">
        <f>SQRT(2*Table1[[#This Row],[DEMAND for the whole year]]*$H$1/(Table1[[#This Row],[Std. Price ($)]]*$K$1))</f>
        <v>608.66316762136341</v>
      </c>
      <c r="V1406" s="68">
        <f>Table1[[#This Row],[DEMAND for the whole year]]/U1406</f>
        <v>1.829583354537311</v>
      </c>
      <c r="W1406" s="68">
        <f>Table1[[#This Row],[Demand variability (COV)]]*S1406</f>
        <v>1.281402739726027</v>
      </c>
      <c r="X1406" s="68">
        <f t="shared" si="306"/>
        <v>2.5628054794520541</v>
      </c>
      <c r="Y1406" s="68">
        <f t="shared" si="307"/>
        <v>5.2633589615859204</v>
      </c>
      <c r="Z1406" s="58">
        <f>(Table1[[#This Row],[Eoq]]/2)*(Table1[[#This Row],[Std. Price ($)]]*$K$1)</f>
        <v>548.8750063611933</v>
      </c>
      <c r="AA1406" s="58">
        <f>Table1[[#This Row],[number of times I order]]*$H$1</f>
        <v>548.8750063611933</v>
      </c>
      <c r="AB1406" s="58">
        <f>Table1[[#This Row],[Holding cost]]+AA1406</f>
        <v>1097.7500127223866</v>
      </c>
      <c r="AC1406" s="34">
        <v>0.6</v>
      </c>
      <c r="AD1406" s="29">
        <v>1</v>
      </c>
      <c r="AE1406" s="29">
        <v>0.42</v>
      </c>
      <c r="AF1406" s="29">
        <v>4</v>
      </c>
    </row>
    <row r="1407" spans="1:32" x14ac:dyDescent="0.15">
      <c r="A1407" s="32">
        <v>27165.817331641618</v>
      </c>
      <c r="B1407" s="33">
        <v>30.865880399999998</v>
      </c>
      <c r="C1407" s="33">
        <v>146.46108203343761</v>
      </c>
      <c r="D1407" s="33">
        <f>C1407/Table1[[#This Row],[Std. Price ($)]]</f>
        <v>4.7450803325680484</v>
      </c>
      <c r="E1407" s="29">
        <v>34</v>
      </c>
      <c r="F1407" s="29">
        <f t="shared" si="294"/>
        <v>85</v>
      </c>
      <c r="G1407" s="29">
        <f t="shared" si="295"/>
        <v>85</v>
      </c>
      <c r="H1407" s="29">
        <f t="shared" si="296"/>
        <v>85</v>
      </c>
      <c r="I1407" s="58">
        <f t="shared" si="297"/>
        <v>85</v>
      </c>
      <c r="J1407" s="58">
        <f t="shared" si="298"/>
        <v>85</v>
      </c>
      <c r="K1407" s="58">
        <f t="shared" si="299"/>
        <v>85</v>
      </c>
      <c r="L1407" s="58">
        <f t="shared" si="300"/>
        <v>85</v>
      </c>
      <c r="M1407" s="58">
        <f t="shared" si="301"/>
        <v>85</v>
      </c>
      <c r="N1407" s="58">
        <f t="shared" si="302"/>
        <v>85</v>
      </c>
      <c r="O1407" s="58">
        <f t="shared" si="303"/>
        <v>85</v>
      </c>
      <c r="P1407" s="58">
        <f t="shared" si="304"/>
        <v>85</v>
      </c>
      <c r="Q1407" s="58">
        <f t="shared" si="305"/>
        <v>85</v>
      </c>
      <c r="R1407" s="58">
        <f>SUM(Table1[[#This Row],[Oct]:[September]])</f>
        <v>1020</v>
      </c>
      <c r="S1407" s="68">
        <f>Table1[[#This Row],[DEMAND for the whole year]]/365</f>
        <v>2.7945205479452055</v>
      </c>
      <c r="T1407" s="68">
        <f>Table1[[#This Row],[Lead Time (days)]]*S1407</f>
        <v>8.3835616438356162</v>
      </c>
      <c r="U1407" s="68">
        <f>SQRT(2*Table1[[#This Row],[DEMAND for the whole year]]*$H$1/(Table1[[#This Row],[Std. Price ($)]]*$K$1))</f>
        <v>314.86281849736076</v>
      </c>
      <c r="V1407" s="68">
        <f>Table1[[#This Row],[DEMAND for the whole year]]/U1407</f>
        <v>3.2395060327154819</v>
      </c>
      <c r="W1407" s="68">
        <f>Table1[[#This Row],[Demand variability (COV)]]*S1407</f>
        <v>3.2975342465753426</v>
      </c>
      <c r="X1407" s="68">
        <f t="shared" si="306"/>
        <v>5.7114968547668514</v>
      </c>
      <c r="Y1407" s="68">
        <f t="shared" si="307"/>
        <v>11.729980443554499</v>
      </c>
      <c r="Z1407" s="58">
        <f>(Table1[[#This Row],[Eoq]]/2)*(Table1[[#This Row],[Std. Price ($)]]*$K$1)</f>
        <v>971.85180981464453</v>
      </c>
      <c r="AA1407" s="58">
        <f>Table1[[#This Row],[number of times I order]]*$H$1</f>
        <v>971.85180981464453</v>
      </c>
      <c r="AB1407" s="58">
        <f>Table1[[#This Row],[Holding cost]]+AA1407</f>
        <v>1943.7036196292891</v>
      </c>
      <c r="AC1407" s="34">
        <v>1.5</v>
      </c>
      <c r="AD1407" s="29">
        <v>1</v>
      </c>
      <c r="AE1407" s="29">
        <v>1.18</v>
      </c>
      <c r="AF1407" s="29">
        <v>3</v>
      </c>
    </row>
    <row r="1408" spans="1:32" x14ac:dyDescent="0.15">
      <c r="A1408" s="32">
        <v>26443.534304110839</v>
      </c>
      <c r="B1408" s="33">
        <v>14.964729200000003</v>
      </c>
      <c r="C1408" s="33">
        <v>2748.7579724542011</v>
      </c>
      <c r="D1408" s="33">
        <f>C1408/Table1[[#This Row],[Std. Price ($)]]</f>
        <v>183.68243993711565</v>
      </c>
      <c r="E1408" s="29">
        <v>106</v>
      </c>
      <c r="F1408" s="29">
        <f t="shared" si="294"/>
        <v>190.8</v>
      </c>
      <c r="G1408" s="29">
        <f t="shared" si="295"/>
        <v>190.8</v>
      </c>
      <c r="H1408" s="29">
        <f t="shared" si="296"/>
        <v>190.8</v>
      </c>
      <c r="I1408" s="58">
        <f t="shared" si="297"/>
        <v>190.8</v>
      </c>
      <c r="J1408" s="58">
        <f t="shared" si="298"/>
        <v>190.8</v>
      </c>
      <c r="K1408" s="58">
        <f t="shared" si="299"/>
        <v>190.8</v>
      </c>
      <c r="L1408" s="58">
        <f t="shared" si="300"/>
        <v>190.8</v>
      </c>
      <c r="M1408" s="58">
        <f t="shared" si="301"/>
        <v>190.8</v>
      </c>
      <c r="N1408" s="58">
        <f t="shared" si="302"/>
        <v>190.8</v>
      </c>
      <c r="O1408" s="58">
        <f t="shared" si="303"/>
        <v>190.8</v>
      </c>
      <c r="P1408" s="58">
        <f t="shared" si="304"/>
        <v>190.8</v>
      </c>
      <c r="Q1408" s="58">
        <f t="shared" si="305"/>
        <v>190.8</v>
      </c>
      <c r="R1408" s="58">
        <f>SUM(Table1[[#This Row],[Oct]:[September]])</f>
        <v>2289.6</v>
      </c>
      <c r="S1408" s="68">
        <f>Table1[[#This Row],[DEMAND for the whole year]]/365</f>
        <v>6.2728767123287668</v>
      </c>
      <c r="T1408" s="68">
        <f>Table1[[#This Row],[Lead Time (days)]]*S1408</f>
        <v>144.27616438356165</v>
      </c>
      <c r="U1408" s="68">
        <f>SQRT(2*Table1[[#This Row],[DEMAND for the whole year]]*$H$1/(Table1[[#This Row],[Std. Price ($)]]*$K$1))</f>
        <v>677.49485961022913</v>
      </c>
      <c r="V1408" s="68">
        <f>Table1[[#This Row],[DEMAND for the whole year]]/U1408</f>
        <v>3.3795090361530331</v>
      </c>
      <c r="W1408" s="68">
        <f>Table1[[#This Row],[Demand variability (COV)]]*S1408</f>
        <v>11.855736986301368</v>
      </c>
      <c r="X1408" s="68">
        <f t="shared" si="306"/>
        <v>56.858117171008637</v>
      </c>
      <c r="Y1408" s="68">
        <f t="shared" si="307"/>
        <v>116.77229620053548</v>
      </c>
      <c r="Z1408" s="58">
        <f>(Table1[[#This Row],[Eoq]]/2)*(Table1[[#This Row],[Std. Price ($)]]*$K$1)</f>
        <v>1013.8527108459099</v>
      </c>
      <c r="AA1408" s="58">
        <f>Table1[[#This Row],[number of times I order]]*$H$1</f>
        <v>1013.8527108459099</v>
      </c>
      <c r="AB1408" s="58">
        <f>Table1[[#This Row],[Holding cost]]+AA1408</f>
        <v>2027.7054216918198</v>
      </c>
      <c r="AC1408" s="34">
        <v>0.8</v>
      </c>
      <c r="AD1408" s="29">
        <v>0.85</v>
      </c>
      <c r="AE1408" s="29">
        <v>1.89</v>
      </c>
      <c r="AF1408" s="29">
        <v>23</v>
      </c>
    </row>
    <row r="1409" spans="1:32" x14ac:dyDescent="0.15">
      <c r="A1409" s="32">
        <v>43598.469643941375</v>
      </c>
      <c r="B1409" s="33">
        <v>92.966119599999999</v>
      </c>
      <c r="C1409" s="33">
        <v>1545.2250456073732</v>
      </c>
      <c r="D1409" s="33">
        <f>C1409/Table1[[#This Row],[Std. Price ($)]]</f>
        <v>16.621378328534359</v>
      </c>
      <c r="E1409" s="29">
        <v>58</v>
      </c>
      <c r="F1409" s="29">
        <f t="shared" si="294"/>
        <v>145</v>
      </c>
      <c r="G1409" s="29">
        <f t="shared" si="295"/>
        <v>145</v>
      </c>
      <c r="H1409" s="29">
        <f t="shared" si="296"/>
        <v>145</v>
      </c>
      <c r="I1409" s="58">
        <f t="shared" si="297"/>
        <v>145</v>
      </c>
      <c r="J1409" s="58">
        <f t="shared" si="298"/>
        <v>145</v>
      </c>
      <c r="K1409" s="58">
        <f t="shared" si="299"/>
        <v>145</v>
      </c>
      <c r="L1409" s="58">
        <f t="shared" si="300"/>
        <v>145</v>
      </c>
      <c r="M1409" s="58">
        <f t="shared" si="301"/>
        <v>145</v>
      </c>
      <c r="N1409" s="58">
        <f t="shared" si="302"/>
        <v>145</v>
      </c>
      <c r="O1409" s="58">
        <f t="shared" si="303"/>
        <v>145</v>
      </c>
      <c r="P1409" s="58">
        <f t="shared" si="304"/>
        <v>145</v>
      </c>
      <c r="Q1409" s="58">
        <f t="shared" si="305"/>
        <v>145</v>
      </c>
      <c r="R1409" s="58">
        <f>SUM(Table1[[#This Row],[Oct]:[September]])</f>
        <v>1740</v>
      </c>
      <c r="S1409" s="68">
        <f>Table1[[#This Row],[DEMAND for the whole year]]/365</f>
        <v>4.7671232876712333</v>
      </c>
      <c r="T1409" s="68">
        <f>Table1[[#This Row],[Lead Time (days)]]*S1409</f>
        <v>76.273972602739732</v>
      </c>
      <c r="U1409" s="68">
        <f>SQRT(2*Table1[[#This Row],[DEMAND for the whole year]]*$H$1/(Table1[[#This Row],[Std. Price ($)]]*$K$1))</f>
        <v>236.95883148419622</v>
      </c>
      <c r="V1409" s="68">
        <f>Table1[[#This Row],[DEMAND for the whole year]]/U1409</f>
        <v>7.3430476893453447</v>
      </c>
      <c r="W1409" s="68">
        <f>Table1[[#This Row],[Demand variability (COV)]]*S1409</f>
        <v>2.6695890410958909</v>
      </c>
      <c r="X1409" s="68">
        <f t="shared" si="306"/>
        <v>10.678356164383564</v>
      </c>
      <c r="Y1409" s="68">
        <f t="shared" si="307"/>
        <v>21.930662339941346</v>
      </c>
      <c r="Z1409" s="58">
        <f>(Table1[[#This Row],[Eoq]]/2)*(Table1[[#This Row],[Std. Price ($)]]*$K$1)</f>
        <v>2202.9143068036033</v>
      </c>
      <c r="AA1409" s="58">
        <f>Table1[[#This Row],[number of times I order]]*$H$1</f>
        <v>2202.9143068036033</v>
      </c>
      <c r="AB1409" s="58">
        <f>Table1[[#This Row],[Holding cost]]+AA1409</f>
        <v>4405.8286136072065</v>
      </c>
      <c r="AC1409" s="34">
        <v>1.5</v>
      </c>
      <c r="AD1409" s="29">
        <v>1</v>
      </c>
      <c r="AE1409" s="29">
        <v>0.56000000000000005</v>
      </c>
      <c r="AF1409" s="29">
        <v>16</v>
      </c>
    </row>
    <row r="1410" spans="1:32" x14ac:dyDescent="0.15">
      <c r="A1410" s="32">
        <v>64582.059180861019</v>
      </c>
      <c r="B1410" s="33">
        <v>27.484165100000002</v>
      </c>
      <c r="C1410" s="33">
        <v>1397.2336069876803</v>
      </c>
      <c r="D1410" s="33">
        <f>C1410/Table1[[#This Row],[Std. Price ($)]]</f>
        <v>50.837767925782117</v>
      </c>
      <c r="E1410" s="29">
        <v>50</v>
      </c>
      <c r="F1410" s="29">
        <f t="shared" si="294"/>
        <v>70</v>
      </c>
      <c r="G1410" s="29">
        <f t="shared" si="295"/>
        <v>70</v>
      </c>
      <c r="H1410" s="29">
        <f t="shared" si="296"/>
        <v>70</v>
      </c>
      <c r="I1410" s="58">
        <f t="shared" si="297"/>
        <v>70</v>
      </c>
      <c r="J1410" s="58">
        <f t="shared" si="298"/>
        <v>70</v>
      </c>
      <c r="K1410" s="58">
        <f t="shared" si="299"/>
        <v>70</v>
      </c>
      <c r="L1410" s="58">
        <f t="shared" si="300"/>
        <v>70</v>
      </c>
      <c r="M1410" s="58">
        <f t="shared" si="301"/>
        <v>70</v>
      </c>
      <c r="N1410" s="58">
        <f t="shared" si="302"/>
        <v>70</v>
      </c>
      <c r="O1410" s="58">
        <f t="shared" si="303"/>
        <v>70</v>
      </c>
      <c r="P1410" s="58">
        <f t="shared" si="304"/>
        <v>70</v>
      </c>
      <c r="Q1410" s="58">
        <f t="shared" si="305"/>
        <v>70</v>
      </c>
      <c r="R1410" s="58">
        <f>SUM(Table1[[#This Row],[Oct]:[September]])</f>
        <v>840</v>
      </c>
      <c r="S1410" s="68">
        <f>Table1[[#This Row],[DEMAND for the whole year]]/365</f>
        <v>2.3013698630136985</v>
      </c>
      <c r="T1410" s="68">
        <f>Table1[[#This Row],[Lead Time (days)]]*S1410</f>
        <v>64.438356164383563</v>
      </c>
      <c r="U1410" s="68">
        <f>SQRT(2*Table1[[#This Row],[DEMAND for the whole year]]*$H$1/(Table1[[#This Row],[Std. Price ($)]]*$K$1))</f>
        <v>302.80217896857175</v>
      </c>
      <c r="V1410" s="68">
        <f>Table1[[#This Row],[DEMAND for the whole year]]/U1410</f>
        <v>2.7740883598039918</v>
      </c>
      <c r="W1410" s="68">
        <f>Table1[[#This Row],[Demand variability (COV)]]*S1410</f>
        <v>2.5775342465753424</v>
      </c>
      <c r="X1410" s="68">
        <f t="shared" si="306"/>
        <v>13.639029224381188</v>
      </c>
      <c r="Y1410" s="68">
        <f t="shared" si="307"/>
        <v>28.011141411648449</v>
      </c>
      <c r="Z1410" s="58">
        <f>(Table1[[#This Row],[Eoq]]/2)*(Table1[[#This Row],[Std. Price ($)]]*$K$1)</f>
        <v>832.22650794119738</v>
      </c>
      <c r="AA1410" s="58">
        <f>Table1[[#This Row],[number of times I order]]*$H$1</f>
        <v>832.2265079411975</v>
      </c>
      <c r="AB1410" s="58">
        <f>Table1[[#This Row],[Holding cost]]+AA1410</f>
        <v>1664.453015882395</v>
      </c>
      <c r="AC1410" s="34">
        <v>0.4</v>
      </c>
      <c r="AD1410" s="29">
        <v>1</v>
      </c>
      <c r="AE1410" s="29">
        <v>1.1200000000000001</v>
      </c>
      <c r="AF1410" s="29">
        <v>28</v>
      </c>
    </row>
    <row r="1411" spans="1:32" x14ac:dyDescent="0.15">
      <c r="A1411" s="32">
        <v>80846.916801450992</v>
      </c>
      <c r="B1411" s="33">
        <v>57.131905699999997</v>
      </c>
      <c r="C1411" s="33">
        <v>3707.673512540498</v>
      </c>
      <c r="D1411" s="33">
        <f>C1411/Table1[[#This Row],[Std. Price ($)]]</f>
        <v>64.89672394282654</v>
      </c>
      <c r="E1411" s="29">
        <v>66</v>
      </c>
      <c r="F1411" s="29">
        <f t="shared" ref="F1411:F1474" si="308">E1411+$AC1411*E1411</f>
        <v>52.8</v>
      </c>
      <c r="G1411" s="29">
        <f t="shared" ref="G1411:G1474" si="309">$F1411</f>
        <v>52.8</v>
      </c>
      <c r="H1411" s="29">
        <f t="shared" ref="H1411:H1474" si="310">$F1411</f>
        <v>52.8</v>
      </c>
      <c r="I1411" s="58">
        <f t="shared" ref="I1411:I1474" si="311">$F1411</f>
        <v>52.8</v>
      </c>
      <c r="J1411" s="58">
        <f t="shared" ref="J1411:J1474" si="312">$F1411</f>
        <v>52.8</v>
      </c>
      <c r="K1411" s="58">
        <f t="shared" ref="K1411:K1474" si="313">$F1411</f>
        <v>52.8</v>
      </c>
      <c r="L1411" s="58">
        <f t="shared" ref="L1411:L1474" si="314">$F1411</f>
        <v>52.8</v>
      </c>
      <c r="M1411" s="58">
        <f t="shared" ref="M1411:M1474" si="315">$F1411</f>
        <v>52.8</v>
      </c>
      <c r="N1411" s="58">
        <f t="shared" ref="N1411:N1474" si="316">$F1411</f>
        <v>52.8</v>
      </c>
      <c r="O1411" s="58">
        <f t="shared" ref="O1411:O1474" si="317">$F1411</f>
        <v>52.8</v>
      </c>
      <c r="P1411" s="58">
        <f t="shared" ref="P1411:P1474" si="318">$F1411</f>
        <v>52.8</v>
      </c>
      <c r="Q1411" s="58">
        <f t="shared" ref="Q1411:Q1474" si="319">$F1411</f>
        <v>52.8</v>
      </c>
      <c r="R1411" s="58">
        <f>SUM(Table1[[#This Row],[Oct]:[September]])</f>
        <v>633.59999999999991</v>
      </c>
      <c r="S1411" s="68">
        <f>Table1[[#This Row],[DEMAND for the whole year]]/365</f>
        <v>1.735890410958904</v>
      </c>
      <c r="T1411" s="68">
        <f>Table1[[#This Row],[Lead Time (days)]]*S1411</f>
        <v>29.510136986301369</v>
      </c>
      <c r="U1411" s="68">
        <f>SQRT(2*Table1[[#This Row],[DEMAND for the whole year]]*$H$1/(Table1[[#This Row],[Std. Price ($)]]*$K$1))</f>
        <v>182.40168934505752</v>
      </c>
      <c r="V1411" s="68">
        <f>Table1[[#This Row],[DEMAND for the whole year]]/U1411</f>
        <v>3.473652038394174</v>
      </c>
      <c r="W1411" s="68">
        <f>Table1[[#This Row],[Demand variability (COV)]]*S1411</f>
        <v>2.5517589041095889</v>
      </c>
      <c r="X1411" s="68">
        <f t="shared" si="306"/>
        <v>10.521171492754203</v>
      </c>
      <c r="Y1411" s="68">
        <f t="shared" si="307"/>
        <v>21.607844491814525</v>
      </c>
      <c r="Z1411" s="58">
        <f>(Table1[[#This Row],[Eoq]]/2)*(Table1[[#This Row],[Std. Price ($)]]*$K$1)</f>
        <v>1042.0956115182521</v>
      </c>
      <c r="AA1411" s="58">
        <f>Table1[[#This Row],[number of times I order]]*$H$1</f>
        <v>1042.0956115182521</v>
      </c>
      <c r="AB1411" s="58">
        <f>Table1[[#This Row],[Holding cost]]+AA1411</f>
        <v>2084.1912230365042</v>
      </c>
      <c r="AC1411" s="34">
        <v>-0.2</v>
      </c>
      <c r="AD1411" s="29">
        <v>0.75</v>
      </c>
      <c r="AE1411" s="29">
        <v>1.47</v>
      </c>
      <c r="AF1411" s="29">
        <v>17</v>
      </c>
    </row>
    <row r="1412" spans="1:32" x14ac:dyDescent="0.15">
      <c r="A1412" s="32">
        <v>78905.075365631157</v>
      </c>
      <c r="B1412" s="33">
        <v>8.5585161999999997</v>
      </c>
      <c r="C1412" s="33">
        <v>88.249117370516672</v>
      </c>
      <c r="D1412" s="33">
        <f>C1412/Table1[[#This Row],[Std. Price ($)]]</f>
        <v>10.311263694344198</v>
      </c>
      <c r="E1412" s="29">
        <v>98</v>
      </c>
      <c r="F1412" s="29">
        <f t="shared" si="308"/>
        <v>58.8</v>
      </c>
      <c r="G1412" s="29">
        <f t="shared" si="309"/>
        <v>58.8</v>
      </c>
      <c r="H1412" s="29">
        <f t="shared" si="310"/>
        <v>58.8</v>
      </c>
      <c r="I1412" s="58">
        <f t="shared" si="311"/>
        <v>58.8</v>
      </c>
      <c r="J1412" s="58">
        <f t="shared" si="312"/>
        <v>58.8</v>
      </c>
      <c r="K1412" s="58">
        <f t="shared" si="313"/>
        <v>58.8</v>
      </c>
      <c r="L1412" s="58">
        <f t="shared" si="314"/>
        <v>58.8</v>
      </c>
      <c r="M1412" s="58">
        <f t="shared" si="315"/>
        <v>58.8</v>
      </c>
      <c r="N1412" s="58">
        <f t="shared" si="316"/>
        <v>58.8</v>
      </c>
      <c r="O1412" s="58">
        <f t="shared" si="317"/>
        <v>58.8</v>
      </c>
      <c r="P1412" s="58">
        <f t="shared" si="318"/>
        <v>58.8</v>
      </c>
      <c r="Q1412" s="58">
        <f t="shared" si="319"/>
        <v>58.8</v>
      </c>
      <c r="R1412" s="58">
        <f>SUM(Table1[[#This Row],[Oct]:[September]])</f>
        <v>705.59999999999991</v>
      </c>
      <c r="S1412" s="68">
        <f>Table1[[#This Row],[DEMAND for the whole year]]/365</f>
        <v>1.9331506849315065</v>
      </c>
      <c r="T1412" s="68">
        <f>Table1[[#This Row],[Lead Time (days)]]*S1412</f>
        <v>3.8663013698630131</v>
      </c>
      <c r="U1412" s="68">
        <f>SQRT(2*Table1[[#This Row],[DEMAND for the whole year]]*$H$1/(Table1[[#This Row],[Std. Price ($)]]*$K$1))</f>
        <v>497.32543925998857</v>
      </c>
      <c r="V1412" s="68">
        <f>Table1[[#This Row],[DEMAND for the whole year]]/U1412</f>
        <v>1.4187892761929093</v>
      </c>
      <c r="W1412" s="68">
        <f>Table1[[#This Row],[Demand variability (COV)]]*S1412</f>
        <v>2.4164383561643832</v>
      </c>
      <c r="X1412" s="68">
        <f t="shared" ref="X1412:X1475" si="320">SQRT(AF1412)*W1412</f>
        <v>3.4173598959262184</v>
      </c>
      <c r="Y1412" s="68">
        <f t="shared" ref="Y1412:Y1475" si="321">NORMSINV($Y$1)*X1412</f>
        <v>7.0183991634953475</v>
      </c>
      <c r="Z1412" s="58">
        <f>(Table1[[#This Row],[Eoq]]/2)*(Table1[[#This Row],[Std. Price ($)]]*$K$1)</f>
        <v>425.63678285787284</v>
      </c>
      <c r="AA1412" s="58">
        <f>Table1[[#This Row],[number of times I order]]*$H$1</f>
        <v>425.63678285787279</v>
      </c>
      <c r="AB1412" s="58">
        <f>Table1[[#This Row],[Holding cost]]+AA1412</f>
        <v>851.27356571574569</v>
      </c>
      <c r="AC1412" s="34">
        <v>-0.4</v>
      </c>
      <c r="AD1412" s="29">
        <v>1</v>
      </c>
      <c r="AE1412" s="29">
        <v>1.25</v>
      </c>
      <c r="AF1412" s="29">
        <v>2</v>
      </c>
    </row>
    <row r="1413" spans="1:32" x14ac:dyDescent="0.15">
      <c r="A1413" s="32">
        <v>23693.368396005233</v>
      </c>
      <c r="B1413" s="33">
        <v>46.854923800000002</v>
      </c>
      <c r="C1413" s="33">
        <v>75.526107574757418</v>
      </c>
      <c r="D1413" s="33">
        <f>C1413/Table1[[#This Row],[Std. Price ($)]]</f>
        <v>1.6119139985616071</v>
      </c>
      <c r="E1413" s="29">
        <v>66</v>
      </c>
      <c r="F1413" s="29">
        <f t="shared" si="308"/>
        <v>92.4</v>
      </c>
      <c r="G1413" s="29">
        <f t="shared" si="309"/>
        <v>92.4</v>
      </c>
      <c r="H1413" s="29">
        <f t="shared" si="310"/>
        <v>92.4</v>
      </c>
      <c r="I1413" s="58">
        <f t="shared" si="311"/>
        <v>92.4</v>
      </c>
      <c r="J1413" s="58">
        <f t="shared" si="312"/>
        <v>92.4</v>
      </c>
      <c r="K1413" s="58">
        <f t="shared" si="313"/>
        <v>92.4</v>
      </c>
      <c r="L1413" s="58">
        <f t="shared" si="314"/>
        <v>92.4</v>
      </c>
      <c r="M1413" s="58">
        <f t="shared" si="315"/>
        <v>92.4</v>
      </c>
      <c r="N1413" s="58">
        <f t="shared" si="316"/>
        <v>92.4</v>
      </c>
      <c r="O1413" s="58">
        <f t="shared" si="317"/>
        <v>92.4</v>
      </c>
      <c r="P1413" s="58">
        <f t="shared" si="318"/>
        <v>92.4</v>
      </c>
      <c r="Q1413" s="58">
        <f t="shared" si="319"/>
        <v>92.4</v>
      </c>
      <c r="R1413" s="58">
        <f>SUM(Table1[[#This Row],[Oct]:[September]])</f>
        <v>1108.8</v>
      </c>
      <c r="S1413" s="68">
        <f>Table1[[#This Row],[DEMAND for the whole year]]/365</f>
        <v>3.037808219178082</v>
      </c>
      <c r="T1413" s="68">
        <f>Table1[[#This Row],[Lead Time (days)]]*S1413</f>
        <v>9.1134246575342459</v>
      </c>
      <c r="U1413" s="68">
        <f>SQRT(2*Table1[[#This Row],[DEMAND for the whole year]]*$H$1/(Table1[[#This Row],[Std. Price ($)]]*$K$1))</f>
        <v>266.44625351548461</v>
      </c>
      <c r="V1413" s="68">
        <f>Table1[[#This Row],[DEMAND for the whole year]]/U1413</f>
        <v>4.161439635087838</v>
      </c>
      <c r="W1413" s="68">
        <f>Table1[[#This Row],[Demand variability (COV)]]*S1413</f>
        <v>0.57718356164383555</v>
      </c>
      <c r="X1413" s="68">
        <f t="shared" si="320"/>
        <v>0.99971125406068617</v>
      </c>
      <c r="Y1413" s="68">
        <f t="shared" si="321"/>
        <v>2.053155898973507</v>
      </c>
      <c r="Z1413" s="58">
        <f>(Table1[[#This Row],[Eoq]]/2)*(Table1[[#This Row],[Std. Price ($)]]*$K$1)</f>
        <v>1248.4318905263515</v>
      </c>
      <c r="AA1413" s="58">
        <f>Table1[[#This Row],[number of times I order]]*$H$1</f>
        <v>1248.4318905263515</v>
      </c>
      <c r="AB1413" s="58">
        <f>Table1[[#This Row],[Holding cost]]+AA1413</f>
        <v>2496.863781052703</v>
      </c>
      <c r="AC1413" s="34">
        <v>0.4</v>
      </c>
      <c r="AD1413" s="29">
        <v>1</v>
      </c>
      <c r="AE1413" s="29">
        <v>0.19</v>
      </c>
      <c r="AF1413" s="29">
        <v>3</v>
      </c>
    </row>
    <row r="1414" spans="1:32" x14ac:dyDescent="0.15">
      <c r="A1414" s="32">
        <v>45214.467895196198</v>
      </c>
      <c r="B1414" s="33">
        <v>27.3151358</v>
      </c>
      <c r="C1414" s="33">
        <v>1067.7262338182366</v>
      </c>
      <c r="D1414" s="33">
        <f>C1414/Table1[[#This Row],[Std. Price ($)]]</f>
        <v>39.089179041102788</v>
      </c>
      <c r="E1414" s="29">
        <v>34</v>
      </c>
      <c r="F1414" s="29">
        <f t="shared" si="308"/>
        <v>20.399999999999999</v>
      </c>
      <c r="G1414" s="29">
        <f t="shared" si="309"/>
        <v>20.399999999999999</v>
      </c>
      <c r="H1414" s="29">
        <f t="shared" si="310"/>
        <v>20.399999999999999</v>
      </c>
      <c r="I1414" s="58">
        <f t="shared" si="311"/>
        <v>20.399999999999999</v>
      </c>
      <c r="J1414" s="58">
        <f t="shared" si="312"/>
        <v>20.399999999999999</v>
      </c>
      <c r="K1414" s="58">
        <f t="shared" si="313"/>
        <v>20.399999999999999</v>
      </c>
      <c r="L1414" s="58">
        <f t="shared" si="314"/>
        <v>20.399999999999999</v>
      </c>
      <c r="M1414" s="58">
        <f t="shared" si="315"/>
        <v>20.399999999999999</v>
      </c>
      <c r="N1414" s="58">
        <f t="shared" si="316"/>
        <v>20.399999999999999</v>
      </c>
      <c r="O1414" s="58">
        <f t="shared" si="317"/>
        <v>20.399999999999999</v>
      </c>
      <c r="P1414" s="58">
        <f t="shared" si="318"/>
        <v>20.399999999999999</v>
      </c>
      <c r="Q1414" s="58">
        <f t="shared" si="319"/>
        <v>20.399999999999999</v>
      </c>
      <c r="R1414" s="58">
        <f>SUM(Table1[[#This Row],[Oct]:[September]])</f>
        <v>244.80000000000004</v>
      </c>
      <c r="S1414" s="68">
        <f>Table1[[#This Row],[DEMAND for the whole year]]/365</f>
        <v>0.67068493150684938</v>
      </c>
      <c r="T1414" s="68">
        <f>Table1[[#This Row],[Lead Time (days)]]*S1414</f>
        <v>15.425753424657536</v>
      </c>
      <c r="U1414" s="68">
        <f>SQRT(2*Table1[[#This Row],[DEMAND for the whole year]]*$H$1/(Table1[[#This Row],[Std. Price ($)]]*$K$1))</f>
        <v>163.97009643916672</v>
      </c>
      <c r="V1414" s="68">
        <f>Table1[[#This Row],[DEMAND for the whole year]]/U1414</f>
        <v>1.4929551504583116</v>
      </c>
      <c r="W1414" s="68">
        <f>Table1[[#This Row],[Demand variability (COV)]]*S1414</f>
        <v>0.70421917808219192</v>
      </c>
      <c r="X1414" s="68">
        <f t="shared" si="320"/>
        <v>3.3773165335679494</v>
      </c>
      <c r="Y1414" s="68">
        <f t="shared" si="321"/>
        <v>6.9361601516740174</v>
      </c>
      <c r="Z1414" s="58">
        <f>(Table1[[#This Row],[Eoq]]/2)*(Table1[[#This Row],[Std. Price ($)]]*$K$1)</f>
        <v>447.88654513749356</v>
      </c>
      <c r="AA1414" s="58">
        <f>Table1[[#This Row],[number of times I order]]*$H$1</f>
        <v>447.8865451374935</v>
      </c>
      <c r="AB1414" s="58">
        <f>Table1[[#This Row],[Holding cost]]+AA1414</f>
        <v>895.773090274987</v>
      </c>
      <c r="AC1414" s="34">
        <v>-0.4</v>
      </c>
      <c r="AD1414" s="29">
        <v>0.82</v>
      </c>
      <c r="AE1414" s="29">
        <v>1.05</v>
      </c>
      <c r="AF1414" s="29">
        <v>23</v>
      </c>
    </row>
    <row r="1415" spans="1:32" x14ac:dyDescent="0.15">
      <c r="A1415" s="32">
        <v>37503.049603848092</v>
      </c>
      <c r="B1415" s="33">
        <v>80.825334999999995</v>
      </c>
      <c r="C1415" s="33">
        <v>542.79203769552885</v>
      </c>
      <c r="D1415" s="33">
        <f>C1415/Table1[[#This Row],[Std. Price ($)]]</f>
        <v>6.715617543626994</v>
      </c>
      <c r="E1415" s="29">
        <v>50</v>
      </c>
      <c r="F1415" s="29">
        <f t="shared" si="308"/>
        <v>60</v>
      </c>
      <c r="G1415" s="29">
        <f t="shared" si="309"/>
        <v>60</v>
      </c>
      <c r="H1415" s="29">
        <f t="shared" si="310"/>
        <v>60</v>
      </c>
      <c r="I1415" s="58">
        <f t="shared" si="311"/>
        <v>60</v>
      </c>
      <c r="J1415" s="58">
        <f t="shared" si="312"/>
        <v>60</v>
      </c>
      <c r="K1415" s="58">
        <f t="shared" si="313"/>
        <v>60</v>
      </c>
      <c r="L1415" s="58">
        <f t="shared" si="314"/>
        <v>60</v>
      </c>
      <c r="M1415" s="58">
        <f t="shared" si="315"/>
        <v>60</v>
      </c>
      <c r="N1415" s="58">
        <f t="shared" si="316"/>
        <v>60</v>
      </c>
      <c r="O1415" s="58">
        <f t="shared" si="317"/>
        <v>60</v>
      </c>
      <c r="P1415" s="58">
        <f t="shared" si="318"/>
        <v>60</v>
      </c>
      <c r="Q1415" s="58">
        <f t="shared" si="319"/>
        <v>60</v>
      </c>
      <c r="R1415" s="58">
        <f>SUM(Table1[[#This Row],[Oct]:[September]])</f>
        <v>720</v>
      </c>
      <c r="S1415" s="68">
        <f>Table1[[#This Row],[DEMAND for the whole year]]/365</f>
        <v>1.9726027397260273</v>
      </c>
      <c r="T1415" s="68">
        <f>Table1[[#This Row],[Lead Time (days)]]*S1415</f>
        <v>7.8904109589041092</v>
      </c>
      <c r="U1415" s="68">
        <f>SQRT(2*Table1[[#This Row],[DEMAND for the whole year]]*$H$1/(Table1[[#This Row],[Std. Price ($)]]*$K$1))</f>
        <v>163.47566733946235</v>
      </c>
      <c r="V1415" s="68">
        <f>Table1[[#This Row],[DEMAND for the whole year]]/U1415</f>
        <v>4.4043251923535349</v>
      </c>
      <c r="W1415" s="68">
        <f>Table1[[#This Row],[Demand variability (COV)]]*S1415</f>
        <v>1.6175342465753422</v>
      </c>
      <c r="X1415" s="68">
        <f t="shared" si="320"/>
        <v>3.2350684931506843</v>
      </c>
      <c r="Y1415" s="68">
        <f t="shared" si="321"/>
        <v>6.6440183936275483</v>
      </c>
      <c r="Z1415" s="58">
        <f>(Table1[[#This Row],[Eoq]]/2)*(Table1[[#This Row],[Std. Price ($)]]*$K$1)</f>
        <v>1321.2975577060604</v>
      </c>
      <c r="AA1415" s="58">
        <f>Table1[[#This Row],[number of times I order]]*$H$1</f>
        <v>1321.2975577060604</v>
      </c>
      <c r="AB1415" s="58">
        <f>Table1[[#This Row],[Holding cost]]+AA1415</f>
        <v>2642.5951154121208</v>
      </c>
      <c r="AC1415" s="34">
        <v>0.2</v>
      </c>
      <c r="AD1415" s="29">
        <v>0.73</v>
      </c>
      <c r="AE1415" s="29">
        <v>0.82</v>
      </c>
      <c r="AF1415" s="29">
        <v>4</v>
      </c>
    </row>
    <row r="1416" spans="1:32" x14ac:dyDescent="0.15">
      <c r="A1416" s="32">
        <v>91457.614033113685</v>
      </c>
      <c r="B1416" s="33">
        <v>10.029071800000001</v>
      </c>
      <c r="C1416" s="33">
        <v>424.61909600152541</v>
      </c>
      <c r="D1416" s="33">
        <f>C1416/Table1[[#This Row],[Std. Price ($)]]</f>
        <v>42.338823020643382</v>
      </c>
      <c r="E1416" s="29">
        <v>34</v>
      </c>
      <c r="F1416" s="29">
        <f t="shared" si="308"/>
        <v>30.6</v>
      </c>
      <c r="G1416" s="29">
        <f t="shared" si="309"/>
        <v>30.6</v>
      </c>
      <c r="H1416" s="29">
        <f t="shared" si="310"/>
        <v>30.6</v>
      </c>
      <c r="I1416" s="58">
        <f t="shared" si="311"/>
        <v>30.6</v>
      </c>
      <c r="J1416" s="58">
        <f t="shared" si="312"/>
        <v>30.6</v>
      </c>
      <c r="K1416" s="58">
        <f t="shared" si="313"/>
        <v>30.6</v>
      </c>
      <c r="L1416" s="58">
        <f t="shared" si="314"/>
        <v>30.6</v>
      </c>
      <c r="M1416" s="58">
        <f t="shared" si="315"/>
        <v>30.6</v>
      </c>
      <c r="N1416" s="58">
        <f t="shared" si="316"/>
        <v>30.6</v>
      </c>
      <c r="O1416" s="58">
        <f t="shared" si="317"/>
        <v>30.6</v>
      </c>
      <c r="P1416" s="58">
        <f t="shared" si="318"/>
        <v>30.6</v>
      </c>
      <c r="Q1416" s="58">
        <f t="shared" si="319"/>
        <v>30.6</v>
      </c>
      <c r="R1416" s="58">
        <f>SUM(Table1[[#This Row],[Oct]:[September]])</f>
        <v>367.20000000000005</v>
      </c>
      <c r="S1416" s="68">
        <f>Table1[[#This Row],[DEMAND for the whole year]]/365</f>
        <v>1.006027397260274</v>
      </c>
      <c r="T1416" s="68">
        <f>Table1[[#This Row],[Lead Time (days)]]*S1416</f>
        <v>20.12054794520548</v>
      </c>
      <c r="U1416" s="68">
        <f>SQRT(2*Table1[[#This Row],[DEMAND for the whole year]]*$H$1/(Table1[[#This Row],[Std. Price ($)]]*$K$1))</f>
        <v>331.42219809652278</v>
      </c>
      <c r="V1416" s="68">
        <f>Table1[[#This Row],[DEMAND for the whole year]]/U1416</f>
        <v>1.1079523402746168</v>
      </c>
      <c r="W1416" s="68">
        <f>Table1[[#This Row],[Demand variability (COV)]]*S1416</f>
        <v>1.5291616438356166</v>
      </c>
      <c r="X1416" s="68">
        <f t="shared" si="320"/>
        <v>6.8386187684035225</v>
      </c>
      <c r="Y1416" s="68">
        <f t="shared" si="321"/>
        <v>14.044805845835066</v>
      </c>
      <c r="Z1416" s="58">
        <f>(Table1[[#This Row],[Eoq]]/2)*(Table1[[#This Row],[Std. Price ($)]]*$K$1)</f>
        <v>332.38570208238502</v>
      </c>
      <c r="AA1416" s="58">
        <f>Table1[[#This Row],[number of times I order]]*$H$1</f>
        <v>332.38570208238502</v>
      </c>
      <c r="AB1416" s="58">
        <f>Table1[[#This Row],[Holding cost]]+AA1416</f>
        <v>664.77140416477005</v>
      </c>
      <c r="AC1416" s="34">
        <v>-0.1</v>
      </c>
      <c r="AD1416" s="29">
        <v>1</v>
      </c>
      <c r="AE1416" s="29">
        <v>1.52</v>
      </c>
      <c r="AF1416" s="29">
        <v>20</v>
      </c>
    </row>
    <row r="1417" spans="1:32" x14ac:dyDescent="0.15">
      <c r="A1417" s="32">
        <v>2890.7937519553452</v>
      </c>
      <c r="B1417" s="33">
        <v>73.452091600000003</v>
      </c>
      <c r="C1417" s="33">
        <v>431.28606091052717</v>
      </c>
      <c r="D1417" s="33">
        <f>C1417/Table1[[#This Row],[Std. Price ($)]]</f>
        <v>5.8716648024019937</v>
      </c>
      <c r="E1417" s="29">
        <v>74</v>
      </c>
      <c r="F1417" s="29">
        <f t="shared" si="308"/>
        <v>44.4</v>
      </c>
      <c r="G1417" s="29">
        <f t="shared" si="309"/>
        <v>44.4</v>
      </c>
      <c r="H1417" s="29">
        <f t="shared" si="310"/>
        <v>44.4</v>
      </c>
      <c r="I1417" s="58">
        <f t="shared" si="311"/>
        <v>44.4</v>
      </c>
      <c r="J1417" s="58">
        <f t="shared" si="312"/>
        <v>44.4</v>
      </c>
      <c r="K1417" s="58">
        <f t="shared" si="313"/>
        <v>44.4</v>
      </c>
      <c r="L1417" s="58">
        <f t="shared" si="314"/>
        <v>44.4</v>
      </c>
      <c r="M1417" s="58">
        <f t="shared" si="315"/>
        <v>44.4</v>
      </c>
      <c r="N1417" s="58">
        <f t="shared" si="316"/>
        <v>44.4</v>
      </c>
      <c r="O1417" s="58">
        <f t="shared" si="317"/>
        <v>44.4</v>
      </c>
      <c r="P1417" s="58">
        <f t="shared" si="318"/>
        <v>44.4</v>
      </c>
      <c r="Q1417" s="58">
        <f t="shared" si="319"/>
        <v>44.4</v>
      </c>
      <c r="R1417" s="58">
        <f>SUM(Table1[[#This Row],[Oct]:[September]])</f>
        <v>532.79999999999984</v>
      </c>
      <c r="S1417" s="68">
        <f>Table1[[#This Row],[DEMAND for the whole year]]/365</f>
        <v>1.4597260273972599</v>
      </c>
      <c r="T1417" s="68">
        <f>Table1[[#This Row],[Lead Time (days)]]*S1417</f>
        <v>2.9194520547945197</v>
      </c>
      <c r="U1417" s="68">
        <f>SQRT(2*Table1[[#This Row],[DEMAND for the whole year]]*$H$1/(Table1[[#This Row],[Std. Price ($)]]*$K$1))</f>
        <v>147.51651772313167</v>
      </c>
      <c r="V1417" s="68">
        <f>Table1[[#This Row],[DEMAND for the whole year]]/U1417</f>
        <v>3.6117989241041641</v>
      </c>
      <c r="W1417" s="68">
        <f>Table1[[#This Row],[Demand variability (COV)]]*S1417</f>
        <v>1.4451287671232873</v>
      </c>
      <c r="X1417" s="68">
        <f t="shared" si="320"/>
        <v>2.0437207018412633</v>
      </c>
      <c r="Y1417" s="68">
        <f t="shared" si="321"/>
        <v>4.1972891650421973</v>
      </c>
      <c r="Z1417" s="58">
        <f>(Table1[[#This Row],[Eoq]]/2)*(Table1[[#This Row],[Std. Price ($)]]*$K$1)</f>
        <v>1083.5396772312492</v>
      </c>
      <c r="AA1417" s="58">
        <f>Table1[[#This Row],[number of times I order]]*$H$1</f>
        <v>1083.5396772312492</v>
      </c>
      <c r="AB1417" s="58">
        <f>Table1[[#This Row],[Holding cost]]+AA1417</f>
        <v>2167.0793544624985</v>
      </c>
      <c r="AC1417" s="34">
        <v>-0.4</v>
      </c>
      <c r="AD1417" s="29">
        <v>0.75</v>
      </c>
      <c r="AE1417" s="29">
        <v>0.99</v>
      </c>
      <c r="AF1417" s="29">
        <v>2</v>
      </c>
    </row>
    <row r="1418" spans="1:32" x14ac:dyDescent="0.15">
      <c r="A1418" s="32">
        <v>4972.4873591285632</v>
      </c>
      <c r="B1418" s="33">
        <v>30.537962500000003</v>
      </c>
      <c r="C1418" s="33">
        <v>2499.2523832066049</v>
      </c>
      <c r="D1418" s="33">
        <f>C1418/Table1[[#This Row],[Std. Price ($)]]</f>
        <v>81.840836080881445</v>
      </c>
      <c r="E1418" s="29">
        <v>90</v>
      </c>
      <c r="F1418" s="29">
        <f t="shared" si="308"/>
        <v>72</v>
      </c>
      <c r="G1418" s="29">
        <f t="shared" si="309"/>
        <v>72</v>
      </c>
      <c r="H1418" s="29">
        <f t="shared" si="310"/>
        <v>72</v>
      </c>
      <c r="I1418" s="58">
        <f t="shared" si="311"/>
        <v>72</v>
      </c>
      <c r="J1418" s="58">
        <f t="shared" si="312"/>
        <v>72</v>
      </c>
      <c r="K1418" s="58">
        <f t="shared" si="313"/>
        <v>72</v>
      </c>
      <c r="L1418" s="58">
        <f t="shared" si="314"/>
        <v>72</v>
      </c>
      <c r="M1418" s="58">
        <f t="shared" si="315"/>
        <v>72</v>
      </c>
      <c r="N1418" s="58">
        <f t="shared" si="316"/>
        <v>72</v>
      </c>
      <c r="O1418" s="58">
        <f t="shared" si="317"/>
        <v>72</v>
      </c>
      <c r="P1418" s="58">
        <f t="shared" si="318"/>
        <v>72</v>
      </c>
      <c r="Q1418" s="58">
        <f t="shared" si="319"/>
        <v>72</v>
      </c>
      <c r="R1418" s="58">
        <f>SUM(Table1[[#This Row],[Oct]:[September]])</f>
        <v>864</v>
      </c>
      <c r="S1418" s="68">
        <f>Table1[[#This Row],[DEMAND for the whole year]]/365</f>
        <v>2.3671232876712329</v>
      </c>
      <c r="T1418" s="68">
        <f>Table1[[#This Row],[Lead Time (days)]]*S1418</f>
        <v>59.178082191780824</v>
      </c>
      <c r="U1418" s="68">
        <f>SQRT(2*Table1[[#This Row],[DEMAND for the whole year]]*$H$1/(Table1[[#This Row],[Std. Price ($)]]*$K$1))</f>
        <v>291.33822496261621</v>
      </c>
      <c r="V1418" s="68">
        <f>Table1[[#This Row],[DEMAND for the whole year]]/U1418</f>
        <v>2.9656252629083131</v>
      </c>
      <c r="W1418" s="68">
        <f>Table1[[#This Row],[Demand variability (COV)]]*S1418</f>
        <v>2.0830684931506851</v>
      </c>
      <c r="X1418" s="68">
        <f t="shared" si="320"/>
        <v>10.415342465753426</v>
      </c>
      <c r="Y1418" s="68">
        <f t="shared" si="321"/>
        <v>21.390498242898452</v>
      </c>
      <c r="Z1418" s="58">
        <f>(Table1[[#This Row],[Eoq]]/2)*(Table1[[#This Row],[Std. Price ($)]]*$K$1)</f>
        <v>889.68757887249387</v>
      </c>
      <c r="AA1418" s="58">
        <f>Table1[[#This Row],[number of times I order]]*$H$1</f>
        <v>889.68757887249387</v>
      </c>
      <c r="AB1418" s="58">
        <f>Table1[[#This Row],[Holding cost]]+AA1418</f>
        <v>1779.3751577449877</v>
      </c>
      <c r="AC1418" s="34">
        <v>-0.2</v>
      </c>
      <c r="AD1418" s="29">
        <v>0.75</v>
      </c>
      <c r="AE1418" s="29">
        <v>0.88</v>
      </c>
      <c r="AF1418" s="29">
        <v>25</v>
      </c>
    </row>
    <row r="1419" spans="1:32" x14ac:dyDescent="0.15">
      <c r="A1419" s="32">
        <v>52793.462024070293</v>
      </c>
      <c r="B1419" s="33">
        <v>19.066505500000002</v>
      </c>
      <c r="C1419" s="33">
        <v>8416.3003489228977</v>
      </c>
      <c r="D1419" s="33">
        <f>C1419/Table1[[#This Row],[Std. Price ($)]]</f>
        <v>441.41808518204328</v>
      </c>
      <c r="E1419" s="29">
        <v>162</v>
      </c>
      <c r="F1419" s="29">
        <f t="shared" si="308"/>
        <v>145.80000000000001</v>
      </c>
      <c r="G1419" s="29">
        <f t="shared" si="309"/>
        <v>145.80000000000001</v>
      </c>
      <c r="H1419" s="29">
        <f t="shared" si="310"/>
        <v>145.80000000000001</v>
      </c>
      <c r="I1419" s="58">
        <f t="shared" si="311"/>
        <v>145.80000000000001</v>
      </c>
      <c r="J1419" s="58">
        <f t="shared" si="312"/>
        <v>145.80000000000001</v>
      </c>
      <c r="K1419" s="58">
        <f t="shared" si="313"/>
        <v>145.80000000000001</v>
      </c>
      <c r="L1419" s="58">
        <f t="shared" si="314"/>
        <v>145.80000000000001</v>
      </c>
      <c r="M1419" s="58">
        <f t="shared" si="315"/>
        <v>145.80000000000001</v>
      </c>
      <c r="N1419" s="58">
        <f t="shared" si="316"/>
        <v>145.80000000000001</v>
      </c>
      <c r="O1419" s="58">
        <f t="shared" si="317"/>
        <v>145.80000000000001</v>
      </c>
      <c r="P1419" s="58">
        <f t="shared" si="318"/>
        <v>145.80000000000001</v>
      </c>
      <c r="Q1419" s="58">
        <f t="shared" si="319"/>
        <v>145.80000000000001</v>
      </c>
      <c r="R1419" s="58">
        <f>SUM(Table1[[#This Row],[Oct]:[September]])</f>
        <v>1749.5999999999997</v>
      </c>
      <c r="S1419" s="68">
        <f>Table1[[#This Row],[DEMAND for the whole year]]/365</f>
        <v>4.7934246575342456</v>
      </c>
      <c r="T1419" s="68">
        <f>Table1[[#This Row],[Lead Time (days)]]*S1419</f>
        <v>134.21589041095888</v>
      </c>
      <c r="U1419" s="68">
        <f>SQRT(2*Table1[[#This Row],[DEMAND for the whole year]]*$H$1/(Table1[[#This Row],[Std. Price ($)]]*$K$1))</f>
        <v>524.67994077260335</v>
      </c>
      <c r="V1419" s="68">
        <f>Table1[[#This Row],[DEMAND for the whole year]]/U1419</f>
        <v>3.334604325493506</v>
      </c>
      <c r="W1419" s="68">
        <f>Table1[[#This Row],[Demand variability (COV)]]*S1419</f>
        <v>11.88769315068493</v>
      </c>
      <c r="X1419" s="68">
        <f t="shared" si="320"/>
        <v>62.903759477916417</v>
      </c>
      <c r="Y1419" s="68">
        <f t="shared" si="321"/>
        <v>129.188527502417</v>
      </c>
      <c r="Z1419" s="58">
        <f>(Table1[[#This Row],[Eoq]]/2)*(Table1[[#This Row],[Std. Price ($)]]*$K$1)</f>
        <v>1000.3812976480517</v>
      </c>
      <c r="AA1419" s="58">
        <f>Table1[[#This Row],[number of times I order]]*$H$1</f>
        <v>1000.3812976480518</v>
      </c>
      <c r="AB1419" s="58">
        <f>Table1[[#This Row],[Holding cost]]+AA1419</f>
        <v>2000.7625952961034</v>
      </c>
      <c r="AC1419" s="34">
        <v>-0.1</v>
      </c>
      <c r="AD1419" s="29">
        <v>0.85</v>
      </c>
      <c r="AE1419" s="29">
        <v>2.48</v>
      </c>
      <c r="AF1419" s="29">
        <v>28</v>
      </c>
    </row>
    <row r="1420" spans="1:32" x14ac:dyDescent="0.15">
      <c r="A1420" s="32">
        <v>39398.792885077128</v>
      </c>
      <c r="B1420" s="33">
        <v>19.066505500000002</v>
      </c>
      <c r="C1420" s="33">
        <v>6465.808705983125</v>
      </c>
      <c r="D1420" s="33">
        <f>C1420/Table1[[#This Row],[Std. Price ($)]]</f>
        <v>339.11870772455524</v>
      </c>
      <c r="E1420" s="29">
        <v>162</v>
      </c>
      <c r="F1420" s="29">
        <f t="shared" si="308"/>
        <v>291.60000000000002</v>
      </c>
      <c r="G1420" s="29">
        <f t="shared" si="309"/>
        <v>291.60000000000002</v>
      </c>
      <c r="H1420" s="29">
        <f t="shared" si="310"/>
        <v>291.60000000000002</v>
      </c>
      <c r="I1420" s="58">
        <f t="shared" si="311"/>
        <v>291.60000000000002</v>
      </c>
      <c r="J1420" s="58">
        <f t="shared" si="312"/>
        <v>291.60000000000002</v>
      </c>
      <c r="K1420" s="58">
        <f t="shared" si="313"/>
        <v>291.60000000000002</v>
      </c>
      <c r="L1420" s="58">
        <f t="shared" si="314"/>
        <v>291.60000000000002</v>
      </c>
      <c r="M1420" s="58">
        <f t="shared" si="315"/>
        <v>291.60000000000002</v>
      </c>
      <c r="N1420" s="58">
        <f t="shared" si="316"/>
        <v>291.60000000000002</v>
      </c>
      <c r="O1420" s="58">
        <f t="shared" si="317"/>
        <v>291.60000000000002</v>
      </c>
      <c r="P1420" s="58">
        <f t="shared" si="318"/>
        <v>291.60000000000002</v>
      </c>
      <c r="Q1420" s="58">
        <f t="shared" si="319"/>
        <v>291.60000000000002</v>
      </c>
      <c r="R1420" s="58">
        <f>SUM(Table1[[#This Row],[Oct]:[September]])</f>
        <v>3499.1999999999994</v>
      </c>
      <c r="S1420" s="68">
        <f>Table1[[#This Row],[DEMAND for the whole year]]/365</f>
        <v>9.5868493150684913</v>
      </c>
      <c r="T1420" s="68">
        <f>Table1[[#This Row],[Lead Time (days)]]*S1420</f>
        <v>268.43178082191776</v>
      </c>
      <c r="U1420" s="68">
        <f>SQRT(2*Table1[[#This Row],[DEMAND for the whole year]]*$H$1/(Table1[[#This Row],[Std. Price ($)]]*$K$1))</f>
        <v>742.00948814572791</v>
      </c>
      <c r="V1420" s="68">
        <f>Table1[[#This Row],[DEMAND for the whole year]]/U1420</f>
        <v>4.7158426622609024</v>
      </c>
      <c r="W1420" s="68">
        <f>Table1[[#This Row],[Demand variability (COV)]]*S1420</f>
        <v>18.119145205479448</v>
      </c>
      <c r="X1420" s="68">
        <f t="shared" si="320"/>
        <v>95.877504365533881</v>
      </c>
      <c r="Y1420" s="68">
        <f t="shared" si="321"/>
        <v>196.90832014481296</v>
      </c>
      <c r="Z1420" s="58">
        <f>(Table1[[#This Row],[Eoq]]/2)*(Table1[[#This Row],[Std. Price ($)]]*$K$1)</f>
        <v>1414.7527986782707</v>
      </c>
      <c r="AA1420" s="58">
        <f>Table1[[#This Row],[number of times I order]]*$H$1</f>
        <v>1414.7527986782707</v>
      </c>
      <c r="AB1420" s="58">
        <f>Table1[[#This Row],[Holding cost]]+AA1420</f>
        <v>2829.5055973565413</v>
      </c>
      <c r="AC1420" s="34">
        <v>0.8</v>
      </c>
      <c r="AD1420" s="29">
        <v>0.85</v>
      </c>
      <c r="AE1420" s="29">
        <v>1.89</v>
      </c>
      <c r="AF1420" s="29">
        <v>28</v>
      </c>
    </row>
    <row r="1421" spans="1:32" x14ac:dyDescent="0.15">
      <c r="A1421" s="32">
        <v>4511.1796751281072</v>
      </c>
      <c r="B1421" s="33">
        <v>23.883278199999999</v>
      </c>
      <c r="C1421" s="33">
        <v>85.041780002737795</v>
      </c>
      <c r="D1421" s="33">
        <f>C1421/Table1[[#This Row],[Std. Price ($)]]</f>
        <v>3.5607247585776478</v>
      </c>
      <c r="E1421" s="29">
        <v>58</v>
      </c>
      <c r="F1421" s="29">
        <f t="shared" si="308"/>
        <v>104.4</v>
      </c>
      <c r="G1421" s="29">
        <f t="shared" si="309"/>
        <v>104.4</v>
      </c>
      <c r="H1421" s="29">
        <f t="shared" si="310"/>
        <v>104.4</v>
      </c>
      <c r="I1421" s="58">
        <f t="shared" si="311"/>
        <v>104.4</v>
      </c>
      <c r="J1421" s="58">
        <f t="shared" si="312"/>
        <v>104.4</v>
      </c>
      <c r="K1421" s="58">
        <f t="shared" si="313"/>
        <v>104.4</v>
      </c>
      <c r="L1421" s="58">
        <f t="shared" si="314"/>
        <v>104.4</v>
      </c>
      <c r="M1421" s="58">
        <f t="shared" si="315"/>
        <v>104.4</v>
      </c>
      <c r="N1421" s="58">
        <f t="shared" si="316"/>
        <v>104.4</v>
      </c>
      <c r="O1421" s="58">
        <f t="shared" si="317"/>
        <v>104.4</v>
      </c>
      <c r="P1421" s="58">
        <f t="shared" si="318"/>
        <v>104.4</v>
      </c>
      <c r="Q1421" s="58">
        <f t="shared" si="319"/>
        <v>104.4</v>
      </c>
      <c r="R1421" s="58">
        <f>SUM(Table1[[#This Row],[Oct]:[September]])</f>
        <v>1252.8000000000002</v>
      </c>
      <c r="S1421" s="68">
        <f>Table1[[#This Row],[DEMAND for the whole year]]/365</f>
        <v>3.432328767123288</v>
      </c>
      <c r="T1421" s="68">
        <f>Table1[[#This Row],[Lead Time (days)]]*S1421</f>
        <v>10.296986301369865</v>
      </c>
      <c r="U1421" s="68">
        <f>SQRT(2*Table1[[#This Row],[DEMAND for the whole year]]*$H$1/(Table1[[#This Row],[Std. Price ($)]]*$K$1))</f>
        <v>396.69299447605164</v>
      </c>
      <c r="V1421" s="68">
        <f>Table1[[#This Row],[DEMAND for the whole year]]/U1421</f>
        <v>3.1581097156875346</v>
      </c>
      <c r="W1421" s="68">
        <f>Table1[[#This Row],[Demand variability (COV)]]*S1421</f>
        <v>1.6818410958904111</v>
      </c>
      <c r="X1421" s="68">
        <f t="shared" si="320"/>
        <v>2.9130342283395119</v>
      </c>
      <c r="Y1421" s="68">
        <f t="shared" si="321"/>
        <v>5.982640873085483</v>
      </c>
      <c r="Z1421" s="58">
        <f>(Table1[[#This Row],[Eoq]]/2)*(Table1[[#This Row],[Std. Price ($)]]*$K$1)</f>
        <v>947.43291470626059</v>
      </c>
      <c r="AA1421" s="58">
        <f>Table1[[#This Row],[number of times I order]]*$H$1</f>
        <v>947.43291470626036</v>
      </c>
      <c r="AB1421" s="58">
        <f>Table1[[#This Row],[Holding cost]]+AA1421</f>
        <v>1894.865829412521</v>
      </c>
      <c r="AC1421" s="34">
        <v>0.8</v>
      </c>
      <c r="AD1421" s="29">
        <v>1</v>
      </c>
      <c r="AE1421" s="29">
        <v>0.49</v>
      </c>
      <c r="AF1421" s="29">
        <v>3</v>
      </c>
    </row>
    <row r="1422" spans="1:32" x14ac:dyDescent="0.15">
      <c r="A1422" s="32">
        <v>93725.672220298031</v>
      </c>
      <c r="B1422" s="33">
        <v>7.1521949999999999</v>
      </c>
      <c r="C1422" s="33">
        <v>1339.1040775679232</v>
      </c>
      <c r="D1422" s="33">
        <f>C1422/Table1[[#This Row],[Std. Price ($)]]</f>
        <v>187.22980533499481</v>
      </c>
      <c r="E1422" s="29">
        <v>98</v>
      </c>
      <c r="F1422" s="29">
        <f t="shared" si="308"/>
        <v>88.2</v>
      </c>
      <c r="G1422" s="29">
        <f t="shared" si="309"/>
        <v>88.2</v>
      </c>
      <c r="H1422" s="29">
        <f t="shared" si="310"/>
        <v>88.2</v>
      </c>
      <c r="I1422" s="58">
        <f t="shared" si="311"/>
        <v>88.2</v>
      </c>
      <c r="J1422" s="58">
        <f t="shared" si="312"/>
        <v>88.2</v>
      </c>
      <c r="K1422" s="58">
        <f t="shared" si="313"/>
        <v>88.2</v>
      </c>
      <c r="L1422" s="58">
        <f t="shared" si="314"/>
        <v>88.2</v>
      </c>
      <c r="M1422" s="58">
        <f t="shared" si="315"/>
        <v>88.2</v>
      </c>
      <c r="N1422" s="58">
        <f t="shared" si="316"/>
        <v>88.2</v>
      </c>
      <c r="O1422" s="58">
        <f t="shared" si="317"/>
        <v>88.2</v>
      </c>
      <c r="P1422" s="58">
        <f t="shared" si="318"/>
        <v>88.2</v>
      </c>
      <c r="Q1422" s="58">
        <f t="shared" si="319"/>
        <v>88.2</v>
      </c>
      <c r="R1422" s="58">
        <f>SUM(Table1[[#This Row],[Oct]:[September]])</f>
        <v>1058.4000000000003</v>
      </c>
      <c r="S1422" s="68">
        <f>Table1[[#This Row],[DEMAND for the whole year]]/365</f>
        <v>2.8997260273972612</v>
      </c>
      <c r="T1422" s="68">
        <f>Table1[[#This Row],[Lead Time (days)]]*S1422</f>
        <v>133.38739726027401</v>
      </c>
      <c r="U1422" s="68">
        <f>SQRT(2*Table1[[#This Row],[DEMAND for the whole year]]*$H$1/(Table1[[#This Row],[Std. Price ($)]]*$K$1))</f>
        <v>666.29394959497733</v>
      </c>
      <c r="V1422" s="68">
        <f>Table1[[#This Row],[DEMAND for the whole year]]/U1422</f>
        <v>1.5884880849411496</v>
      </c>
      <c r="W1422" s="68">
        <f>Table1[[#This Row],[Demand variability (COV)]]*S1422</f>
        <v>2.232789041095891</v>
      </c>
      <c r="X1422" s="68">
        <f t="shared" si="320"/>
        <v>15.143512059418178</v>
      </c>
      <c r="Y1422" s="68">
        <f t="shared" si="321"/>
        <v>31.100971395169942</v>
      </c>
      <c r="Z1422" s="58">
        <f>(Table1[[#This Row],[Eoq]]/2)*(Table1[[#This Row],[Std. Price ($)]]*$K$1)</f>
        <v>476.54642548234489</v>
      </c>
      <c r="AA1422" s="58">
        <f>Table1[[#This Row],[number of times I order]]*$H$1</f>
        <v>476.54642548234489</v>
      </c>
      <c r="AB1422" s="58">
        <f>Table1[[#This Row],[Holding cost]]+AA1422</f>
        <v>953.09285096468977</v>
      </c>
      <c r="AC1422" s="34">
        <v>-0.1</v>
      </c>
      <c r="AD1422" s="29">
        <v>1</v>
      </c>
      <c r="AE1422" s="29">
        <v>0.77</v>
      </c>
      <c r="AF1422" s="29">
        <v>46</v>
      </c>
    </row>
    <row r="1423" spans="1:32" x14ac:dyDescent="0.15">
      <c r="A1423" s="32">
        <v>39231.864010210084</v>
      </c>
      <c r="B1423" s="33">
        <v>68.580825000000004</v>
      </c>
      <c r="C1423" s="33">
        <v>4332.8451824964777</v>
      </c>
      <c r="D1423" s="33">
        <f>C1423/Table1[[#This Row],[Std. Price ($)]]</f>
        <v>63.178668126206958</v>
      </c>
      <c r="E1423" s="29">
        <v>74</v>
      </c>
      <c r="F1423" s="29">
        <f t="shared" si="308"/>
        <v>118.4</v>
      </c>
      <c r="G1423" s="29">
        <f t="shared" si="309"/>
        <v>118.4</v>
      </c>
      <c r="H1423" s="29">
        <f t="shared" si="310"/>
        <v>118.4</v>
      </c>
      <c r="I1423" s="58">
        <f t="shared" si="311"/>
        <v>118.4</v>
      </c>
      <c r="J1423" s="58">
        <f t="shared" si="312"/>
        <v>118.4</v>
      </c>
      <c r="K1423" s="58">
        <f t="shared" si="313"/>
        <v>118.4</v>
      </c>
      <c r="L1423" s="58">
        <f t="shared" si="314"/>
        <v>118.4</v>
      </c>
      <c r="M1423" s="58">
        <f t="shared" si="315"/>
        <v>118.4</v>
      </c>
      <c r="N1423" s="58">
        <f t="shared" si="316"/>
        <v>118.4</v>
      </c>
      <c r="O1423" s="58">
        <f t="shared" si="317"/>
        <v>118.4</v>
      </c>
      <c r="P1423" s="58">
        <f t="shared" si="318"/>
        <v>118.4</v>
      </c>
      <c r="Q1423" s="58">
        <f t="shared" si="319"/>
        <v>118.4</v>
      </c>
      <c r="R1423" s="58">
        <f>SUM(Table1[[#This Row],[Oct]:[September]])</f>
        <v>1420.8000000000002</v>
      </c>
      <c r="S1423" s="68">
        <f>Table1[[#This Row],[DEMAND for the whole year]]/365</f>
        <v>3.8926027397260281</v>
      </c>
      <c r="T1423" s="68">
        <f>Table1[[#This Row],[Lead Time (days)]]*S1423</f>
        <v>120.67068493150687</v>
      </c>
      <c r="U1423" s="68">
        <f>SQRT(2*Table1[[#This Row],[DEMAND for the whole year]]*$H$1/(Table1[[#This Row],[Std. Price ($)]]*$K$1))</f>
        <v>249.30199217927125</v>
      </c>
      <c r="V1423" s="68">
        <f>Table1[[#This Row],[DEMAND for the whole year]]/U1423</f>
        <v>5.6991120992659905</v>
      </c>
      <c r="W1423" s="68">
        <f>Table1[[#This Row],[Demand variability (COV)]]*S1423</f>
        <v>2.6469698630136995</v>
      </c>
      <c r="X1423" s="68">
        <f t="shared" si="320"/>
        <v>14.737704472772741</v>
      </c>
      <c r="Y1423" s="68">
        <f t="shared" si="321"/>
        <v>30.267544506170747</v>
      </c>
      <c r="Z1423" s="58">
        <f>(Table1[[#This Row],[Eoq]]/2)*(Table1[[#This Row],[Std. Price ($)]]*$K$1)</f>
        <v>1709.7336297797972</v>
      </c>
      <c r="AA1423" s="58">
        <f>Table1[[#This Row],[number of times I order]]*$H$1</f>
        <v>1709.7336297797972</v>
      </c>
      <c r="AB1423" s="58">
        <f>Table1[[#This Row],[Holding cost]]+AA1423</f>
        <v>3419.4672595595944</v>
      </c>
      <c r="AC1423" s="34">
        <v>0.6</v>
      </c>
      <c r="AD1423" s="29">
        <v>0.82</v>
      </c>
      <c r="AE1423" s="29">
        <v>0.68</v>
      </c>
      <c r="AF1423" s="29">
        <v>31</v>
      </c>
    </row>
    <row r="1424" spans="1:32" x14ac:dyDescent="0.15">
      <c r="A1424" s="32">
        <v>36471.185274968324</v>
      </c>
      <c r="B1424" s="33">
        <v>9.8600425000000005</v>
      </c>
      <c r="C1424" s="33">
        <v>403.38216766303503</v>
      </c>
      <c r="D1424" s="33">
        <f>C1424/Table1[[#This Row],[Std. Price ($)]]</f>
        <v>40.910794011591229</v>
      </c>
      <c r="E1424" s="29">
        <v>58</v>
      </c>
      <c r="F1424" s="29">
        <f t="shared" si="308"/>
        <v>69.599999999999994</v>
      </c>
      <c r="G1424" s="29">
        <f t="shared" si="309"/>
        <v>69.599999999999994</v>
      </c>
      <c r="H1424" s="29">
        <f t="shared" si="310"/>
        <v>69.599999999999994</v>
      </c>
      <c r="I1424" s="58">
        <f t="shared" si="311"/>
        <v>69.599999999999994</v>
      </c>
      <c r="J1424" s="58">
        <f t="shared" si="312"/>
        <v>69.599999999999994</v>
      </c>
      <c r="K1424" s="58">
        <f t="shared" si="313"/>
        <v>69.599999999999994</v>
      </c>
      <c r="L1424" s="58">
        <f t="shared" si="314"/>
        <v>69.599999999999994</v>
      </c>
      <c r="M1424" s="58">
        <f t="shared" si="315"/>
        <v>69.599999999999994</v>
      </c>
      <c r="N1424" s="58">
        <f t="shared" si="316"/>
        <v>69.599999999999994</v>
      </c>
      <c r="O1424" s="58">
        <f t="shared" si="317"/>
        <v>69.599999999999994</v>
      </c>
      <c r="P1424" s="58">
        <f t="shared" si="318"/>
        <v>69.599999999999994</v>
      </c>
      <c r="Q1424" s="58">
        <f t="shared" si="319"/>
        <v>69.599999999999994</v>
      </c>
      <c r="R1424" s="58">
        <f>SUM(Table1[[#This Row],[Oct]:[September]])</f>
        <v>835.20000000000016</v>
      </c>
      <c r="S1424" s="68">
        <f>Table1[[#This Row],[DEMAND for the whole year]]/365</f>
        <v>2.2882191780821923</v>
      </c>
      <c r="T1424" s="68">
        <f>Table1[[#This Row],[Lead Time (days)]]*S1424</f>
        <v>50.340821917808228</v>
      </c>
      <c r="U1424" s="68">
        <f>SQRT(2*Table1[[#This Row],[DEMAND for the whole year]]*$H$1/(Table1[[#This Row],[Std. Price ($)]]*$K$1))</f>
        <v>504.09974382939254</v>
      </c>
      <c r="V1424" s="68">
        <f>Table1[[#This Row],[DEMAND for the whole year]]/U1424</f>
        <v>1.6568149661323079</v>
      </c>
      <c r="W1424" s="68">
        <f>Table1[[#This Row],[Demand variability (COV)]]*S1424</f>
        <v>1.6704000000000003</v>
      </c>
      <c r="X1424" s="68">
        <f t="shared" si="320"/>
        <v>7.8348704852090583</v>
      </c>
      <c r="Y1424" s="68">
        <f t="shared" si="321"/>
        <v>16.09085672393952</v>
      </c>
      <c r="Z1424" s="58">
        <f>(Table1[[#This Row],[Eoq]]/2)*(Table1[[#This Row],[Std. Price ($)]]*$K$1)</f>
        <v>497.0444898396924</v>
      </c>
      <c r="AA1424" s="58">
        <f>Table1[[#This Row],[number of times I order]]*$H$1</f>
        <v>497.0444898396924</v>
      </c>
      <c r="AB1424" s="58">
        <f>Table1[[#This Row],[Holding cost]]+AA1424</f>
        <v>994.08897967938481</v>
      </c>
      <c r="AC1424" s="34">
        <v>0.2</v>
      </c>
      <c r="AD1424" s="29">
        <v>1</v>
      </c>
      <c r="AE1424" s="29">
        <v>0.73</v>
      </c>
      <c r="AF1424" s="29">
        <v>22</v>
      </c>
    </row>
    <row r="1425" spans="1:32" x14ac:dyDescent="0.15">
      <c r="A1425" s="32">
        <v>72009.448436933337</v>
      </c>
      <c r="B1425" s="33">
        <v>10.888193100000001</v>
      </c>
      <c r="C1425" s="33">
        <v>47.853659525942611</v>
      </c>
      <c r="D1425" s="33">
        <f>C1425/Table1[[#This Row],[Std. Price ($)]]</f>
        <v>4.3950046703288725</v>
      </c>
      <c r="E1425" s="29">
        <v>74</v>
      </c>
      <c r="F1425" s="29">
        <f t="shared" si="308"/>
        <v>185</v>
      </c>
      <c r="G1425" s="29">
        <f t="shared" si="309"/>
        <v>185</v>
      </c>
      <c r="H1425" s="29">
        <f t="shared" si="310"/>
        <v>185</v>
      </c>
      <c r="I1425" s="58">
        <f t="shared" si="311"/>
        <v>185</v>
      </c>
      <c r="J1425" s="58">
        <f t="shared" si="312"/>
        <v>185</v>
      </c>
      <c r="K1425" s="58">
        <f t="shared" si="313"/>
        <v>185</v>
      </c>
      <c r="L1425" s="58">
        <f t="shared" si="314"/>
        <v>185</v>
      </c>
      <c r="M1425" s="58">
        <f t="shared" si="315"/>
        <v>185</v>
      </c>
      <c r="N1425" s="58">
        <f t="shared" si="316"/>
        <v>185</v>
      </c>
      <c r="O1425" s="58">
        <f t="shared" si="317"/>
        <v>185</v>
      </c>
      <c r="P1425" s="58">
        <f t="shared" si="318"/>
        <v>185</v>
      </c>
      <c r="Q1425" s="58">
        <f t="shared" si="319"/>
        <v>185</v>
      </c>
      <c r="R1425" s="58">
        <f>SUM(Table1[[#This Row],[Oct]:[September]])</f>
        <v>2220</v>
      </c>
      <c r="S1425" s="68">
        <f>Table1[[#This Row],[DEMAND for the whole year]]/365</f>
        <v>6.0821917808219181</v>
      </c>
      <c r="T1425" s="68">
        <f>Table1[[#This Row],[Lead Time (days)]]*S1425</f>
        <v>18.246575342465754</v>
      </c>
      <c r="U1425" s="68">
        <f>SQRT(2*Table1[[#This Row],[DEMAND for the whole year]]*$H$1/(Table1[[#This Row],[Std. Price ($)]]*$K$1))</f>
        <v>782.09445609922625</v>
      </c>
      <c r="V1425" s="68">
        <f>Table1[[#This Row],[DEMAND for the whole year]]/U1425</f>
        <v>2.8385318201492828</v>
      </c>
      <c r="W1425" s="68">
        <f>Table1[[#This Row],[Demand variability (COV)]]*S1425</f>
        <v>2.5545205479452053</v>
      </c>
      <c r="X1425" s="68">
        <f t="shared" si="320"/>
        <v>4.4245593780197838</v>
      </c>
      <c r="Y1425" s="68">
        <f t="shared" si="321"/>
        <v>9.086934002633944</v>
      </c>
      <c r="Z1425" s="58">
        <f>(Table1[[#This Row],[Eoq]]/2)*(Table1[[#This Row],[Std. Price ($)]]*$K$1)</f>
        <v>851.55954604478484</v>
      </c>
      <c r="AA1425" s="58">
        <f>Table1[[#This Row],[number of times I order]]*$H$1</f>
        <v>851.55954604478484</v>
      </c>
      <c r="AB1425" s="58">
        <f>Table1[[#This Row],[Holding cost]]+AA1425</f>
        <v>1703.1190920895697</v>
      </c>
      <c r="AC1425" s="34">
        <v>1.5</v>
      </c>
      <c r="AD1425" s="29">
        <v>1</v>
      </c>
      <c r="AE1425" s="29">
        <v>0.42</v>
      </c>
      <c r="AF1425" s="29">
        <v>3</v>
      </c>
    </row>
    <row r="1426" spans="1:32" x14ac:dyDescent="0.15">
      <c r="A1426" s="32">
        <v>9888.345392658237</v>
      </c>
      <c r="B1426" s="33">
        <v>8.6351430000000011</v>
      </c>
      <c r="C1426" s="33">
        <v>170.01928224105004</v>
      </c>
      <c r="D1426" s="33">
        <f>C1426/Table1[[#This Row],[Std. Price ($)]]</f>
        <v>19.68922601988757</v>
      </c>
      <c r="E1426" s="29">
        <v>90</v>
      </c>
      <c r="F1426" s="29">
        <f t="shared" si="308"/>
        <v>126</v>
      </c>
      <c r="G1426" s="29">
        <f t="shared" si="309"/>
        <v>126</v>
      </c>
      <c r="H1426" s="29">
        <f t="shared" si="310"/>
        <v>126</v>
      </c>
      <c r="I1426" s="58">
        <f t="shared" si="311"/>
        <v>126</v>
      </c>
      <c r="J1426" s="58">
        <f t="shared" si="312"/>
        <v>126</v>
      </c>
      <c r="K1426" s="58">
        <f t="shared" si="313"/>
        <v>126</v>
      </c>
      <c r="L1426" s="58">
        <f t="shared" si="314"/>
        <v>126</v>
      </c>
      <c r="M1426" s="58">
        <f t="shared" si="315"/>
        <v>126</v>
      </c>
      <c r="N1426" s="58">
        <f t="shared" si="316"/>
        <v>126</v>
      </c>
      <c r="O1426" s="58">
        <f t="shared" si="317"/>
        <v>126</v>
      </c>
      <c r="P1426" s="58">
        <f t="shared" si="318"/>
        <v>126</v>
      </c>
      <c r="Q1426" s="58">
        <f t="shared" si="319"/>
        <v>126</v>
      </c>
      <c r="R1426" s="58">
        <f>SUM(Table1[[#This Row],[Oct]:[September]])</f>
        <v>1512</v>
      </c>
      <c r="S1426" s="68">
        <f>Table1[[#This Row],[DEMAND for the whole year]]/365</f>
        <v>4.1424657534246574</v>
      </c>
      <c r="T1426" s="68">
        <f>Table1[[#This Row],[Lead Time (days)]]*S1426</f>
        <v>20.712328767123289</v>
      </c>
      <c r="U1426" s="68">
        <f>SQRT(2*Table1[[#This Row],[DEMAND for the whole year]]*$H$1/(Table1[[#This Row],[Std. Price ($)]]*$K$1))</f>
        <v>724.77258240769424</v>
      </c>
      <c r="V1426" s="68">
        <f>Table1[[#This Row],[DEMAND for the whole year]]/U1426</f>
        <v>2.0861716305232414</v>
      </c>
      <c r="W1426" s="68">
        <f>Table1[[#This Row],[Demand variability (COV)]]*S1426</f>
        <v>4.2253150684931509</v>
      </c>
      <c r="X1426" s="68">
        <f t="shared" si="320"/>
        <v>9.4480917195048661</v>
      </c>
      <c r="Y1426" s="68">
        <f t="shared" si="321"/>
        <v>19.404008076482658</v>
      </c>
      <c r="Z1426" s="58">
        <f>(Table1[[#This Row],[Eoq]]/2)*(Table1[[#This Row],[Std. Price ($)]]*$K$1)</f>
        <v>625.85148915697255</v>
      </c>
      <c r="AA1426" s="58">
        <f>Table1[[#This Row],[number of times I order]]*$H$1</f>
        <v>625.85148915697243</v>
      </c>
      <c r="AB1426" s="58">
        <f>Table1[[#This Row],[Holding cost]]+AA1426</f>
        <v>1251.7029783139451</v>
      </c>
      <c r="AC1426" s="34">
        <v>0.4</v>
      </c>
      <c r="AD1426" s="29">
        <v>1</v>
      </c>
      <c r="AE1426" s="29">
        <v>1.02</v>
      </c>
      <c r="AF1426" s="29">
        <v>5</v>
      </c>
    </row>
    <row r="1427" spans="1:32" x14ac:dyDescent="0.15">
      <c r="A1427" s="32">
        <v>15592.298300798702</v>
      </c>
      <c r="B1427" s="33">
        <v>19.066505500000002</v>
      </c>
      <c r="C1427" s="33">
        <v>9207.460879917704</v>
      </c>
      <c r="D1427" s="33">
        <f>C1427/Table1[[#This Row],[Std. Price ($)]]</f>
        <v>482.91286937282257</v>
      </c>
      <c r="E1427" s="29">
        <v>186</v>
      </c>
      <c r="F1427" s="29">
        <f t="shared" si="308"/>
        <v>279</v>
      </c>
      <c r="G1427" s="29">
        <f t="shared" si="309"/>
        <v>279</v>
      </c>
      <c r="H1427" s="29">
        <f t="shared" si="310"/>
        <v>279</v>
      </c>
      <c r="I1427" s="58">
        <f t="shared" si="311"/>
        <v>279</v>
      </c>
      <c r="J1427" s="58">
        <f t="shared" si="312"/>
        <v>279</v>
      </c>
      <c r="K1427" s="58">
        <f t="shared" si="313"/>
        <v>279</v>
      </c>
      <c r="L1427" s="58">
        <f t="shared" si="314"/>
        <v>279</v>
      </c>
      <c r="M1427" s="58">
        <f t="shared" si="315"/>
        <v>279</v>
      </c>
      <c r="N1427" s="58">
        <f t="shared" si="316"/>
        <v>279</v>
      </c>
      <c r="O1427" s="58">
        <f t="shared" si="317"/>
        <v>279</v>
      </c>
      <c r="P1427" s="58">
        <f t="shared" si="318"/>
        <v>279</v>
      </c>
      <c r="Q1427" s="58">
        <f t="shared" si="319"/>
        <v>279</v>
      </c>
      <c r="R1427" s="58">
        <f>SUM(Table1[[#This Row],[Oct]:[September]])</f>
        <v>3348</v>
      </c>
      <c r="S1427" s="68">
        <f>Table1[[#This Row],[DEMAND for the whole year]]/365</f>
        <v>9.1726027397260275</v>
      </c>
      <c r="T1427" s="68">
        <f>Table1[[#This Row],[Lead Time (days)]]*S1427</f>
        <v>256.83287671232875</v>
      </c>
      <c r="U1427" s="68">
        <f>SQRT(2*Table1[[#This Row],[DEMAND for the whole year]]*$H$1/(Table1[[#This Row],[Std. Price ($)]]*$K$1))</f>
        <v>725.80139818862085</v>
      </c>
      <c r="V1427" s="68">
        <f>Table1[[#This Row],[DEMAND for the whole year]]/U1427</f>
        <v>4.6128321168236761</v>
      </c>
      <c r="W1427" s="68">
        <f>Table1[[#This Row],[Demand variability (COV)]]*S1427</f>
        <v>21.647342465753425</v>
      </c>
      <c r="X1427" s="68">
        <f t="shared" si="320"/>
        <v>114.54696941966263</v>
      </c>
      <c r="Y1427" s="68">
        <f t="shared" si="321"/>
        <v>235.25071366180876</v>
      </c>
      <c r="Z1427" s="58">
        <f>(Table1[[#This Row],[Eoq]]/2)*(Table1[[#This Row],[Std. Price ($)]]*$K$1)</f>
        <v>1383.849635047103</v>
      </c>
      <c r="AA1427" s="58">
        <f>Table1[[#This Row],[number of times I order]]*$H$1</f>
        <v>1383.8496350471028</v>
      </c>
      <c r="AB1427" s="58">
        <f>Table1[[#This Row],[Holding cost]]+AA1427</f>
        <v>2767.6992700942055</v>
      </c>
      <c r="AC1427" s="34">
        <v>0.5</v>
      </c>
      <c r="AD1427" s="29">
        <v>0.85</v>
      </c>
      <c r="AE1427" s="29">
        <v>2.36</v>
      </c>
      <c r="AF1427" s="29">
        <v>28</v>
      </c>
    </row>
    <row r="1428" spans="1:32" x14ac:dyDescent="0.15">
      <c r="A1428" s="32">
        <v>52881.436447142725</v>
      </c>
      <c r="B1428" s="33">
        <v>8.326496800000001</v>
      </c>
      <c r="C1428" s="33">
        <v>2747.890084990328</v>
      </c>
      <c r="D1428" s="33">
        <f>C1428/Table1[[#This Row],[Std. Price ($)]]</f>
        <v>330.01755131765952</v>
      </c>
      <c r="E1428" s="29">
        <v>162</v>
      </c>
      <c r="F1428" s="29">
        <f t="shared" si="308"/>
        <v>259.2</v>
      </c>
      <c r="G1428" s="29">
        <f t="shared" si="309"/>
        <v>259.2</v>
      </c>
      <c r="H1428" s="29">
        <f t="shared" si="310"/>
        <v>259.2</v>
      </c>
      <c r="I1428" s="58">
        <f t="shared" si="311"/>
        <v>259.2</v>
      </c>
      <c r="J1428" s="58">
        <f t="shared" si="312"/>
        <v>259.2</v>
      </c>
      <c r="K1428" s="58">
        <f t="shared" si="313"/>
        <v>259.2</v>
      </c>
      <c r="L1428" s="58">
        <f t="shared" si="314"/>
        <v>259.2</v>
      </c>
      <c r="M1428" s="58">
        <f t="shared" si="315"/>
        <v>259.2</v>
      </c>
      <c r="N1428" s="58">
        <f t="shared" si="316"/>
        <v>259.2</v>
      </c>
      <c r="O1428" s="58">
        <f t="shared" si="317"/>
        <v>259.2</v>
      </c>
      <c r="P1428" s="58">
        <f t="shared" si="318"/>
        <v>259.2</v>
      </c>
      <c r="Q1428" s="58">
        <f t="shared" si="319"/>
        <v>259.2</v>
      </c>
      <c r="R1428" s="58">
        <f>SUM(Table1[[#This Row],[Oct]:[September]])</f>
        <v>3110.3999999999992</v>
      </c>
      <c r="S1428" s="68">
        <f>Table1[[#This Row],[DEMAND for the whole year]]/365</f>
        <v>8.5216438356164357</v>
      </c>
      <c r="T1428" s="68">
        <f>Table1[[#This Row],[Lead Time (days)]]*S1428</f>
        <v>366.43068493150673</v>
      </c>
      <c r="U1428" s="68">
        <f>SQRT(2*Table1[[#This Row],[DEMAND for the whole year]]*$H$1/(Table1[[#This Row],[Std. Price ($)]]*$K$1))</f>
        <v>1058.6138929287026</v>
      </c>
      <c r="V1428" s="68">
        <f>Table1[[#This Row],[DEMAND for the whole year]]/U1428</f>
        <v>2.9381817306354621</v>
      </c>
      <c r="W1428" s="68">
        <f>Table1[[#This Row],[Demand variability (COV)]]*S1428</f>
        <v>9.4590246575342452</v>
      </c>
      <c r="X1428" s="68">
        <f t="shared" si="320"/>
        <v>62.026972691637596</v>
      </c>
      <c r="Y1428" s="68">
        <f t="shared" si="321"/>
        <v>127.38782759524049</v>
      </c>
      <c r="Z1428" s="58">
        <f>(Table1[[#This Row],[Eoq]]/2)*(Table1[[#This Row],[Std. Price ($)]]*$K$1)</f>
        <v>881.45451919063873</v>
      </c>
      <c r="AA1428" s="58">
        <f>Table1[[#This Row],[number of times I order]]*$H$1</f>
        <v>881.45451919063862</v>
      </c>
      <c r="AB1428" s="58">
        <f>Table1[[#This Row],[Holding cost]]+AA1428</f>
        <v>1762.9090383812772</v>
      </c>
      <c r="AC1428" s="34">
        <v>0.6</v>
      </c>
      <c r="AD1428" s="29">
        <v>1</v>
      </c>
      <c r="AE1428" s="29">
        <v>1.1100000000000001</v>
      </c>
      <c r="AF1428" s="29">
        <v>43</v>
      </c>
    </row>
    <row r="1429" spans="1:32" x14ac:dyDescent="0.15">
      <c r="A1429" s="32">
        <v>29759.844063707562</v>
      </c>
      <c r="B1429" s="33">
        <v>18.931281600000002</v>
      </c>
      <c r="C1429" s="33">
        <v>1063.9039741972356</v>
      </c>
      <c r="D1429" s="33">
        <f>C1429/Table1[[#This Row],[Std. Price ($)]]</f>
        <v>56.198201298597525</v>
      </c>
      <c r="E1429" s="29">
        <v>146</v>
      </c>
      <c r="F1429" s="29">
        <f t="shared" si="308"/>
        <v>175.2</v>
      </c>
      <c r="G1429" s="29">
        <f t="shared" si="309"/>
        <v>175.2</v>
      </c>
      <c r="H1429" s="29">
        <f t="shared" si="310"/>
        <v>175.2</v>
      </c>
      <c r="I1429" s="58">
        <f t="shared" si="311"/>
        <v>175.2</v>
      </c>
      <c r="J1429" s="58">
        <f t="shared" si="312"/>
        <v>175.2</v>
      </c>
      <c r="K1429" s="58">
        <f t="shared" si="313"/>
        <v>175.2</v>
      </c>
      <c r="L1429" s="58">
        <f t="shared" si="314"/>
        <v>175.2</v>
      </c>
      <c r="M1429" s="58">
        <f t="shared" si="315"/>
        <v>175.2</v>
      </c>
      <c r="N1429" s="58">
        <f t="shared" si="316"/>
        <v>175.2</v>
      </c>
      <c r="O1429" s="58">
        <f t="shared" si="317"/>
        <v>175.2</v>
      </c>
      <c r="P1429" s="58">
        <f t="shared" si="318"/>
        <v>175.2</v>
      </c>
      <c r="Q1429" s="58">
        <f t="shared" si="319"/>
        <v>175.2</v>
      </c>
      <c r="R1429" s="58">
        <f>SUM(Table1[[#This Row],[Oct]:[September]])</f>
        <v>2102.4</v>
      </c>
      <c r="S1429" s="68">
        <f>Table1[[#This Row],[DEMAND for the whole year]]/365</f>
        <v>5.7600000000000007</v>
      </c>
      <c r="T1429" s="68">
        <f>Table1[[#This Row],[Lead Time (days)]]*S1429</f>
        <v>126.72000000000001</v>
      </c>
      <c r="U1429" s="68">
        <f>SQRT(2*Table1[[#This Row],[DEMAND for the whole year]]*$H$1/(Table1[[#This Row],[Std. Price ($)]]*$K$1))</f>
        <v>577.20261967181978</v>
      </c>
      <c r="V1429" s="68">
        <f>Table1[[#This Row],[DEMAND for the whole year]]/U1429</f>
        <v>3.6423951110883075</v>
      </c>
      <c r="W1429" s="68">
        <f>Table1[[#This Row],[Demand variability (COV)]]*S1429</f>
        <v>2.8800000000000003</v>
      </c>
      <c r="X1429" s="68">
        <f t="shared" si="320"/>
        <v>13.508397388291479</v>
      </c>
      <c r="Y1429" s="68">
        <f t="shared" si="321"/>
        <v>27.742856420585376</v>
      </c>
      <c r="Z1429" s="58">
        <f>(Table1[[#This Row],[Eoq]]/2)*(Table1[[#This Row],[Std. Price ($)]]*$K$1)</f>
        <v>1092.7185333264922</v>
      </c>
      <c r="AA1429" s="58">
        <f>Table1[[#This Row],[number of times I order]]*$H$1</f>
        <v>1092.7185333264922</v>
      </c>
      <c r="AB1429" s="58">
        <f>Table1[[#This Row],[Holding cost]]+AA1429</f>
        <v>2185.4370666529844</v>
      </c>
      <c r="AC1429" s="34">
        <v>0.2</v>
      </c>
      <c r="AD1429" s="29">
        <v>0.95</v>
      </c>
      <c r="AE1429" s="29">
        <v>0.5</v>
      </c>
      <c r="AF1429" s="29">
        <v>22</v>
      </c>
    </row>
    <row r="1430" spans="1:32" x14ac:dyDescent="0.15">
      <c r="A1430" s="32">
        <v>17735.998990048509</v>
      </c>
      <c r="B1430" s="33">
        <v>33.208625900000001</v>
      </c>
      <c r="C1430" s="33">
        <v>1585.583809599334</v>
      </c>
      <c r="D1430" s="33">
        <f>C1430/Table1[[#This Row],[Std. Price ($)]]</f>
        <v>47.746143257295508</v>
      </c>
      <c r="E1430" s="29">
        <v>74</v>
      </c>
      <c r="F1430" s="29">
        <f t="shared" si="308"/>
        <v>111</v>
      </c>
      <c r="G1430" s="29">
        <f t="shared" si="309"/>
        <v>111</v>
      </c>
      <c r="H1430" s="29">
        <f t="shared" si="310"/>
        <v>111</v>
      </c>
      <c r="I1430" s="58">
        <f t="shared" si="311"/>
        <v>111</v>
      </c>
      <c r="J1430" s="58">
        <f t="shared" si="312"/>
        <v>111</v>
      </c>
      <c r="K1430" s="58">
        <f t="shared" si="313"/>
        <v>111</v>
      </c>
      <c r="L1430" s="58">
        <f t="shared" si="314"/>
        <v>111</v>
      </c>
      <c r="M1430" s="58">
        <f t="shared" si="315"/>
        <v>111</v>
      </c>
      <c r="N1430" s="58">
        <f t="shared" si="316"/>
        <v>111</v>
      </c>
      <c r="O1430" s="58">
        <f t="shared" si="317"/>
        <v>111</v>
      </c>
      <c r="P1430" s="58">
        <f t="shared" si="318"/>
        <v>111</v>
      </c>
      <c r="Q1430" s="58">
        <f t="shared" si="319"/>
        <v>111</v>
      </c>
      <c r="R1430" s="58">
        <f>SUM(Table1[[#This Row],[Oct]:[September]])</f>
        <v>1332</v>
      </c>
      <c r="S1430" s="68">
        <f>Table1[[#This Row],[DEMAND for the whole year]]/365</f>
        <v>3.6493150684931508</v>
      </c>
      <c r="T1430" s="68">
        <f>Table1[[#This Row],[Lead Time (days)]]*S1430</f>
        <v>83.93424657534247</v>
      </c>
      <c r="U1430" s="68">
        <f>SQRT(2*Table1[[#This Row],[DEMAND for the whole year]]*$H$1/(Table1[[#This Row],[Std. Price ($)]]*$K$1))</f>
        <v>346.88641086767819</v>
      </c>
      <c r="V1430" s="68">
        <f>Table1[[#This Row],[DEMAND for the whole year]]/U1430</f>
        <v>3.8398736827661404</v>
      </c>
      <c r="W1430" s="68">
        <f>Table1[[#This Row],[Demand variability (COV)]]*S1430</f>
        <v>3.1019178082191781</v>
      </c>
      <c r="X1430" s="68">
        <f t="shared" si="320"/>
        <v>14.876275207382632</v>
      </c>
      <c r="Y1430" s="68">
        <f t="shared" si="321"/>
        <v>30.552134001421262</v>
      </c>
      <c r="Z1430" s="58">
        <f>(Table1[[#This Row],[Eoq]]/2)*(Table1[[#This Row],[Std. Price ($)]]*$K$1)</f>
        <v>1151.962104829842</v>
      </c>
      <c r="AA1430" s="58">
        <f>Table1[[#This Row],[number of times I order]]*$H$1</f>
        <v>1151.962104829842</v>
      </c>
      <c r="AB1430" s="58">
        <f>Table1[[#This Row],[Holding cost]]+AA1430</f>
        <v>2303.924209659684</v>
      </c>
      <c r="AC1430" s="34">
        <v>0.5</v>
      </c>
      <c r="AD1430" s="29">
        <v>0.85</v>
      </c>
      <c r="AE1430" s="29">
        <v>0.85</v>
      </c>
      <c r="AF1430" s="29">
        <v>23</v>
      </c>
    </row>
    <row r="1431" spans="1:32" x14ac:dyDescent="0.15">
      <c r="A1431" s="32">
        <v>86716.774203378271</v>
      </c>
      <c r="B1431" s="33">
        <v>13.037793799999999</v>
      </c>
      <c r="C1431" s="33">
        <v>1041.7347354855212</v>
      </c>
      <c r="D1431" s="33">
        <f>C1431/Table1[[#This Row],[Std. Price ($)]]</f>
        <v>79.90115133478497</v>
      </c>
      <c r="E1431" s="29">
        <v>98</v>
      </c>
      <c r="F1431" s="29">
        <f t="shared" si="308"/>
        <v>137.19999999999999</v>
      </c>
      <c r="G1431" s="29">
        <f t="shared" si="309"/>
        <v>137.19999999999999</v>
      </c>
      <c r="H1431" s="29">
        <f t="shared" si="310"/>
        <v>137.19999999999999</v>
      </c>
      <c r="I1431" s="58">
        <f t="shared" si="311"/>
        <v>137.19999999999999</v>
      </c>
      <c r="J1431" s="58">
        <f t="shared" si="312"/>
        <v>137.19999999999999</v>
      </c>
      <c r="K1431" s="58">
        <f t="shared" si="313"/>
        <v>137.19999999999999</v>
      </c>
      <c r="L1431" s="58">
        <f t="shared" si="314"/>
        <v>137.19999999999999</v>
      </c>
      <c r="M1431" s="58">
        <f t="shared" si="315"/>
        <v>137.19999999999999</v>
      </c>
      <c r="N1431" s="58">
        <f t="shared" si="316"/>
        <v>137.19999999999999</v>
      </c>
      <c r="O1431" s="58">
        <f t="shared" si="317"/>
        <v>137.19999999999999</v>
      </c>
      <c r="P1431" s="58">
        <f t="shared" si="318"/>
        <v>137.19999999999999</v>
      </c>
      <c r="Q1431" s="58">
        <f t="shared" si="319"/>
        <v>137.19999999999999</v>
      </c>
      <c r="R1431" s="58">
        <f>SUM(Table1[[#This Row],[Oct]:[September]])</f>
        <v>1646.4000000000003</v>
      </c>
      <c r="S1431" s="68">
        <f>Table1[[#This Row],[DEMAND for the whole year]]/365</f>
        <v>4.5106849315068498</v>
      </c>
      <c r="T1431" s="68">
        <f>Table1[[#This Row],[Lead Time (days)]]*S1431</f>
        <v>103.74575342465755</v>
      </c>
      <c r="U1431" s="68">
        <f>SQRT(2*Table1[[#This Row],[DEMAND for the whole year]]*$H$1/(Table1[[#This Row],[Std. Price ($)]]*$K$1))</f>
        <v>615.49744149886544</v>
      </c>
      <c r="V1431" s="68">
        <f>Table1[[#This Row],[DEMAND for the whole year]]/U1431</f>
        <v>2.6749095755632561</v>
      </c>
      <c r="W1431" s="68">
        <f>Table1[[#This Row],[Demand variability (COV)]]*S1431</f>
        <v>4.7362191780821927</v>
      </c>
      <c r="X1431" s="68">
        <f t="shared" si="320"/>
        <v>22.714109235564838</v>
      </c>
      <c r="Y1431" s="68">
        <f t="shared" si="321"/>
        <v>46.649077098513494</v>
      </c>
      <c r="Z1431" s="58">
        <f>(Table1[[#This Row],[Eoq]]/2)*(Table1[[#This Row],[Std. Price ($)]]*$K$1)</f>
        <v>802.47287266897706</v>
      </c>
      <c r="AA1431" s="58">
        <f>Table1[[#This Row],[number of times I order]]*$H$1</f>
        <v>802.47287266897683</v>
      </c>
      <c r="AB1431" s="58">
        <f>Table1[[#This Row],[Holding cost]]+AA1431</f>
        <v>1604.9457453379539</v>
      </c>
      <c r="AC1431" s="34">
        <v>0.4</v>
      </c>
      <c r="AD1431" s="29">
        <v>1</v>
      </c>
      <c r="AE1431" s="29">
        <v>1.05</v>
      </c>
      <c r="AF1431" s="29">
        <v>23</v>
      </c>
    </row>
    <row r="1432" spans="1:32" x14ac:dyDescent="0.15">
      <c r="A1432" s="32">
        <v>56592.45296194734</v>
      </c>
      <c r="B1432" s="33">
        <v>11.3477377</v>
      </c>
      <c r="C1432" s="33">
        <v>1216.4909785428865</v>
      </c>
      <c r="D1432" s="33">
        <f>C1432/Table1[[#This Row],[Std. Price ($)]]</f>
        <v>107.20118940913541</v>
      </c>
      <c r="E1432" s="29">
        <v>220</v>
      </c>
      <c r="F1432" s="29">
        <f t="shared" si="308"/>
        <v>484</v>
      </c>
      <c r="G1432" s="29">
        <f t="shared" si="309"/>
        <v>484</v>
      </c>
      <c r="H1432" s="29">
        <f t="shared" si="310"/>
        <v>484</v>
      </c>
      <c r="I1432" s="58">
        <f t="shared" si="311"/>
        <v>484</v>
      </c>
      <c r="J1432" s="58">
        <f t="shared" si="312"/>
        <v>484</v>
      </c>
      <c r="K1432" s="58">
        <f t="shared" si="313"/>
        <v>484</v>
      </c>
      <c r="L1432" s="58">
        <f t="shared" si="314"/>
        <v>484</v>
      </c>
      <c r="M1432" s="58">
        <f t="shared" si="315"/>
        <v>484</v>
      </c>
      <c r="N1432" s="58">
        <f t="shared" si="316"/>
        <v>484</v>
      </c>
      <c r="O1432" s="58">
        <f t="shared" si="317"/>
        <v>484</v>
      </c>
      <c r="P1432" s="58">
        <f t="shared" si="318"/>
        <v>484</v>
      </c>
      <c r="Q1432" s="58">
        <f t="shared" si="319"/>
        <v>484</v>
      </c>
      <c r="R1432" s="58">
        <f>SUM(Table1[[#This Row],[Oct]:[September]])</f>
        <v>5808</v>
      </c>
      <c r="S1432" s="68">
        <f>Table1[[#This Row],[DEMAND for the whole year]]/365</f>
        <v>15.912328767123288</v>
      </c>
      <c r="T1432" s="68">
        <f>Table1[[#This Row],[Lead Time (days)]]*S1432</f>
        <v>445.54520547945208</v>
      </c>
      <c r="U1432" s="68">
        <f>SQRT(2*Table1[[#This Row],[DEMAND for the whole year]]*$H$1/(Table1[[#This Row],[Std. Price ($)]]*$K$1))</f>
        <v>1239.1368913042802</v>
      </c>
      <c r="V1432" s="68">
        <f>Table1[[#This Row],[DEMAND for the whole year]]/U1432</f>
        <v>4.6871334723047946</v>
      </c>
      <c r="W1432" s="68">
        <f>Table1[[#This Row],[Demand variability (COV)]]*S1432</f>
        <v>3.978082191780822</v>
      </c>
      <c r="X1432" s="68">
        <f t="shared" si="320"/>
        <v>21.05003234885362</v>
      </c>
      <c r="Y1432" s="68">
        <f t="shared" si="321"/>
        <v>43.231481005222733</v>
      </c>
      <c r="Z1432" s="58">
        <f>(Table1[[#This Row],[Eoq]]/2)*(Table1[[#This Row],[Std. Price ($)]]*$K$1)</f>
        <v>1406.1400416914382</v>
      </c>
      <c r="AA1432" s="58">
        <f>Table1[[#This Row],[number of times I order]]*$H$1</f>
        <v>1406.1400416914385</v>
      </c>
      <c r="AB1432" s="58">
        <f>Table1[[#This Row],[Holding cost]]+AA1432</f>
        <v>2812.2800833828769</v>
      </c>
      <c r="AC1432" s="34">
        <v>1.2</v>
      </c>
      <c r="AD1432" s="29">
        <v>0.85</v>
      </c>
      <c r="AE1432" s="29">
        <v>0.25</v>
      </c>
      <c r="AF1432" s="29">
        <v>28</v>
      </c>
    </row>
    <row r="1433" spans="1:32" x14ac:dyDescent="0.15">
      <c r="A1433" s="32">
        <v>40235.045194220656</v>
      </c>
      <c r="B1433" s="33">
        <v>44.918119099999998</v>
      </c>
      <c r="C1433" s="33">
        <v>3935.7880870940717</v>
      </c>
      <c r="D1433" s="33">
        <f>C1433/Table1[[#This Row],[Std. Price ($)]]</f>
        <v>87.621391232609994</v>
      </c>
      <c r="E1433" s="29">
        <v>220</v>
      </c>
      <c r="F1433" s="29">
        <f t="shared" si="308"/>
        <v>396</v>
      </c>
      <c r="G1433" s="29">
        <f t="shared" si="309"/>
        <v>396</v>
      </c>
      <c r="H1433" s="29">
        <f t="shared" si="310"/>
        <v>396</v>
      </c>
      <c r="I1433" s="58">
        <f t="shared" si="311"/>
        <v>396</v>
      </c>
      <c r="J1433" s="58">
        <f t="shared" si="312"/>
        <v>396</v>
      </c>
      <c r="K1433" s="58">
        <f t="shared" si="313"/>
        <v>396</v>
      </c>
      <c r="L1433" s="58">
        <f t="shared" si="314"/>
        <v>396</v>
      </c>
      <c r="M1433" s="58">
        <f t="shared" si="315"/>
        <v>396</v>
      </c>
      <c r="N1433" s="58">
        <f t="shared" si="316"/>
        <v>396</v>
      </c>
      <c r="O1433" s="58">
        <f t="shared" si="317"/>
        <v>396</v>
      </c>
      <c r="P1433" s="58">
        <f t="shared" si="318"/>
        <v>396</v>
      </c>
      <c r="Q1433" s="58">
        <f t="shared" si="319"/>
        <v>396</v>
      </c>
      <c r="R1433" s="58">
        <f>SUM(Table1[[#This Row],[Oct]:[September]])</f>
        <v>4752</v>
      </c>
      <c r="S1433" s="68">
        <f>Table1[[#This Row],[DEMAND for the whole year]]/365</f>
        <v>13.019178082191781</v>
      </c>
      <c r="T1433" s="68">
        <f>Table1[[#This Row],[Lead Time (days)]]*S1433</f>
        <v>429.63287671232877</v>
      </c>
      <c r="U1433" s="68">
        <f>SQRT(2*Table1[[#This Row],[DEMAND for the whole year]]*$H$1/(Table1[[#This Row],[Std. Price ($)]]*$K$1))</f>
        <v>563.36266500978002</v>
      </c>
      <c r="V1433" s="68">
        <f>Table1[[#This Row],[DEMAND for the whole year]]/U1433</f>
        <v>8.4350637611342325</v>
      </c>
      <c r="W1433" s="68">
        <f>Table1[[#This Row],[Demand variability (COV)]]*S1433</f>
        <v>3.2547945205479452</v>
      </c>
      <c r="X1433" s="68">
        <f t="shared" si="320"/>
        <v>18.697371024896377</v>
      </c>
      <c r="Y1433" s="68">
        <f t="shared" si="321"/>
        <v>38.399705374059927</v>
      </c>
      <c r="Z1433" s="58">
        <f>(Table1[[#This Row],[Eoq]]/2)*(Table1[[#This Row],[Std. Price ($)]]*$K$1)</f>
        <v>2530.5191283402701</v>
      </c>
      <c r="AA1433" s="58">
        <f>Table1[[#This Row],[number of times I order]]*$H$1</f>
        <v>2530.5191283402696</v>
      </c>
      <c r="AB1433" s="58">
        <f>Table1[[#This Row],[Holding cost]]+AA1433</f>
        <v>5061.0382566805401</v>
      </c>
      <c r="AC1433" s="34">
        <v>0.8</v>
      </c>
      <c r="AD1433" s="29">
        <v>0.85</v>
      </c>
      <c r="AE1433" s="29">
        <v>0.25</v>
      </c>
      <c r="AF1433" s="29">
        <v>33</v>
      </c>
    </row>
    <row r="1434" spans="1:32" x14ac:dyDescent="0.15">
      <c r="A1434" s="32">
        <v>8379.8492828012877</v>
      </c>
      <c r="B1434" s="33">
        <v>26.9896973</v>
      </c>
      <c r="C1434" s="33">
        <v>1415.7751762123346</v>
      </c>
      <c r="D1434" s="33">
        <f>C1434/Table1[[#This Row],[Std. Price ($)]]</f>
        <v>52.45613392679045</v>
      </c>
      <c r="E1434" s="29">
        <v>170</v>
      </c>
      <c r="F1434" s="29">
        <f t="shared" si="308"/>
        <v>204</v>
      </c>
      <c r="G1434" s="29">
        <f t="shared" si="309"/>
        <v>204</v>
      </c>
      <c r="H1434" s="29">
        <f t="shared" si="310"/>
        <v>204</v>
      </c>
      <c r="I1434" s="58">
        <f t="shared" si="311"/>
        <v>204</v>
      </c>
      <c r="J1434" s="58">
        <f t="shared" si="312"/>
        <v>204</v>
      </c>
      <c r="K1434" s="58">
        <f t="shared" si="313"/>
        <v>204</v>
      </c>
      <c r="L1434" s="58">
        <f t="shared" si="314"/>
        <v>204</v>
      </c>
      <c r="M1434" s="58">
        <f t="shared" si="315"/>
        <v>204</v>
      </c>
      <c r="N1434" s="58">
        <f t="shared" si="316"/>
        <v>204</v>
      </c>
      <c r="O1434" s="58">
        <f t="shared" si="317"/>
        <v>204</v>
      </c>
      <c r="P1434" s="58">
        <f t="shared" si="318"/>
        <v>204</v>
      </c>
      <c r="Q1434" s="58">
        <f t="shared" si="319"/>
        <v>204</v>
      </c>
      <c r="R1434" s="58">
        <f>SUM(Table1[[#This Row],[Oct]:[September]])</f>
        <v>2448</v>
      </c>
      <c r="S1434" s="68">
        <f>Table1[[#This Row],[DEMAND for the whole year]]/365</f>
        <v>6.7068493150684931</v>
      </c>
      <c r="T1434" s="68">
        <f>Table1[[#This Row],[Lead Time (days)]]*S1434</f>
        <v>33.534246575342465</v>
      </c>
      <c r="U1434" s="68">
        <f>SQRT(2*Table1[[#This Row],[DEMAND for the whole year]]*$H$1/(Table1[[#This Row],[Std. Price ($)]]*$K$1))</f>
        <v>521.63572517848627</v>
      </c>
      <c r="V1434" s="68">
        <f>Table1[[#This Row],[DEMAND for the whole year]]/U1434</f>
        <v>4.6929301078111099</v>
      </c>
      <c r="W1434" s="68">
        <f>Table1[[#This Row],[Demand variability (COV)]]*S1434</f>
        <v>8.7189041095890421</v>
      </c>
      <c r="X1434" s="68">
        <f t="shared" si="320"/>
        <v>19.496062278343373</v>
      </c>
      <c r="Y1434" s="68">
        <f t="shared" si="321"/>
        <v>40.040016665757861</v>
      </c>
      <c r="Z1434" s="58">
        <f>(Table1[[#This Row],[Eoq]]/2)*(Table1[[#This Row],[Std. Price ($)]]*$K$1)</f>
        <v>1407.8790323433332</v>
      </c>
      <c r="AA1434" s="58">
        <f>Table1[[#This Row],[number of times I order]]*$H$1</f>
        <v>1407.8790323433329</v>
      </c>
      <c r="AB1434" s="58">
        <f>Table1[[#This Row],[Holding cost]]+AA1434</f>
        <v>2815.7580646866663</v>
      </c>
      <c r="AC1434" s="34">
        <v>0.2</v>
      </c>
      <c r="AD1434" s="29">
        <v>0.75</v>
      </c>
      <c r="AE1434" s="29">
        <v>1.3</v>
      </c>
      <c r="AF1434" s="29">
        <v>5</v>
      </c>
    </row>
    <row r="1435" spans="1:32" x14ac:dyDescent="0.15">
      <c r="A1435" s="32">
        <v>49745.155094661299</v>
      </c>
      <c r="B1435" s="33">
        <v>28.3293116</v>
      </c>
      <c r="C1435" s="33">
        <v>12137.412362330624</v>
      </c>
      <c r="D1435" s="33">
        <f>C1435/Table1[[#This Row],[Std. Price ($)]]</f>
        <v>428.44007414322851</v>
      </c>
      <c r="E1435" s="29">
        <v>162</v>
      </c>
      <c r="F1435" s="29">
        <f t="shared" si="308"/>
        <v>64.8</v>
      </c>
      <c r="G1435" s="29">
        <f t="shared" si="309"/>
        <v>64.8</v>
      </c>
      <c r="H1435" s="29">
        <f t="shared" si="310"/>
        <v>64.8</v>
      </c>
      <c r="I1435" s="58">
        <f t="shared" si="311"/>
        <v>64.8</v>
      </c>
      <c r="J1435" s="58">
        <f t="shared" si="312"/>
        <v>64.8</v>
      </c>
      <c r="K1435" s="58">
        <f t="shared" si="313"/>
        <v>64.8</v>
      </c>
      <c r="L1435" s="58">
        <f t="shared" si="314"/>
        <v>64.8</v>
      </c>
      <c r="M1435" s="58">
        <f t="shared" si="315"/>
        <v>64.8</v>
      </c>
      <c r="N1435" s="58">
        <f t="shared" si="316"/>
        <v>64.8</v>
      </c>
      <c r="O1435" s="58">
        <f t="shared" si="317"/>
        <v>64.8</v>
      </c>
      <c r="P1435" s="58">
        <f t="shared" si="318"/>
        <v>64.8</v>
      </c>
      <c r="Q1435" s="58">
        <f t="shared" si="319"/>
        <v>64.8</v>
      </c>
      <c r="R1435" s="58">
        <f>SUM(Table1[[#This Row],[Oct]:[September]])</f>
        <v>777.5999999999998</v>
      </c>
      <c r="S1435" s="68">
        <f>Table1[[#This Row],[DEMAND for the whole year]]/365</f>
        <v>2.1304109589041089</v>
      </c>
      <c r="T1435" s="68">
        <f>Table1[[#This Row],[Lead Time (days)]]*S1435</f>
        <v>48.999452054794503</v>
      </c>
      <c r="U1435" s="68">
        <f>SQRT(2*Table1[[#This Row],[DEMAND for the whole year]]*$H$1/(Table1[[#This Row],[Std. Price ($)]]*$K$1))</f>
        <v>286.95958966622652</v>
      </c>
      <c r="V1435" s="68">
        <f>Table1[[#This Row],[DEMAND for the whole year]]/U1435</f>
        <v>2.7097892107542236</v>
      </c>
      <c r="W1435" s="68">
        <f>Table1[[#This Row],[Demand variability (COV)]]*S1435</f>
        <v>6.3060164383561625</v>
      </c>
      <c r="X1435" s="68">
        <f t="shared" si="320"/>
        <v>30.242592421596683</v>
      </c>
      <c r="Y1435" s="68">
        <f t="shared" si="321"/>
        <v>62.110691240536383</v>
      </c>
      <c r="Z1435" s="58">
        <f>(Table1[[#This Row],[Eoq]]/2)*(Table1[[#This Row],[Std. Price ($)]]*$K$1)</f>
        <v>812.9367632262672</v>
      </c>
      <c r="AA1435" s="58">
        <f>Table1[[#This Row],[number of times I order]]*$H$1</f>
        <v>812.93676322626709</v>
      </c>
      <c r="AB1435" s="58">
        <f>Table1[[#This Row],[Holding cost]]+AA1435</f>
        <v>1625.8735264525344</v>
      </c>
      <c r="AC1435" s="34">
        <v>-0.6</v>
      </c>
      <c r="AD1435" s="29">
        <v>0.85</v>
      </c>
      <c r="AE1435" s="29">
        <v>2.96</v>
      </c>
      <c r="AF1435" s="29">
        <v>23</v>
      </c>
    </row>
    <row r="1436" spans="1:32" x14ac:dyDescent="0.15">
      <c r="A1436" s="32">
        <v>81186.836232034591</v>
      </c>
      <c r="B1436" s="33">
        <v>9.6121324000000001</v>
      </c>
      <c r="C1436" s="33">
        <v>2546.9471169465528</v>
      </c>
      <c r="D1436" s="33">
        <f>C1436/Table1[[#This Row],[Std. Price ($)]]</f>
        <v>264.97212178918306</v>
      </c>
      <c r="E1436" s="29">
        <v>162</v>
      </c>
      <c r="F1436" s="29">
        <f t="shared" si="308"/>
        <v>194.4</v>
      </c>
      <c r="G1436" s="29">
        <f t="shared" si="309"/>
        <v>194.4</v>
      </c>
      <c r="H1436" s="29">
        <f t="shared" si="310"/>
        <v>194.4</v>
      </c>
      <c r="I1436" s="58">
        <f t="shared" si="311"/>
        <v>194.4</v>
      </c>
      <c r="J1436" s="58">
        <f t="shared" si="312"/>
        <v>194.4</v>
      </c>
      <c r="K1436" s="58">
        <f t="shared" si="313"/>
        <v>194.4</v>
      </c>
      <c r="L1436" s="58">
        <f t="shared" si="314"/>
        <v>194.4</v>
      </c>
      <c r="M1436" s="58">
        <f t="shared" si="315"/>
        <v>194.4</v>
      </c>
      <c r="N1436" s="58">
        <f t="shared" si="316"/>
        <v>194.4</v>
      </c>
      <c r="O1436" s="58">
        <f t="shared" si="317"/>
        <v>194.4</v>
      </c>
      <c r="P1436" s="58">
        <f t="shared" si="318"/>
        <v>194.4</v>
      </c>
      <c r="Q1436" s="58">
        <f t="shared" si="319"/>
        <v>194.4</v>
      </c>
      <c r="R1436" s="58">
        <f>SUM(Table1[[#This Row],[Oct]:[September]])</f>
        <v>2332.8000000000006</v>
      </c>
      <c r="S1436" s="68">
        <f>Table1[[#This Row],[DEMAND for the whole year]]/365</f>
        <v>6.3912328767123308</v>
      </c>
      <c r="T1436" s="68">
        <f>Table1[[#This Row],[Lead Time (days)]]*S1436</f>
        <v>146.99835616438361</v>
      </c>
      <c r="U1436" s="68">
        <f>SQRT(2*Table1[[#This Row],[DEMAND for the whole year]]*$H$1/(Table1[[#This Row],[Std. Price ($)]]*$K$1))</f>
        <v>853.27595696928813</v>
      </c>
      <c r="V1436" s="68">
        <f>Table1[[#This Row],[DEMAND for the whole year]]/U1436</f>
        <v>2.7339338240418334</v>
      </c>
      <c r="W1436" s="68">
        <f>Table1[[#This Row],[Demand variability (COV)]]*S1436</f>
        <v>11.120745205479455</v>
      </c>
      <c r="X1436" s="68">
        <f t="shared" si="320"/>
        <v>53.333220419167155</v>
      </c>
      <c r="Y1436" s="68">
        <f t="shared" si="321"/>
        <v>109.5330433363514</v>
      </c>
      <c r="Z1436" s="58">
        <f>(Table1[[#This Row],[Eoq]]/2)*(Table1[[#This Row],[Std. Price ($)]]*$K$1)</f>
        <v>820.18014721255008</v>
      </c>
      <c r="AA1436" s="58">
        <f>Table1[[#This Row],[number of times I order]]*$H$1</f>
        <v>820.18014721254997</v>
      </c>
      <c r="AB1436" s="58">
        <f>Table1[[#This Row],[Holding cost]]+AA1436</f>
        <v>1640.3602944251002</v>
      </c>
      <c r="AC1436" s="34">
        <v>0.2</v>
      </c>
      <c r="AD1436" s="29">
        <v>0.85</v>
      </c>
      <c r="AE1436" s="29">
        <v>1.74</v>
      </c>
      <c r="AF1436" s="29">
        <v>23</v>
      </c>
    </row>
    <row r="1437" spans="1:32" x14ac:dyDescent="0.15">
      <c r="A1437" s="32">
        <v>94965.054639621187</v>
      </c>
      <c r="B1437" s="33">
        <v>10.904980800000001</v>
      </c>
      <c r="C1437" s="33">
        <v>809.61300680099839</v>
      </c>
      <c r="D1437" s="33">
        <f>C1437/Table1[[#This Row],[Std. Price ($)]]</f>
        <v>74.242497226679973</v>
      </c>
      <c r="E1437" s="29">
        <v>106</v>
      </c>
      <c r="F1437" s="29">
        <f t="shared" si="308"/>
        <v>63.599999999999994</v>
      </c>
      <c r="G1437" s="29">
        <f t="shared" si="309"/>
        <v>63.599999999999994</v>
      </c>
      <c r="H1437" s="29">
        <f t="shared" si="310"/>
        <v>63.599999999999994</v>
      </c>
      <c r="I1437" s="58">
        <f t="shared" si="311"/>
        <v>63.599999999999994</v>
      </c>
      <c r="J1437" s="58">
        <f t="shared" si="312"/>
        <v>63.599999999999994</v>
      </c>
      <c r="K1437" s="58">
        <f t="shared" si="313"/>
        <v>63.599999999999994</v>
      </c>
      <c r="L1437" s="58">
        <f t="shared" si="314"/>
        <v>63.599999999999994</v>
      </c>
      <c r="M1437" s="58">
        <f t="shared" si="315"/>
        <v>63.599999999999994</v>
      </c>
      <c r="N1437" s="58">
        <f t="shared" si="316"/>
        <v>63.599999999999994</v>
      </c>
      <c r="O1437" s="58">
        <f t="shared" si="317"/>
        <v>63.599999999999994</v>
      </c>
      <c r="P1437" s="58">
        <f t="shared" si="318"/>
        <v>63.599999999999994</v>
      </c>
      <c r="Q1437" s="58">
        <f t="shared" si="319"/>
        <v>63.599999999999994</v>
      </c>
      <c r="R1437" s="58">
        <f>SUM(Table1[[#This Row],[Oct]:[September]])</f>
        <v>763.20000000000016</v>
      </c>
      <c r="S1437" s="68">
        <f>Table1[[#This Row],[DEMAND for the whole year]]/365</f>
        <v>2.0909589041095895</v>
      </c>
      <c r="T1437" s="68">
        <f>Table1[[#This Row],[Lead Time (days)]]*S1437</f>
        <v>43.910136986301382</v>
      </c>
      <c r="U1437" s="68">
        <f>SQRT(2*Table1[[#This Row],[DEMAND for the whole year]]*$H$1/(Table1[[#This Row],[Std. Price ($)]]*$K$1))</f>
        <v>458.21294633837596</v>
      </c>
      <c r="V1437" s="68">
        <f>Table1[[#This Row],[DEMAND for the whole year]]/U1437</f>
        <v>1.6656011273771405</v>
      </c>
      <c r="W1437" s="68">
        <f>Table1[[#This Row],[Demand variability (COV)]]*S1437</f>
        <v>1.3382136986301374</v>
      </c>
      <c r="X1437" s="68">
        <f t="shared" si="320"/>
        <v>6.132465569999427</v>
      </c>
      <c r="Y1437" s="68">
        <f t="shared" si="321"/>
        <v>12.594544483873479</v>
      </c>
      <c r="Z1437" s="58">
        <f>(Table1[[#This Row],[Eoq]]/2)*(Table1[[#This Row],[Std. Price ($)]]*$K$1)</f>
        <v>499.68033821314208</v>
      </c>
      <c r="AA1437" s="58">
        <f>Table1[[#This Row],[number of times I order]]*$H$1</f>
        <v>499.68033821314214</v>
      </c>
      <c r="AB1437" s="58">
        <f>Table1[[#This Row],[Holding cost]]+AA1437</f>
        <v>999.36067642628427</v>
      </c>
      <c r="AC1437" s="34">
        <v>-0.4</v>
      </c>
      <c r="AD1437" s="29">
        <v>1</v>
      </c>
      <c r="AE1437" s="29">
        <v>0.64</v>
      </c>
      <c r="AF1437" s="29">
        <v>21</v>
      </c>
    </row>
    <row r="1438" spans="1:32" x14ac:dyDescent="0.15">
      <c r="A1438" s="32">
        <v>18878.157353740553</v>
      </c>
      <c r="B1438" s="33">
        <v>14.502714400000002</v>
      </c>
      <c r="C1438" s="33">
        <v>1303.1313165782235</v>
      </c>
      <c r="D1438" s="33">
        <f>C1438/Table1[[#This Row],[Std. Price ($)]]</f>
        <v>89.854304555444003</v>
      </c>
      <c r="E1438" s="29">
        <v>130</v>
      </c>
      <c r="F1438" s="29">
        <f t="shared" si="308"/>
        <v>325</v>
      </c>
      <c r="G1438" s="29">
        <f t="shared" si="309"/>
        <v>325</v>
      </c>
      <c r="H1438" s="29">
        <f t="shared" si="310"/>
        <v>325</v>
      </c>
      <c r="I1438" s="58">
        <f t="shared" si="311"/>
        <v>325</v>
      </c>
      <c r="J1438" s="58">
        <f t="shared" si="312"/>
        <v>325</v>
      </c>
      <c r="K1438" s="58">
        <f t="shared" si="313"/>
        <v>325</v>
      </c>
      <c r="L1438" s="58">
        <f t="shared" si="314"/>
        <v>325</v>
      </c>
      <c r="M1438" s="58">
        <f t="shared" si="315"/>
        <v>325</v>
      </c>
      <c r="N1438" s="58">
        <f t="shared" si="316"/>
        <v>325</v>
      </c>
      <c r="O1438" s="58">
        <f t="shared" si="317"/>
        <v>325</v>
      </c>
      <c r="P1438" s="58">
        <f t="shared" si="318"/>
        <v>325</v>
      </c>
      <c r="Q1438" s="58">
        <f t="shared" si="319"/>
        <v>325</v>
      </c>
      <c r="R1438" s="58">
        <f>SUM(Table1[[#This Row],[Oct]:[September]])</f>
        <v>3900</v>
      </c>
      <c r="S1438" s="68">
        <f>Table1[[#This Row],[DEMAND for the whole year]]/365</f>
        <v>10.684931506849315</v>
      </c>
      <c r="T1438" s="68">
        <f>Table1[[#This Row],[Lead Time (days)]]*S1438</f>
        <v>245.75342465753425</v>
      </c>
      <c r="U1438" s="68">
        <f>SQRT(2*Table1[[#This Row],[DEMAND for the whole year]]*$H$1/(Table1[[#This Row],[Std. Price ($)]]*$K$1))</f>
        <v>898.1901407614738</v>
      </c>
      <c r="V1438" s="68">
        <f>Table1[[#This Row],[DEMAND for the whole year]]/U1438</f>
        <v>4.3420650294531526</v>
      </c>
      <c r="W1438" s="68">
        <f>Table1[[#This Row],[Demand variability (COV)]]*S1438</f>
        <v>9.0821917808219172</v>
      </c>
      <c r="X1438" s="68">
        <f t="shared" si="320"/>
        <v>43.556661643237433</v>
      </c>
      <c r="Y1438" s="68">
        <f t="shared" si="321"/>
        <v>89.454446400557742</v>
      </c>
      <c r="Z1438" s="58">
        <f>(Table1[[#This Row],[Eoq]]/2)*(Table1[[#This Row],[Std. Price ($)]]*$K$1)</f>
        <v>1302.6195088359457</v>
      </c>
      <c r="AA1438" s="58">
        <f>Table1[[#This Row],[number of times I order]]*$H$1</f>
        <v>1302.6195088359459</v>
      </c>
      <c r="AB1438" s="58">
        <f>Table1[[#This Row],[Holding cost]]+AA1438</f>
        <v>2605.2390176718918</v>
      </c>
      <c r="AC1438" s="34">
        <v>1.5</v>
      </c>
      <c r="AD1438" s="29">
        <v>0.75</v>
      </c>
      <c r="AE1438" s="29">
        <v>0.85</v>
      </c>
      <c r="AF1438" s="29">
        <v>23</v>
      </c>
    </row>
    <row r="1439" spans="1:32" x14ac:dyDescent="0.15">
      <c r="A1439" s="32">
        <v>68042.043603585931</v>
      </c>
      <c r="B1439" s="33">
        <v>11.493992400000002</v>
      </c>
      <c r="C1439" s="33">
        <v>1574.4573246568009</v>
      </c>
      <c r="D1439" s="33">
        <f>C1439/Table1[[#This Row],[Std. Price ($)]]</f>
        <v>136.98089139651776</v>
      </c>
      <c r="E1439" s="29">
        <v>170</v>
      </c>
      <c r="F1439" s="29">
        <f t="shared" si="308"/>
        <v>238</v>
      </c>
      <c r="G1439" s="29">
        <f t="shared" si="309"/>
        <v>238</v>
      </c>
      <c r="H1439" s="29">
        <f t="shared" si="310"/>
        <v>238</v>
      </c>
      <c r="I1439" s="58">
        <f t="shared" si="311"/>
        <v>238</v>
      </c>
      <c r="J1439" s="58">
        <f t="shared" si="312"/>
        <v>238</v>
      </c>
      <c r="K1439" s="58">
        <f t="shared" si="313"/>
        <v>238</v>
      </c>
      <c r="L1439" s="58">
        <f t="shared" si="314"/>
        <v>238</v>
      </c>
      <c r="M1439" s="58">
        <f t="shared" si="315"/>
        <v>238</v>
      </c>
      <c r="N1439" s="58">
        <f t="shared" si="316"/>
        <v>238</v>
      </c>
      <c r="O1439" s="58">
        <f t="shared" si="317"/>
        <v>238</v>
      </c>
      <c r="P1439" s="58">
        <f t="shared" si="318"/>
        <v>238</v>
      </c>
      <c r="Q1439" s="58">
        <f t="shared" si="319"/>
        <v>238</v>
      </c>
      <c r="R1439" s="58">
        <f>SUM(Table1[[#This Row],[Oct]:[September]])</f>
        <v>2856</v>
      </c>
      <c r="S1439" s="68">
        <f>Table1[[#This Row],[DEMAND for the whole year]]/365</f>
        <v>7.8246575342465752</v>
      </c>
      <c r="T1439" s="68">
        <f>Table1[[#This Row],[Lead Time (days)]]*S1439</f>
        <v>179.96712328767123</v>
      </c>
      <c r="U1439" s="68">
        <f>SQRT(2*Table1[[#This Row],[DEMAND for the whole year]]*$H$1/(Table1[[#This Row],[Std. Price ($)]]*$K$1))</f>
        <v>863.38455650067158</v>
      </c>
      <c r="V1439" s="68">
        <f>Table1[[#This Row],[DEMAND for the whole year]]/U1439</f>
        <v>3.3079118435653632</v>
      </c>
      <c r="W1439" s="68">
        <f>Table1[[#This Row],[Demand variability (COV)]]*S1439</f>
        <v>7.9029041095890413</v>
      </c>
      <c r="X1439" s="68">
        <f t="shared" si="320"/>
        <v>37.900996654484757</v>
      </c>
      <c r="Y1439" s="68">
        <f t="shared" si="321"/>
        <v>77.839130591008399</v>
      </c>
      <c r="Z1439" s="58">
        <f>(Table1[[#This Row],[Eoq]]/2)*(Table1[[#This Row],[Std. Price ($)]]*$K$1)</f>
        <v>992.3735530696091</v>
      </c>
      <c r="AA1439" s="58">
        <f>Table1[[#This Row],[number of times I order]]*$H$1</f>
        <v>992.37355306960899</v>
      </c>
      <c r="AB1439" s="58">
        <f>Table1[[#This Row],[Holding cost]]+AA1439</f>
        <v>1984.747106139218</v>
      </c>
      <c r="AC1439" s="34">
        <v>0.4</v>
      </c>
      <c r="AD1439" s="29">
        <v>0.82</v>
      </c>
      <c r="AE1439" s="29">
        <v>1.01</v>
      </c>
      <c r="AF1439" s="29">
        <v>23</v>
      </c>
    </row>
    <row r="1440" spans="1:32" x14ac:dyDescent="0.15">
      <c r="A1440" s="32">
        <v>42528.769749269748</v>
      </c>
      <c r="B1440" s="33">
        <v>14.874578399999999</v>
      </c>
      <c r="C1440" s="33">
        <v>1189.45624928592</v>
      </c>
      <c r="D1440" s="33">
        <f>C1440/Table1[[#This Row],[Std. Price ($)]]</f>
        <v>79.96571178689139</v>
      </c>
      <c r="E1440" s="29">
        <v>284</v>
      </c>
      <c r="F1440" s="29">
        <f t="shared" si="308"/>
        <v>227.2</v>
      </c>
      <c r="G1440" s="29">
        <f t="shared" si="309"/>
        <v>227.2</v>
      </c>
      <c r="H1440" s="29">
        <f t="shared" si="310"/>
        <v>227.2</v>
      </c>
      <c r="I1440" s="58">
        <f t="shared" si="311"/>
        <v>227.2</v>
      </c>
      <c r="J1440" s="58">
        <f t="shared" si="312"/>
        <v>227.2</v>
      </c>
      <c r="K1440" s="58">
        <f t="shared" si="313"/>
        <v>227.2</v>
      </c>
      <c r="L1440" s="58">
        <f t="shared" si="314"/>
        <v>227.2</v>
      </c>
      <c r="M1440" s="58">
        <f t="shared" si="315"/>
        <v>227.2</v>
      </c>
      <c r="N1440" s="58">
        <f t="shared" si="316"/>
        <v>227.2</v>
      </c>
      <c r="O1440" s="58">
        <f t="shared" si="317"/>
        <v>227.2</v>
      </c>
      <c r="P1440" s="58">
        <f t="shared" si="318"/>
        <v>227.2</v>
      </c>
      <c r="Q1440" s="58">
        <f t="shared" si="319"/>
        <v>227.2</v>
      </c>
      <c r="R1440" s="58">
        <f>SUM(Table1[[#This Row],[Oct]:[September]])</f>
        <v>2726.3999999999996</v>
      </c>
      <c r="S1440" s="68">
        <f>Table1[[#This Row],[DEMAND for the whole year]]/365</f>
        <v>7.4695890410958894</v>
      </c>
      <c r="T1440" s="68">
        <f>Table1[[#This Row],[Lead Time (days)]]*S1440</f>
        <v>209.14849315068491</v>
      </c>
      <c r="U1440" s="68">
        <f>SQRT(2*Table1[[#This Row],[DEMAND for the whole year]]*$H$1/(Table1[[#This Row],[Std. Price ($)]]*$K$1))</f>
        <v>741.53743666859475</v>
      </c>
      <c r="V1440" s="68">
        <f>Table1[[#This Row],[DEMAND for the whole year]]/U1440</f>
        <v>3.6766855794206821</v>
      </c>
      <c r="W1440" s="68">
        <f>Table1[[#This Row],[Demand variability (COV)]]*S1440</f>
        <v>1.8673972602739723</v>
      </c>
      <c r="X1440" s="68">
        <f t="shared" si="320"/>
        <v>9.8813374992965741</v>
      </c>
      <c r="Y1440" s="68">
        <f t="shared" si="321"/>
        <v>20.293786124765713</v>
      </c>
      <c r="Z1440" s="58">
        <f>(Table1[[#This Row],[Eoq]]/2)*(Table1[[#This Row],[Std. Price ($)]]*$K$1)</f>
        <v>1103.0056738262047</v>
      </c>
      <c r="AA1440" s="58">
        <f>Table1[[#This Row],[number of times I order]]*$H$1</f>
        <v>1103.0056738262047</v>
      </c>
      <c r="AB1440" s="58">
        <f>Table1[[#This Row],[Holding cost]]+AA1440</f>
        <v>2206.0113476524093</v>
      </c>
      <c r="AC1440" s="34">
        <v>-0.2</v>
      </c>
      <c r="AD1440" s="29">
        <v>1</v>
      </c>
      <c r="AE1440" s="29">
        <v>0.25</v>
      </c>
      <c r="AF1440" s="29">
        <v>28</v>
      </c>
    </row>
    <row r="1441" spans="1:32" x14ac:dyDescent="0.15">
      <c r="A1441" s="32">
        <v>66171.336829658452</v>
      </c>
      <c r="B1441" s="33">
        <v>22.8865686</v>
      </c>
      <c r="C1441" s="33">
        <v>1397.6062840563636</v>
      </c>
      <c r="D1441" s="33">
        <f>C1441/Table1[[#This Row],[Std. Price ($)]]</f>
        <v>61.066659160795453</v>
      </c>
      <c r="E1441" s="29">
        <v>268</v>
      </c>
      <c r="F1441" s="29">
        <f t="shared" si="308"/>
        <v>214.4</v>
      </c>
      <c r="G1441" s="29">
        <f t="shared" si="309"/>
        <v>214.4</v>
      </c>
      <c r="H1441" s="29">
        <f t="shared" si="310"/>
        <v>214.4</v>
      </c>
      <c r="I1441" s="58">
        <f t="shared" si="311"/>
        <v>214.4</v>
      </c>
      <c r="J1441" s="58">
        <f t="shared" si="312"/>
        <v>214.4</v>
      </c>
      <c r="K1441" s="58">
        <f t="shared" si="313"/>
        <v>214.4</v>
      </c>
      <c r="L1441" s="58">
        <f t="shared" si="314"/>
        <v>214.4</v>
      </c>
      <c r="M1441" s="58">
        <f t="shared" si="315"/>
        <v>214.4</v>
      </c>
      <c r="N1441" s="58">
        <f t="shared" si="316"/>
        <v>214.4</v>
      </c>
      <c r="O1441" s="58">
        <f t="shared" si="317"/>
        <v>214.4</v>
      </c>
      <c r="P1441" s="58">
        <f t="shared" si="318"/>
        <v>214.4</v>
      </c>
      <c r="Q1441" s="58">
        <f t="shared" si="319"/>
        <v>214.4</v>
      </c>
      <c r="R1441" s="58">
        <f>SUM(Table1[[#This Row],[Oct]:[September]])</f>
        <v>2572.8000000000006</v>
      </c>
      <c r="S1441" s="68">
        <f>Table1[[#This Row],[DEMAND for the whole year]]/365</f>
        <v>7.0487671232876732</v>
      </c>
      <c r="T1441" s="68">
        <f>Table1[[#This Row],[Lead Time (days)]]*S1441</f>
        <v>119.82904109589045</v>
      </c>
      <c r="U1441" s="68">
        <f>SQRT(2*Table1[[#This Row],[DEMAND for the whole year]]*$H$1/(Table1[[#This Row],[Std. Price ($)]]*$K$1))</f>
        <v>580.7287126689281</v>
      </c>
      <c r="V1441" s="68">
        <f>Table1[[#This Row],[DEMAND for the whole year]]/U1441</f>
        <v>4.4302958401623709</v>
      </c>
      <c r="W1441" s="68">
        <f>Table1[[#This Row],[Demand variability (COV)]]*S1441</f>
        <v>1.7621917808219183</v>
      </c>
      <c r="X1441" s="68">
        <f t="shared" si="320"/>
        <v>7.2657028449240553</v>
      </c>
      <c r="Y1441" s="68">
        <f t="shared" si="321"/>
        <v>14.921929302737309</v>
      </c>
      <c r="Z1441" s="58">
        <f>(Table1[[#This Row],[Eoq]]/2)*(Table1[[#This Row],[Std. Price ($)]]*$K$1)</f>
        <v>1329.0887520487113</v>
      </c>
      <c r="AA1441" s="58">
        <f>Table1[[#This Row],[number of times I order]]*$H$1</f>
        <v>1329.0887520487113</v>
      </c>
      <c r="AB1441" s="58">
        <f>Table1[[#This Row],[Holding cost]]+AA1441</f>
        <v>2658.1775040974226</v>
      </c>
      <c r="AC1441" s="34">
        <v>-0.2</v>
      </c>
      <c r="AD1441" s="29">
        <v>1</v>
      </c>
      <c r="AE1441" s="29">
        <v>0.25</v>
      </c>
      <c r="AF1441" s="29">
        <v>17</v>
      </c>
    </row>
    <row r="1442" spans="1:32" x14ac:dyDescent="0.15">
      <c r="A1442" s="32">
        <v>42916.78440977155</v>
      </c>
      <c r="B1442" s="33">
        <v>7.3159274000000005</v>
      </c>
      <c r="C1442" s="33">
        <v>2404.0047188276335</v>
      </c>
      <c r="D1442" s="33">
        <f>C1442/Table1[[#This Row],[Std. Price ($)]]</f>
        <v>328.59876641581127</v>
      </c>
      <c r="E1442" s="29">
        <v>204</v>
      </c>
      <c r="F1442" s="29">
        <f t="shared" si="308"/>
        <v>326.39999999999998</v>
      </c>
      <c r="G1442" s="29">
        <f t="shared" si="309"/>
        <v>326.39999999999998</v>
      </c>
      <c r="H1442" s="29">
        <f t="shared" si="310"/>
        <v>326.39999999999998</v>
      </c>
      <c r="I1442" s="58">
        <f t="shared" si="311"/>
        <v>326.39999999999998</v>
      </c>
      <c r="J1442" s="58">
        <f t="shared" si="312"/>
        <v>326.39999999999998</v>
      </c>
      <c r="K1442" s="58">
        <f t="shared" si="313"/>
        <v>326.39999999999998</v>
      </c>
      <c r="L1442" s="58">
        <f t="shared" si="314"/>
        <v>326.39999999999998</v>
      </c>
      <c r="M1442" s="58">
        <f t="shared" si="315"/>
        <v>326.39999999999998</v>
      </c>
      <c r="N1442" s="58">
        <f t="shared" si="316"/>
        <v>326.39999999999998</v>
      </c>
      <c r="O1442" s="58">
        <f t="shared" si="317"/>
        <v>326.39999999999998</v>
      </c>
      <c r="P1442" s="58">
        <f t="shared" si="318"/>
        <v>326.39999999999998</v>
      </c>
      <c r="Q1442" s="58">
        <f t="shared" si="319"/>
        <v>326.39999999999998</v>
      </c>
      <c r="R1442" s="58">
        <f>SUM(Table1[[#This Row],[Oct]:[September]])</f>
        <v>3916.8000000000006</v>
      </c>
      <c r="S1442" s="68">
        <f>Table1[[#This Row],[DEMAND for the whole year]]/365</f>
        <v>10.73095890410959</v>
      </c>
      <c r="T1442" s="68">
        <f>Table1[[#This Row],[Lead Time (days)]]*S1442</f>
        <v>493.62410958904115</v>
      </c>
      <c r="U1442" s="68">
        <f>SQRT(2*Table1[[#This Row],[DEMAND for the whole year]]*$H$1/(Table1[[#This Row],[Std. Price ($)]]*$K$1))</f>
        <v>1267.3355921946222</v>
      </c>
      <c r="V1442" s="68">
        <f>Table1[[#This Row],[DEMAND for the whole year]]/U1442</f>
        <v>3.0905783946439542</v>
      </c>
      <c r="W1442" s="68">
        <f>Table1[[#This Row],[Demand variability (COV)]]*S1442</f>
        <v>8.2628383561643837</v>
      </c>
      <c r="X1442" s="68">
        <f t="shared" si="320"/>
        <v>56.0412963287312</v>
      </c>
      <c r="Y1442" s="68">
        <f t="shared" si="321"/>
        <v>115.09475128552683</v>
      </c>
      <c r="Z1442" s="58">
        <f>(Table1[[#This Row],[Eoq]]/2)*(Table1[[#This Row],[Std. Price ($)]]*$K$1)</f>
        <v>927.17351839318633</v>
      </c>
      <c r="AA1442" s="58">
        <f>Table1[[#This Row],[number of times I order]]*$H$1</f>
        <v>927.17351839318621</v>
      </c>
      <c r="AB1442" s="58">
        <f>Table1[[#This Row],[Holding cost]]+AA1442</f>
        <v>1854.3470367863724</v>
      </c>
      <c r="AC1442" s="34">
        <v>0.6</v>
      </c>
      <c r="AD1442" s="29">
        <v>1</v>
      </c>
      <c r="AE1442" s="29">
        <v>0.77</v>
      </c>
      <c r="AF1442" s="29">
        <v>46</v>
      </c>
    </row>
    <row r="1443" spans="1:32" x14ac:dyDescent="0.15">
      <c r="A1443" s="32">
        <v>71293.479808167685</v>
      </c>
      <c r="B1443" s="33">
        <v>9.0390115000000009</v>
      </c>
      <c r="C1443" s="33">
        <v>1262.8576930305603</v>
      </c>
      <c r="D1443" s="33">
        <f>C1443/Table1[[#This Row],[Std. Price ($)]]</f>
        <v>139.71192458716976</v>
      </c>
      <c r="E1443" s="29">
        <v>90</v>
      </c>
      <c r="F1443" s="29">
        <f t="shared" si="308"/>
        <v>108</v>
      </c>
      <c r="G1443" s="29">
        <f t="shared" si="309"/>
        <v>108</v>
      </c>
      <c r="H1443" s="29">
        <f t="shared" si="310"/>
        <v>108</v>
      </c>
      <c r="I1443" s="58">
        <f t="shared" si="311"/>
        <v>108</v>
      </c>
      <c r="J1443" s="58">
        <f t="shared" si="312"/>
        <v>108</v>
      </c>
      <c r="K1443" s="58">
        <f t="shared" si="313"/>
        <v>108</v>
      </c>
      <c r="L1443" s="58">
        <f t="shared" si="314"/>
        <v>108</v>
      </c>
      <c r="M1443" s="58">
        <f t="shared" si="315"/>
        <v>108</v>
      </c>
      <c r="N1443" s="58">
        <f t="shared" si="316"/>
        <v>108</v>
      </c>
      <c r="O1443" s="58">
        <f t="shared" si="317"/>
        <v>108</v>
      </c>
      <c r="P1443" s="58">
        <f t="shared" si="318"/>
        <v>108</v>
      </c>
      <c r="Q1443" s="58">
        <f t="shared" si="319"/>
        <v>108</v>
      </c>
      <c r="R1443" s="58">
        <f>SUM(Table1[[#This Row],[Oct]:[September]])</f>
        <v>1296</v>
      </c>
      <c r="S1443" s="68">
        <f>Table1[[#This Row],[DEMAND for the whole year]]/365</f>
        <v>3.5506849315068494</v>
      </c>
      <c r="T1443" s="68">
        <f>Table1[[#This Row],[Lead Time (days)]]*S1443</f>
        <v>163.33150684931508</v>
      </c>
      <c r="U1443" s="68">
        <f>SQRT(2*Table1[[#This Row],[DEMAND for the whole year]]*$H$1/(Table1[[#This Row],[Std. Price ($)]]*$K$1))</f>
        <v>655.84718475682041</v>
      </c>
      <c r="V1443" s="68">
        <f>Table1[[#This Row],[DEMAND for the whole year]]/U1443</f>
        <v>1.9760700817531753</v>
      </c>
      <c r="W1443" s="68">
        <f>Table1[[#This Row],[Demand variability (COV)]]*S1443</f>
        <v>3.4086575342465752</v>
      </c>
      <c r="X1443" s="68">
        <f t="shared" si="320"/>
        <v>23.118640196726393</v>
      </c>
      <c r="Y1443" s="68">
        <f t="shared" si="321"/>
        <v>47.479882119315882</v>
      </c>
      <c r="Z1443" s="58">
        <f>(Table1[[#This Row],[Eoq]]/2)*(Table1[[#This Row],[Std. Price ($)]]*$K$1)</f>
        <v>592.82102452595257</v>
      </c>
      <c r="AA1443" s="58">
        <f>Table1[[#This Row],[number of times I order]]*$H$1</f>
        <v>592.82102452595257</v>
      </c>
      <c r="AB1443" s="58">
        <f>Table1[[#This Row],[Holding cost]]+AA1443</f>
        <v>1185.6420490519051</v>
      </c>
      <c r="AC1443" s="34">
        <v>0.2</v>
      </c>
      <c r="AD1443" s="29">
        <v>1</v>
      </c>
      <c r="AE1443" s="29">
        <v>0.96</v>
      </c>
      <c r="AF1443" s="29">
        <v>46</v>
      </c>
    </row>
    <row r="1444" spans="1:32" x14ac:dyDescent="0.15">
      <c r="A1444" s="32">
        <v>76461.289194949553</v>
      </c>
      <c r="B1444" s="33">
        <v>30.267514700000003</v>
      </c>
      <c r="C1444" s="33">
        <v>1350.9916971092809</v>
      </c>
      <c r="D1444" s="33">
        <f>C1444/Table1[[#This Row],[Std. Price ($)]]</f>
        <v>44.635038935300521</v>
      </c>
      <c r="E1444" s="29">
        <v>122</v>
      </c>
      <c r="F1444" s="29">
        <f t="shared" si="308"/>
        <v>268.39999999999998</v>
      </c>
      <c r="G1444" s="29">
        <f t="shared" si="309"/>
        <v>268.39999999999998</v>
      </c>
      <c r="H1444" s="29">
        <f t="shared" si="310"/>
        <v>268.39999999999998</v>
      </c>
      <c r="I1444" s="58">
        <f t="shared" si="311"/>
        <v>268.39999999999998</v>
      </c>
      <c r="J1444" s="58">
        <f t="shared" si="312"/>
        <v>268.39999999999998</v>
      </c>
      <c r="K1444" s="58">
        <f t="shared" si="313"/>
        <v>268.39999999999998</v>
      </c>
      <c r="L1444" s="58">
        <f t="shared" si="314"/>
        <v>268.39999999999998</v>
      </c>
      <c r="M1444" s="58">
        <f t="shared" si="315"/>
        <v>268.39999999999998</v>
      </c>
      <c r="N1444" s="58">
        <f t="shared" si="316"/>
        <v>268.39999999999998</v>
      </c>
      <c r="O1444" s="58">
        <f t="shared" si="317"/>
        <v>268.39999999999998</v>
      </c>
      <c r="P1444" s="58">
        <f t="shared" si="318"/>
        <v>268.39999999999998</v>
      </c>
      <c r="Q1444" s="58">
        <f t="shared" si="319"/>
        <v>268.39999999999998</v>
      </c>
      <c r="R1444" s="58">
        <f>SUM(Table1[[#This Row],[Oct]:[September]])</f>
        <v>3220.8000000000006</v>
      </c>
      <c r="S1444" s="68">
        <f>Table1[[#This Row],[DEMAND for the whole year]]/365</f>
        <v>8.8241095890410968</v>
      </c>
      <c r="T1444" s="68">
        <f>Table1[[#This Row],[Lead Time (days)]]*S1444</f>
        <v>132.36164383561646</v>
      </c>
      <c r="U1444" s="68">
        <f>SQRT(2*Table1[[#This Row],[DEMAND for the whole year]]*$H$1/(Table1[[#This Row],[Std. Price ($)]]*$K$1))</f>
        <v>565.00738600337627</v>
      </c>
      <c r="V1444" s="68">
        <f>Table1[[#This Row],[DEMAND for the whole year]]/U1444</f>
        <v>5.7004564538219231</v>
      </c>
      <c r="W1444" s="68">
        <f>Table1[[#This Row],[Demand variability (COV)]]*S1444</f>
        <v>6.0003945205479461</v>
      </c>
      <c r="X1444" s="68">
        <f t="shared" si="320"/>
        <v>23.239428048756434</v>
      </c>
      <c r="Y1444" s="68">
        <f t="shared" si="321"/>
        <v>47.727950038840135</v>
      </c>
      <c r="Z1444" s="58">
        <f>(Table1[[#This Row],[Eoq]]/2)*(Table1[[#This Row],[Std. Price ($)]]*$K$1)</f>
        <v>1710.136936146577</v>
      </c>
      <c r="AA1444" s="58">
        <f>Table1[[#This Row],[number of times I order]]*$H$1</f>
        <v>1710.136936146577</v>
      </c>
      <c r="AB1444" s="58">
        <f>Table1[[#This Row],[Holding cost]]+AA1444</f>
        <v>3420.273872293154</v>
      </c>
      <c r="AC1444" s="34">
        <v>1.2</v>
      </c>
      <c r="AD1444" s="29">
        <v>0.7</v>
      </c>
      <c r="AE1444" s="29">
        <v>0.68</v>
      </c>
      <c r="AF1444" s="29">
        <v>15</v>
      </c>
    </row>
    <row r="1445" spans="1:32" x14ac:dyDescent="0.15">
      <c r="A1445" s="32">
        <v>27362.139345783165</v>
      </c>
      <c r="B1445" s="33">
        <v>67.994856300000009</v>
      </c>
      <c r="C1445" s="33">
        <v>6495.4804200395065</v>
      </c>
      <c r="D1445" s="33">
        <f>C1445/Table1[[#This Row],[Std. Price ($)]]</f>
        <v>95.528996949134012</v>
      </c>
      <c r="E1445" s="29">
        <v>106</v>
      </c>
      <c r="F1445" s="29">
        <f t="shared" si="308"/>
        <v>159</v>
      </c>
      <c r="G1445" s="29">
        <f t="shared" si="309"/>
        <v>159</v>
      </c>
      <c r="H1445" s="29">
        <f t="shared" si="310"/>
        <v>159</v>
      </c>
      <c r="I1445" s="58">
        <f t="shared" si="311"/>
        <v>159</v>
      </c>
      <c r="J1445" s="58">
        <f t="shared" si="312"/>
        <v>159</v>
      </c>
      <c r="K1445" s="58">
        <f t="shared" si="313"/>
        <v>159</v>
      </c>
      <c r="L1445" s="58">
        <f t="shared" si="314"/>
        <v>159</v>
      </c>
      <c r="M1445" s="58">
        <f t="shared" si="315"/>
        <v>159</v>
      </c>
      <c r="N1445" s="58">
        <f t="shared" si="316"/>
        <v>159</v>
      </c>
      <c r="O1445" s="58">
        <f t="shared" si="317"/>
        <v>159</v>
      </c>
      <c r="P1445" s="58">
        <f t="shared" si="318"/>
        <v>159</v>
      </c>
      <c r="Q1445" s="58">
        <f t="shared" si="319"/>
        <v>159</v>
      </c>
      <c r="R1445" s="58">
        <f>SUM(Table1[[#This Row],[Oct]:[September]])</f>
        <v>1908</v>
      </c>
      <c r="S1445" s="68">
        <f>Table1[[#This Row],[DEMAND for the whole year]]/365</f>
        <v>5.2273972602739729</v>
      </c>
      <c r="T1445" s="68">
        <f>Table1[[#This Row],[Lead Time (days)]]*S1445</f>
        <v>162.04931506849317</v>
      </c>
      <c r="U1445" s="68">
        <f>SQRT(2*Table1[[#This Row],[DEMAND for the whole year]]*$H$1/(Table1[[#This Row],[Std. Price ($)]]*$K$1))</f>
        <v>290.14278967599535</v>
      </c>
      <c r="V1445" s="68">
        <f>Table1[[#This Row],[DEMAND for the whole year]]/U1445</f>
        <v>6.5760724301668088</v>
      </c>
      <c r="W1445" s="68">
        <f>Table1[[#This Row],[Demand variability (COV)]]*S1445</f>
        <v>3.5546301369863018</v>
      </c>
      <c r="X1445" s="68">
        <f t="shared" si="320"/>
        <v>19.79134299975393</v>
      </c>
      <c r="Y1445" s="68">
        <f t="shared" si="321"/>
        <v>40.646449125685372</v>
      </c>
      <c r="Z1445" s="58">
        <f>(Table1[[#This Row],[Eoq]]/2)*(Table1[[#This Row],[Std. Price ($)]]*$K$1)</f>
        <v>1972.8217290500431</v>
      </c>
      <c r="AA1445" s="58">
        <f>Table1[[#This Row],[number of times I order]]*$H$1</f>
        <v>1972.8217290500427</v>
      </c>
      <c r="AB1445" s="58">
        <f>Table1[[#This Row],[Holding cost]]+AA1445</f>
        <v>3945.6434581000858</v>
      </c>
      <c r="AC1445" s="34">
        <v>0.5</v>
      </c>
      <c r="AD1445" s="29">
        <v>0.7</v>
      </c>
      <c r="AE1445" s="29">
        <v>0.68</v>
      </c>
      <c r="AF1445" s="29">
        <v>31</v>
      </c>
    </row>
    <row r="1446" spans="1:32" x14ac:dyDescent="0.15">
      <c r="A1446" s="32">
        <v>40785.583753734565</v>
      </c>
      <c r="B1446" s="33">
        <v>88.987418599999998</v>
      </c>
      <c r="C1446" s="33">
        <v>2246.6460010463852</v>
      </c>
      <c r="D1446" s="33">
        <f>C1446/Table1[[#This Row],[Std. Price ($)]]</f>
        <v>25.246782482196704</v>
      </c>
      <c r="E1446" s="29">
        <v>162</v>
      </c>
      <c r="F1446" s="29">
        <f t="shared" si="308"/>
        <v>97.2</v>
      </c>
      <c r="G1446" s="29">
        <f t="shared" si="309"/>
        <v>97.2</v>
      </c>
      <c r="H1446" s="29">
        <f t="shared" si="310"/>
        <v>97.2</v>
      </c>
      <c r="I1446" s="58">
        <f t="shared" si="311"/>
        <v>97.2</v>
      </c>
      <c r="J1446" s="58">
        <f t="shared" si="312"/>
        <v>97.2</v>
      </c>
      <c r="K1446" s="58">
        <f t="shared" si="313"/>
        <v>97.2</v>
      </c>
      <c r="L1446" s="58">
        <f t="shared" si="314"/>
        <v>97.2</v>
      </c>
      <c r="M1446" s="58">
        <f t="shared" si="315"/>
        <v>97.2</v>
      </c>
      <c r="N1446" s="58">
        <f t="shared" si="316"/>
        <v>97.2</v>
      </c>
      <c r="O1446" s="58">
        <f t="shared" si="317"/>
        <v>97.2</v>
      </c>
      <c r="P1446" s="58">
        <f t="shared" si="318"/>
        <v>97.2</v>
      </c>
      <c r="Q1446" s="58">
        <f t="shared" si="319"/>
        <v>97.2</v>
      </c>
      <c r="R1446" s="58">
        <f>SUM(Table1[[#This Row],[Oct]:[September]])</f>
        <v>1166.4000000000003</v>
      </c>
      <c r="S1446" s="68">
        <f>Table1[[#This Row],[DEMAND for the whole year]]/365</f>
        <v>3.1956164383561654</v>
      </c>
      <c r="T1446" s="68">
        <f>Table1[[#This Row],[Lead Time (days)]]*S1446</f>
        <v>22.369315068493158</v>
      </c>
      <c r="U1446" s="68">
        <f>SQRT(2*Table1[[#This Row],[DEMAND for the whole year]]*$H$1/(Table1[[#This Row],[Std. Price ($)]]*$K$1))</f>
        <v>198.29879653669516</v>
      </c>
      <c r="V1446" s="68">
        <f>Table1[[#This Row],[DEMAND for the whole year]]/U1446</f>
        <v>5.8820326717623734</v>
      </c>
      <c r="W1446" s="68">
        <f>Table1[[#This Row],[Demand variability (COV)]]*S1446</f>
        <v>1.7256328767123295</v>
      </c>
      <c r="X1446" s="68">
        <f t="shared" si="320"/>
        <v>4.5655954459778068</v>
      </c>
      <c r="Y1446" s="68">
        <f t="shared" si="321"/>
        <v>9.3765866735625281</v>
      </c>
      <c r="Z1446" s="58">
        <f>(Table1[[#This Row],[Eoq]]/2)*(Table1[[#This Row],[Std. Price ($)]]*$K$1)</f>
        <v>1764.6098015287121</v>
      </c>
      <c r="AA1446" s="58">
        <f>Table1[[#This Row],[number of times I order]]*$H$1</f>
        <v>1764.6098015287121</v>
      </c>
      <c r="AB1446" s="58">
        <f>Table1[[#This Row],[Holding cost]]+AA1446</f>
        <v>3529.2196030574241</v>
      </c>
      <c r="AC1446" s="34">
        <v>-0.4</v>
      </c>
      <c r="AD1446" s="29">
        <v>0.82</v>
      </c>
      <c r="AE1446" s="29">
        <v>0.54</v>
      </c>
      <c r="AF1446" s="29">
        <v>7</v>
      </c>
    </row>
    <row r="1447" spans="1:32" x14ac:dyDescent="0.15">
      <c r="A1447" s="32">
        <v>28756.862459089527</v>
      </c>
      <c r="B1447" s="33">
        <v>19.9767397</v>
      </c>
      <c r="C1447" s="33">
        <v>1064.0467987220295</v>
      </c>
      <c r="D1447" s="33">
        <f>C1447/Table1[[#This Row],[Std. Price ($)]]</f>
        <v>53.264287100964204</v>
      </c>
      <c r="E1447" s="29">
        <v>178</v>
      </c>
      <c r="F1447" s="29">
        <f t="shared" si="308"/>
        <v>249.2</v>
      </c>
      <c r="G1447" s="29">
        <f t="shared" si="309"/>
        <v>249.2</v>
      </c>
      <c r="H1447" s="29">
        <f t="shared" si="310"/>
        <v>249.2</v>
      </c>
      <c r="I1447" s="58">
        <f t="shared" si="311"/>
        <v>249.2</v>
      </c>
      <c r="J1447" s="58">
        <f t="shared" si="312"/>
        <v>249.2</v>
      </c>
      <c r="K1447" s="58">
        <f t="shared" si="313"/>
        <v>249.2</v>
      </c>
      <c r="L1447" s="58">
        <f t="shared" si="314"/>
        <v>249.2</v>
      </c>
      <c r="M1447" s="58">
        <f t="shared" si="315"/>
        <v>249.2</v>
      </c>
      <c r="N1447" s="58">
        <f t="shared" si="316"/>
        <v>249.2</v>
      </c>
      <c r="O1447" s="58">
        <f t="shared" si="317"/>
        <v>249.2</v>
      </c>
      <c r="P1447" s="58">
        <f t="shared" si="318"/>
        <v>249.2</v>
      </c>
      <c r="Q1447" s="58">
        <f t="shared" si="319"/>
        <v>249.2</v>
      </c>
      <c r="R1447" s="58">
        <f>SUM(Table1[[#This Row],[Oct]:[September]])</f>
        <v>2990.3999999999996</v>
      </c>
      <c r="S1447" s="68">
        <f>Table1[[#This Row],[DEMAND for the whole year]]/365</f>
        <v>8.1928767123287667</v>
      </c>
      <c r="T1447" s="68">
        <f>Table1[[#This Row],[Lead Time (days)]]*S1447</f>
        <v>106.50739726027396</v>
      </c>
      <c r="U1447" s="68">
        <f>SQRT(2*Table1[[#This Row],[DEMAND for the whole year]]*$H$1/(Table1[[#This Row],[Std. Price ($)]]*$K$1))</f>
        <v>670.13602308699365</v>
      </c>
      <c r="V1447" s="68">
        <f>Table1[[#This Row],[DEMAND for the whole year]]/U1447</f>
        <v>4.4623776322673541</v>
      </c>
      <c r="W1447" s="68">
        <f>Table1[[#This Row],[Demand variability (COV)]]*S1447</f>
        <v>5.4072986301369861</v>
      </c>
      <c r="X1447" s="68">
        <f t="shared" si="320"/>
        <v>19.49629247270509</v>
      </c>
      <c r="Y1447" s="68">
        <f t="shared" si="321"/>
        <v>40.040489427177469</v>
      </c>
      <c r="Z1447" s="58">
        <f>(Table1[[#This Row],[Eoq]]/2)*(Table1[[#This Row],[Std. Price ($)]]*$K$1)</f>
        <v>1338.7132896802063</v>
      </c>
      <c r="AA1447" s="58">
        <f>Table1[[#This Row],[number of times I order]]*$H$1</f>
        <v>1338.7132896802061</v>
      </c>
      <c r="AB1447" s="58">
        <f>Table1[[#This Row],[Holding cost]]+AA1447</f>
        <v>2677.4265793604127</v>
      </c>
      <c r="AC1447" s="34">
        <v>0.4</v>
      </c>
      <c r="AD1447" s="29">
        <v>0.83</v>
      </c>
      <c r="AE1447" s="29">
        <v>0.66</v>
      </c>
      <c r="AF1447" s="29">
        <v>13</v>
      </c>
    </row>
    <row r="1448" spans="1:32" x14ac:dyDescent="0.15">
      <c r="A1448" s="32">
        <v>54531.106392686394</v>
      </c>
      <c r="B1448" s="33">
        <v>30.368933200000001</v>
      </c>
      <c r="C1448" s="33">
        <v>1765.8408035660043</v>
      </c>
      <c r="D1448" s="33">
        <f>C1448/Table1[[#This Row],[Std. Price ($)]]</f>
        <v>58.146290221547993</v>
      </c>
      <c r="E1448" s="29">
        <v>178</v>
      </c>
      <c r="F1448" s="29">
        <f t="shared" si="308"/>
        <v>142.4</v>
      </c>
      <c r="G1448" s="29">
        <f t="shared" si="309"/>
        <v>142.4</v>
      </c>
      <c r="H1448" s="29">
        <f t="shared" si="310"/>
        <v>142.4</v>
      </c>
      <c r="I1448" s="58">
        <f t="shared" si="311"/>
        <v>142.4</v>
      </c>
      <c r="J1448" s="58">
        <f t="shared" si="312"/>
        <v>142.4</v>
      </c>
      <c r="K1448" s="58">
        <f t="shared" si="313"/>
        <v>142.4</v>
      </c>
      <c r="L1448" s="58">
        <f t="shared" si="314"/>
        <v>142.4</v>
      </c>
      <c r="M1448" s="58">
        <f t="shared" si="315"/>
        <v>142.4</v>
      </c>
      <c r="N1448" s="58">
        <f t="shared" si="316"/>
        <v>142.4</v>
      </c>
      <c r="O1448" s="58">
        <f t="shared" si="317"/>
        <v>142.4</v>
      </c>
      <c r="P1448" s="58">
        <f t="shared" si="318"/>
        <v>142.4</v>
      </c>
      <c r="Q1448" s="58">
        <f t="shared" si="319"/>
        <v>142.4</v>
      </c>
      <c r="R1448" s="58">
        <f>SUM(Table1[[#This Row],[Oct]:[September]])</f>
        <v>1708.8000000000004</v>
      </c>
      <c r="S1448" s="68">
        <f>Table1[[#This Row],[DEMAND for the whole year]]/365</f>
        <v>4.6816438356164394</v>
      </c>
      <c r="T1448" s="68">
        <f>Table1[[#This Row],[Lead Time (days)]]*S1448</f>
        <v>70.224657534246589</v>
      </c>
      <c r="U1448" s="68">
        <f>SQRT(2*Table1[[#This Row],[DEMAND for the whole year]]*$H$1/(Table1[[#This Row],[Std. Price ($)]]*$K$1))</f>
        <v>410.85774377190143</v>
      </c>
      <c r="V1448" s="68">
        <f>Table1[[#This Row],[DEMAND for the whole year]]/U1448</f>
        <v>4.1591037917705309</v>
      </c>
      <c r="W1448" s="68">
        <f>Table1[[#This Row],[Demand variability (COV)]]*S1448</f>
        <v>3.08988493150685</v>
      </c>
      <c r="X1448" s="68">
        <f t="shared" si="320"/>
        <v>11.967072881423276</v>
      </c>
      <c r="Y1448" s="68">
        <f t="shared" si="321"/>
        <v>24.577362893674671</v>
      </c>
      <c r="Z1448" s="58">
        <f>(Table1[[#This Row],[Eoq]]/2)*(Table1[[#This Row],[Std. Price ($)]]*$K$1)</f>
        <v>1247.7311375311592</v>
      </c>
      <c r="AA1448" s="58">
        <f>Table1[[#This Row],[number of times I order]]*$H$1</f>
        <v>1247.7311375311592</v>
      </c>
      <c r="AB1448" s="58">
        <f>Table1[[#This Row],[Holding cost]]+AA1448</f>
        <v>2495.4622750623184</v>
      </c>
      <c r="AC1448" s="34">
        <v>-0.2</v>
      </c>
      <c r="AD1448" s="29">
        <v>1</v>
      </c>
      <c r="AE1448" s="29">
        <v>0.66</v>
      </c>
      <c r="AF1448" s="29">
        <v>15</v>
      </c>
    </row>
    <row r="1449" spans="1:32" x14ac:dyDescent="0.15">
      <c r="A1449" s="32">
        <v>56878.113265557295</v>
      </c>
      <c r="B1449" s="33">
        <v>37.592987100000002</v>
      </c>
      <c r="C1449" s="33">
        <v>319.51172147134457</v>
      </c>
      <c r="D1449" s="33">
        <f>C1449/Table1[[#This Row],[Std. Price ($)]]</f>
        <v>8.4992373875856373</v>
      </c>
      <c r="E1449" s="29">
        <v>146</v>
      </c>
      <c r="F1449" s="29">
        <f t="shared" si="308"/>
        <v>204.4</v>
      </c>
      <c r="G1449" s="29">
        <f t="shared" si="309"/>
        <v>204.4</v>
      </c>
      <c r="H1449" s="29">
        <f t="shared" si="310"/>
        <v>204.4</v>
      </c>
      <c r="I1449" s="58">
        <f t="shared" si="311"/>
        <v>204.4</v>
      </c>
      <c r="J1449" s="58">
        <f t="shared" si="312"/>
        <v>204.4</v>
      </c>
      <c r="K1449" s="58">
        <f t="shared" si="313"/>
        <v>204.4</v>
      </c>
      <c r="L1449" s="58">
        <f t="shared" si="314"/>
        <v>204.4</v>
      </c>
      <c r="M1449" s="58">
        <f t="shared" si="315"/>
        <v>204.4</v>
      </c>
      <c r="N1449" s="58">
        <f t="shared" si="316"/>
        <v>204.4</v>
      </c>
      <c r="O1449" s="58">
        <f t="shared" si="317"/>
        <v>204.4</v>
      </c>
      <c r="P1449" s="58">
        <f t="shared" si="318"/>
        <v>204.4</v>
      </c>
      <c r="Q1449" s="58">
        <f t="shared" si="319"/>
        <v>204.4</v>
      </c>
      <c r="R1449" s="58">
        <f>SUM(Table1[[#This Row],[Oct]:[September]])</f>
        <v>2452.8000000000006</v>
      </c>
      <c r="S1449" s="68">
        <f>Table1[[#This Row],[DEMAND for the whole year]]/365</f>
        <v>6.7200000000000015</v>
      </c>
      <c r="T1449" s="68">
        <f>Table1[[#This Row],[Lead Time (days)]]*S1449</f>
        <v>13.440000000000003</v>
      </c>
      <c r="U1449" s="68">
        <f>SQRT(2*Table1[[#This Row],[DEMAND for the whole year]]*$H$1/(Table1[[#This Row],[Std. Price ($)]]*$K$1))</f>
        <v>442.42359285870594</v>
      </c>
      <c r="V1449" s="68">
        <f>Table1[[#This Row],[DEMAND for the whole year]]/U1449</f>
        <v>5.5440081396909955</v>
      </c>
      <c r="W1449" s="68">
        <f>Table1[[#This Row],[Demand variability (COV)]]*S1449</f>
        <v>4.8384000000000009</v>
      </c>
      <c r="X1449" s="68">
        <f t="shared" si="320"/>
        <v>6.8425309001859844</v>
      </c>
      <c r="Y1449" s="68">
        <f t="shared" si="321"/>
        <v>14.052840382221547</v>
      </c>
      <c r="Z1449" s="58">
        <f>(Table1[[#This Row],[Eoq]]/2)*(Table1[[#This Row],[Std. Price ($)]]*$K$1)</f>
        <v>1663.2024419072986</v>
      </c>
      <c r="AA1449" s="58">
        <f>Table1[[#This Row],[number of times I order]]*$H$1</f>
        <v>1663.2024419072986</v>
      </c>
      <c r="AB1449" s="58">
        <f>Table1[[#This Row],[Holding cost]]+AA1449</f>
        <v>3326.4048838145973</v>
      </c>
      <c r="AC1449" s="34">
        <v>0.4</v>
      </c>
      <c r="AD1449" s="29">
        <v>0.87</v>
      </c>
      <c r="AE1449" s="29">
        <v>0.72</v>
      </c>
      <c r="AF1449" s="29">
        <v>2</v>
      </c>
    </row>
    <row r="1450" spans="1:32" x14ac:dyDescent="0.15">
      <c r="A1450" s="32">
        <v>50727.273121898819</v>
      </c>
      <c r="B1450" s="33">
        <v>209.59972450000001</v>
      </c>
      <c r="C1450" s="33">
        <v>2541.257750489985</v>
      </c>
      <c r="D1450" s="33">
        <f>C1450/Table1[[#This Row],[Std. Price ($)]]</f>
        <v>12.1243372650043</v>
      </c>
      <c r="E1450" s="29">
        <v>204</v>
      </c>
      <c r="F1450" s="29">
        <f t="shared" si="308"/>
        <v>326.39999999999998</v>
      </c>
      <c r="G1450" s="29">
        <f t="shared" si="309"/>
        <v>326.39999999999998</v>
      </c>
      <c r="H1450" s="29">
        <f t="shared" si="310"/>
        <v>326.39999999999998</v>
      </c>
      <c r="I1450" s="58">
        <f t="shared" si="311"/>
        <v>326.39999999999998</v>
      </c>
      <c r="J1450" s="58">
        <f t="shared" si="312"/>
        <v>326.39999999999998</v>
      </c>
      <c r="K1450" s="58">
        <f t="shared" si="313"/>
        <v>326.39999999999998</v>
      </c>
      <c r="L1450" s="58">
        <f t="shared" si="314"/>
        <v>326.39999999999998</v>
      </c>
      <c r="M1450" s="58">
        <f t="shared" si="315"/>
        <v>326.39999999999998</v>
      </c>
      <c r="N1450" s="58">
        <f t="shared" si="316"/>
        <v>326.39999999999998</v>
      </c>
      <c r="O1450" s="58">
        <f t="shared" si="317"/>
        <v>326.39999999999998</v>
      </c>
      <c r="P1450" s="58">
        <f t="shared" si="318"/>
        <v>326.39999999999998</v>
      </c>
      <c r="Q1450" s="58">
        <f t="shared" si="319"/>
        <v>326.39999999999998</v>
      </c>
      <c r="R1450" s="58">
        <f>SUM(Table1[[#This Row],[Oct]:[September]])</f>
        <v>3916.8000000000006</v>
      </c>
      <c r="S1450" s="68">
        <f>Table1[[#This Row],[DEMAND for the whole year]]/365</f>
        <v>10.73095890410959</v>
      </c>
      <c r="T1450" s="68">
        <f>Table1[[#This Row],[Lead Time (days)]]*S1450</f>
        <v>42.92383561643836</v>
      </c>
      <c r="U1450" s="68">
        <f>SQRT(2*Table1[[#This Row],[DEMAND for the whole year]]*$H$1/(Table1[[#This Row],[Std. Price ($)]]*$K$1))</f>
        <v>236.77234295737833</v>
      </c>
      <c r="V1450" s="68">
        <f>Table1[[#This Row],[DEMAND for the whole year]]/U1450</f>
        <v>16.542472617695338</v>
      </c>
      <c r="W1450" s="68">
        <f>Table1[[#This Row],[Demand variability (COV)]]*S1450</f>
        <v>3.8631452054794524</v>
      </c>
      <c r="X1450" s="68">
        <f t="shared" si="320"/>
        <v>7.7262904109589048</v>
      </c>
      <c r="Y1450" s="68">
        <f t="shared" si="321"/>
        <v>15.867860514731944</v>
      </c>
      <c r="Z1450" s="58">
        <f>(Table1[[#This Row],[Eoq]]/2)*(Table1[[#This Row],[Std. Price ($)]]*$K$1)</f>
        <v>4962.7417853086017</v>
      </c>
      <c r="AA1450" s="58">
        <f>Table1[[#This Row],[number of times I order]]*$H$1</f>
        <v>4962.7417853086017</v>
      </c>
      <c r="AB1450" s="58">
        <f>Table1[[#This Row],[Holding cost]]+AA1450</f>
        <v>9925.4835706172034</v>
      </c>
      <c r="AC1450" s="34">
        <v>0.6</v>
      </c>
      <c r="AD1450" s="29">
        <v>0.87</v>
      </c>
      <c r="AE1450" s="29">
        <v>0.36</v>
      </c>
      <c r="AF1450" s="29">
        <v>4</v>
      </c>
    </row>
    <row r="1451" spans="1:32" x14ac:dyDescent="0.15">
      <c r="A1451" s="32">
        <v>80344.903050158478</v>
      </c>
      <c r="B1451" s="33">
        <v>11.0889992</v>
      </c>
      <c r="C1451" s="33">
        <v>91.262263906677603</v>
      </c>
      <c r="D1451" s="33">
        <f>C1451/Table1[[#This Row],[Std. Price ($)]]</f>
        <v>8.229982008356318</v>
      </c>
      <c r="E1451" s="29">
        <v>186</v>
      </c>
      <c r="F1451" s="29">
        <f t="shared" si="308"/>
        <v>148.80000000000001</v>
      </c>
      <c r="G1451" s="29">
        <f t="shared" si="309"/>
        <v>148.80000000000001</v>
      </c>
      <c r="H1451" s="29">
        <f t="shared" si="310"/>
        <v>148.80000000000001</v>
      </c>
      <c r="I1451" s="58">
        <f t="shared" si="311"/>
        <v>148.80000000000001</v>
      </c>
      <c r="J1451" s="58">
        <f t="shared" si="312"/>
        <v>148.80000000000001</v>
      </c>
      <c r="K1451" s="58">
        <f t="shared" si="313"/>
        <v>148.80000000000001</v>
      </c>
      <c r="L1451" s="58">
        <f t="shared" si="314"/>
        <v>148.80000000000001</v>
      </c>
      <c r="M1451" s="58">
        <f t="shared" si="315"/>
        <v>148.80000000000001</v>
      </c>
      <c r="N1451" s="58">
        <f t="shared" si="316"/>
        <v>148.80000000000001</v>
      </c>
      <c r="O1451" s="58">
        <f t="shared" si="317"/>
        <v>148.80000000000001</v>
      </c>
      <c r="P1451" s="58">
        <f t="shared" si="318"/>
        <v>148.80000000000001</v>
      </c>
      <c r="Q1451" s="58">
        <f t="shared" si="319"/>
        <v>148.80000000000001</v>
      </c>
      <c r="R1451" s="58">
        <f>SUM(Table1[[#This Row],[Oct]:[September]])</f>
        <v>1785.5999999999997</v>
      </c>
      <c r="S1451" s="68">
        <f>Table1[[#This Row],[DEMAND for the whole year]]/365</f>
        <v>4.892054794520547</v>
      </c>
      <c r="T1451" s="68">
        <f>Table1[[#This Row],[Lead Time (days)]]*S1451</f>
        <v>14.676164383561641</v>
      </c>
      <c r="U1451" s="68">
        <f>SQRT(2*Table1[[#This Row],[DEMAND for the whole year]]*$H$1/(Table1[[#This Row],[Std. Price ($)]]*$K$1))</f>
        <v>695.03478384126379</v>
      </c>
      <c r="V1451" s="68">
        <f>Table1[[#This Row],[DEMAND for the whole year]]/U1451</f>
        <v>2.5690800539959819</v>
      </c>
      <c r="W1451" s="68">
        <f>Table1[[#This Row],[Demand variability (COV)]]*S1451</f>
        <v>1.4186958904109586</v>
      </c>
      <c r="X1451" s="68">
        <f t="shared" si="320"/>
        <v>2.4572533626809481</v>
      </c>
      <c r="Y1451" s="68">
        <f t="shared" si="321"/>
        <v>5.046581416752379</v>
      </c>
      <c r="Z1451" s="58">
        <f>(Table1[[#This Row],[Eoq]]/2)*(Table1[[#This Row],[Std. Price ($)]]*$K$1)</f>
        <v>770.72401619879474</v>
      </c>
      <c r="AA1451" s="58">
        <f>Table1[[#This Row],[number of times I order]]*$H$1</f>
        <v>770.72401619879463</v>
      </c>
      <c r="AB1451" s="58">
        <f>Table1[[#This Row],[Holding cost]]+AA1451</f>
        <v>1541.4480323975895</v>
      </c>
      <c r="AC1451" s="34">
        <v>-0.2</v>
      </c>
      <c r="AD1451" s="29">
        <v>1</v>
      </c>
      <c r="AE1451" s="29">
        <v>0.28999999999999998</v>
      </c>
      <c r="AF1451" s="29">
        <v>3</v>
      </c>
    </row>
    <row r="1452" spans="1:32" x14ac:dyDescent="0.15">
      <c r="A1452" s="32">
        <v>86221.781777858429</v>
      </c>
      <c r="B1452" s="33">
        <v>5.8814427</v>
      </c>
      <c r="C1452" s="33">
        <v>90.130350198684226</v>
      </c>
      <c r="D1452" s="33">
        <f>C1452/Table1[[#This Row],[Std. Price ($)]]</f>
        <v>15.32453086700721</v>
      </c>
      <c r="E1452" s="29">
        <v>170</v>
      </c>
      <c r="F1452" s="29">
        <f t="shared" si="308"/>
        <v>153</v>
      </c>
      <c r="G1452" s="29">
        <f t="shared" si="309"/>
        <v>153</v>
      </c>
      <c r="H1452" s="29">
        <f t="shared" si="310"/>
        <v>153</v>
      </c>
      <c r="I1452" s="58">
        <f t="shared" si="311"/>
        <v>153</v>
      </c>
      <c r="J1452" s="58">
        <f t="shared" si="312"/>
        <v>153</v>
      </c>
      <c r="K1452" s="58">
        <f t="shared" si="313"/>
        <v>153</v>
      </c>
      <c r="L1452" s="58">
        <f t="shared" si="314"/>
        <v>153</v>
      </c>
      <c r="M1452" s="58">
        <f t="shared" si="315"/>
        <v>153</v>
      </c>
      <c r="N1452" s="58">
        <f t="shared" si="316"/>
        <v>153</v>
      </c>
      <c r="O1452" s="58">
        <f t="shared" si="317"/>
        <v>153</v>
      </c>
      <c r="P1452" s="58">
        <f t="shared" si="318"/>
        <v>153</v>
      </c>
      <c r="Q1452" s="58">
        <f t="shared" si="319"/>
        <v>153</v>
      </c>
      <c r="R1452" s="58">
        <f>SUM(Table1[[#This Row],[Oct]:[September]])</f>
        <v>1836</v>
      </c>
      <c r="S1452" s="68">
        <f>Table1[[#This Row],[DEMAND for the whole year]]/365</f>
        <v>5.0301369863013701</v>
      </c>
      <c r="T1452" s="68">
        <f>Table1[[#This Row],[Lead Time (days)]]*S1452</f>
        <v>25.150684931506852</v>
      </c>
      <c r="U1452" s="68">
        <f>SQRT(2*Table1[[#This Row],[DEMAND for the whole year]]*$H$1/(Table1[[#This Row],[Std. Price ($)]]*$K$1))</f>
        <v>967.73184080465262</v>
      </c>
      <c r="V1452" s="68">
        <f>Table1[[#This Row],[DEMAND for the whole year]]/U1452</f>
        <v>1.8972197902193619</v>
      </c>
      <c r="W1452" s="68">
        <f>Table1[[#This Row],[Demand variability (COV)]]*S1452</f>
        <v>1.2575342465753425</v>
      </c>
      <c r="X1452" s="68">
        <f t="shared" si="320"/>
        <v>2.8119320593764483</v>
      </c>
      <c r="Y1452" s="68">
        <f t="shared" si="321"/>
        <v>5.7750024037150771</v>
      </c>
      <c r="Z1452" s="58">
        <f>(Table1[[#This Row],[Eoq]]/2)*(Table1[[#This Row],[Std. Price ($)]]*$K$1)</f>
        <v>569.16593706580863</v>
      </c>
      <c r="AA1452" s="58">
        <f>Table1[[#This Row],[number of times I order]]*$H$1</f>
        <v>569.16593706580863</v>
      </c>
      <c r="AB1452" s="58">
        <f>Table1[[#This Row],[Holding cost]]+AA1452</f>
        <v>1138.3318741316173</v>
      </c>
      <c r="AC1452" s="34">
        <v>-0.1</v>
      </c>
      <c r="AD1452" s="29">
        <v>0.85</v>
      </c>
      <c r="AE1452" s="29">
        <v>0.25</v>
      </c>
      <c r="AF1452" s="29">
        <v>5</v>
      </c>
    </row>
    <row r="1453" spans="1:32" x14ac:dyDescent="0.15">
      <c r="A1453" s="32">
        <v>82397.145822687744</v>
      </c>
      <c r="B1453" s="33">
        <v>11.899664100000001</v>
      </c>
      <c r="C1453" s="33">
        <v>1032.5751773682084</v>
      </c>
      <c r="D1453" s="33">
        <f>C1453/Table1[[#This Row],[Std. Price ($)]]</f>
        <v>86.773472653585941</v>
      </c>
      <c r="E1453" s="29">
        <v>66</v>
      </c>
      <c r="F1453" s="29">
        <f t="shared" si="308"/>
        <v>39.599999999999994</v>
      </c>
      <c r="G1453" s="29">
        <f t="shared" si="309"/>
        <v>39.599999999999994</v>
      </c>
      <c r="H1453" s="29">
        <f t="shared" si="310"/>
        <v>39.599999999999994</v>
      </c>
      <c r="I1453" s="58">
        <f t="shared" si="311"/>
        <v>39.599999999999994</v>
      </c>
      <c r="J1453" s="58">
        <f t="shared" si="312"/>
        <v>39.599999999999994</v>
      </c>
      <c r="K1453" s="58">
        <f t="shared" si="313"/>
        <v>39.599999999999994</v>
      </c>
      <c r="L1453" s="58">
        <f t="shared" si="314"/>
        <v>39.599999999999994</v>
      </c>
      <c r="M1453" s="58">
        <f t="shared" si="315"/>
        <v>39.599999999999994</v>
      </c>
      <c r="N1453" s="58">
        <f t="shared" si="316"/>
        <v>39.599999999999994</v>
      </c>
      <c r="O1453" s="58">
        <f t="shared" si="317"/>
        <v>39.599999999999994</v>
      </c>
      <c r="P1453" s="58">
        <f t="shared" si="318"/>
        <v>39.599999999999994</v>
      </c>
      <c r="Q1453" s="58">
        <f t="shared" si="319"/>
        <v>39.599999999999994</v>
      </c>
      <c r="R1453" s="58">
        <f>SUM(Table1[[#This Row],[Oct]:[September]])</f>
        <v>475.20000000000005</v>
      </c>
      <c r="S1453" s="68">
        <f>Table1[[#This Row],[DEMAND for the whole year]]/365</f>
        <v>1.3019178082191782</v>
      </c>
      <c r="T1453" s="68">
        <f>Table1[[#This Row],[Lead Time (days)]]*S1453</f>
        <v>29.944109589041098</v>
      </c>
      <c r="U1453" s="68">
        <f>SQRT(2*Table1[[#This Row],[DEMAND for the whole year]]*$H$1/(Table1[[#This Row],[Std. Price ($)]]*$K$1))</f>
        <v>346.12382315763301</v>
      </c>
      <c r="V1453" s="68">
        <f>Table1[[#This Row],[DEMAND for the whole year]]/U1453</f>
        <v>1.3729190775278783</v>
      </c>
      <c r="W1453" s="68">
        <f>Table1[[#This Row],[Demand variability (COV)]]*S1453</f>
        <v>1.5102246575342466</v>
      </c>
      <c r="X1453" s="68">
        <f t="shared" si="320"/>
        <v>7.2427830198868959</v>
      </c>
      <c r="Y1453" s="68">
        <f t="shared" si="321"/>
        <v>14.87485773703537</v>
      </c>
      <c r="Z1453" s="58">
        <f>(Table1[[#This Row],[Eoq]]/2)*(Table1[[#This Row],[Std. Price ($)]]*$K$1)</f>
        <v>411.87572325836345</v>
      </c>
      <c r="AA1453" s="58">
        <f>Table1[[#This Row],[number of times I order]]*$H$1</f>
        <v>411.87572325836351</v>
      </c>
      <c r="AB1453" s="58">
        <f>Table1[[#This Row],[Holding cost]]+AA1453</f>
        <v>823.7514465167269</v>
      </c>
      <c r="AC1453" s="34">
        <v>-0.4</v>
      </c>
      <c r="AD1453" s="29">
        <v>0.82</v>
      </c>
      <c r="AE1453" s="29">
        <v>1.1599999999999999</v>
      </c>
      <c r="AF1453" s="29">
        <v>23</v>
      </c>
    </row>
    <row r="1454" spans="1:32" x14ac:dyDescent="0.15">
      <c r="A1454" s="32">
        <v>24687.648742077105</v>
      </c>
      <c r="B1454" s="33">
        <v>29.861845300000002</v>
      </c>
      <c r="C1454" s="33">
        <v>6644.5786619312767</v>
      </c>
      <c r="D1454" s="33">
        <f>C1454/Table1[[#This Row],[Std. Price ($)]]</f>
        <v>222.51065180929311</v>
      </c>
      <c r="E1454" s="29">
        <v>186</v>
      </c>
      <c r="F1454" s="29">
        <f t="shared" si="308"/>
        <v>409.2</v>
      </c>
      <c r="G1454" s="29">
        <f t="shared" si="309"/>
        <v>409.2</v>
      </c>
      <c r="H1454" s="29">
        <f t="shared" si="310"/>
        <v>409.2</v>
      </c>
      <c r="I1454" s="58">
        <f t="shared" si="311"/>
        <v>409.2</v>
      </c>
      <c r="J1454" s="58">
        <f t="shared" si="312"/>
        <v>409.2</v>
      </c>
      <c r="K1454" s="58">
        <f t="shared" si="313"/>
        <v>409.2</v>
      </c>
      <c r="L1454" s="58">
        <f t="shared" si="314"/>
        <v>409.2</v>
      </c>
      <c r="M1454" s="58">
        <f t="shared" si="315"/>
        <v>409.2</v>
      </c>
      <c r="N1454" s="58">
        <f t="shared" si="316"/>
        <v>409.2</v>
      </c>
      <c r="O1454" s="58">
        <f t="shared" si="317"/>
        <v>409.2</v>
      </c>
      <c r="P1454" s="58">
        <f t="shared" si="318"/>
        <v>409.2</v>
      </c>
      <c r="Q1454" s="58">
        <f t="shared" si="319"/>
        <v>409.2</v>
      </c>
      <c r="R1454" s="58">
        <f>SUM(Table1[[#This Row],[Oct]:[September]])</f>
        <v>4910.3999999999987</v>
      </c>
      <c r="S1454" s="68">
        <f>Table1[[#This Row],[DEMAND for the whole year]]/365</f>
        <v>13.453150684931503</v>
      </c>
      <c r="T1454" s="68">
        <f>Table1[[#This Row],[Lead Time (days)]]*S1454</f>
        <v>309.42246575342455</v>
      </c>
      <c r="U1454" s="68">
        <f>SQRT(2*Table1[[#This Row],[DEMAND for the whole year]]*$H$1/(Table1[[#This Row],[Std. Price ($)]]*$K$1))</f>
        <v>702.36157214308719</v>
      </c>
      <c r="V1454" s="68">
        <f>Table1[[#This Row],[DEMAND for the whole year]]/U1454</f>
        <v>6.9912708706672202</v>
      </c>
      <c r="W1454" s="68">
        <f>Table1[[#This Row],[Demand variability (COV)]]*S1454</f>
        <v>17.354564383561637</v>
      </c>
      <c r="X1454" s="68">
        <f t="shared" si="320"/>
        <v>83.229566944045061</v>
      </c>
      <c r="Y1454" s="68">
        <f t="shared" si="321"/>
        <v>170.93263244369086</v>
      </c>
      <c r="Z1454" s="58">
        <f>(Table1[[#This Row],[Eoq]]/2)*(Table1[[#This Row],[Std. Price ($)]]*$K$1)</f>
        <v>2097.3812612001661</v>
      </c>
      <c r="AA1454" s="58">
        <f>Table1[[#This Row],[number of times I order]]*$H$1</f>
        <v>2097.3812612001661</v>
      </c>
      <c r="AB1454" s="58">
        <f>Table1[[#This Row],[Holding cost]]+AA1454</f>
        <v>4194.7625224003323</v>
      </c>
      <c r="AC1454" s="34">
        <v>1.2</v>
      </c>
      <c r="AD1454" s="29">
        <v>0.71</v>
      </c>
      <c r="AE1454" s="29">
        <v>1.29</v>
      </c>
      <c r="AF1454" s="29">
        <v>23</v>
      </c>
    </row>
    <row r="1455" spans="1:32" x14ac:dyDescent="0.15">
      <c r="A1455" s="32">
        <v>53178.286441796983</v>
      </c>
      <c r="B1455" s="33">
        <v>8.6712047000000005</v>
      </c>
      <c r="C1455" s="33">
        <v>1605.6773564242455</v>
      </c>
      <c r="D1455" s="33">
        <f>C1455/Table1[[#This Row],[Std. Price ($)]]</f>
        <v>185.17350379518149</v>
      </c>
      <c r="E1455" s="29">
        <v>114</v>
      </c>
      <c r="F1455" s="29">
        <f t="shared" si="308"/>
        <v>136.80000000000001</v>
      </c>
      <c r="G1455" s="29">
        <f t="shared" si="309"/>
        <v>136.80000000000001</v>
      </c>
      <c r="H1455" s="29">
        <f t="shared" si="310"/>
        <v>136.80000000000001</v>
      </c>
      <c r="I1455" s="58">
        <f t="shared" si="311"/>
        <v>136.80000000000001</v>
      </c>
      <c r="J1455" s="58">
        <f t="shared" si="312"/>
        <v>136.80000000000001</v>
      </c>
      <c r="K1455" s="58">
        <f t="shared" si="313"/>
        <v>136.80000000000001</v>
      </c>
      <c r="L1455" s="58">
        <f t="shared" si="314"/>
        <v>136.80000000000001</v>
      </c>
      <c r="M1455" s="58">
        <f t="shared" si="315"/>
        <v>136.80000000000001</v>
      </c>
      <c r="N1455" s="58">
        <f t="shared" si="316"/>
        <v>136.80000000000001</v>
      </c>
      <c r="O1455" s="58">
        <f t="shared" si="317"/>
        <v>136.80000000000001</v>
      </c>
      <c r="P1455" s="58">
        <f t="shared" si="318"/>
        <v>136.80000000000001</v>
      </c>
      <c r="Q1455" s="58">
        <f t="shared" si="319"/>
        <v>136.80000000000001</v>
      </c>
      <c r="R1455" s="58">
        <f>SUM(Table1[[#This Row],[Oct]:[September]])</f>
        <v>1641.5999999999997</v>
      </c>
      <c r="S1455" s="68">
        <f>Table1[[#This Row],[DEMAND for the whole year]]/365</f>
        <v>4.4975342465753414</v>
      </c>
      <c r="T1455" s="68">
        <f>Table1[[#This Row],[Lead Time (days)]]*S1455</f>
        <v>202.38904109589038</v>
      </c>
      <c r="U1455" s="68">
        <f>SQRT(2*Table1[[#This Row],[DEMAND for the whole year]]*$H$1/(Table1[[#This Row],[Std. Price ($)]]*$K$1))</f>
        <v>753.62375556422967</v>
      </c>
      <c r="V1455" s="68">
        <f>Table1[[#This Row],[DEMAND for the whole year]]/U1455</f>
        <v>2.1782752837600667</v>
      </c>
      <c r="W1455" s="68">
        <f>Table1[[#This Row],[Demand variability (COV)]]*S1455</f>
        <v>4.632460273972602</v>
      </c>
      <c r="X1455" s="68">
        <f t="shared" si="320"/>
        <v>31.075488227010116</v>
      </c>
      <c r="Y1455" s="68">
        <f t="shared" si="321"/>
        <v>63.821250093574037</v>
      </c>
      <c r="Z1455" s="58">
        <f>(Table1[[#This Row],[Eoq]]/2)*(Table1[[#This Row],[Std. Price ($)]]*$K$1)</f>
        <v>653.48258512802011</v>
      </c>
      <c r="AA1455" s="58">
        <f>Table1[[#This Row],[number of times I order]]*$H$1</f>
        <v>653.48258512801999</v>
      </c>
      <c r="AB1455" s="58">
        <f>Table1[[#This Row],[Holding cost]]+AA1455</f>
        <v>1306.96517025604</v>
      </c>
      <c r="AC1455" s="34">
        <v>0.2</v>
      </c>
      <c r="AD1455" s="29">
        <v>1</v>
      </c>
      <c r="AE1455" s="29">
        <v>1.03</v>
      </c>
      <c r="AF1455" s="29">
        <v>45</v>
      </c>
    </row>
    <row r="1456" spans="1:32" x14ac:dyDescent="0.15">
      <c r="A1456" s="32">
        <v>97900.135839154827</v>
      </c>
      <c r="B1456" s="33">
        <v>9.4747695000000007</v>
      </c>
      <c r="C1456" s="33">
        <v>64.219199398785619</v>
      </c>
      <c r="D1456" s="33">
        <f>C1456/Table1[[#This Row],[Std. Price ($)]]</f>
        <v>6.777916803019389</v>
      </c>
      <c r="E1456" s="29">
        <v>186</v>
      </c>
      <c r="F1456" s="29">
        <f t="shared" si="308"/>
        <v>279</v>
      </c>
      <c r="G1456" s="29">
        <f t="shared" si="309"/>
        <v>279</v>
      </c>
      <c r="H1456" s="29">
        <f t="shared" si="310"/>
        <v>279</v>
      </c>
      <c r="I1456" s="58">
        <f t="shared" si="311"/>
        <v>279</v>
      </c>
      <c r="J1456" s="58">
        <f t="shared" si="312"/>
        <v>279</v>
      </c>
      <c r="K1456" s="58">
        <f t="shared" si="313"/>
        <v>279</v>
      </c>
      <c r="L1456" s="58">
        <f t="shared" si="314"/>
        <v>279</v>
      </c>
      <c r="M1456" s="58">
        <f t="shared" si="315"/>
        <v>279</v>
      </c>
      <c r="N1456" s="58">
        <f t="shared" si="316"/>
        <v>279</v>
      </c>
      <c r="O1456" s="58">
        <f t="shared" si="317"/>
        <v>279</v>
      </c>
      <c r="P1456" s="58">
        <f t="shared" si="318"/>
        <v>279</v>
      </c>
      <c r="Q1456" s="58">
        <f t="shared" si="319"/>
        <v>279</v>
      </c>
      <c r="R1456" s="58">
        <f>SUM(Table1[[#This Row],[Oct]:[September]])</f>
        <v>3348</v>
      </c>
      <c r="S1456" s="68">
        <f>Table1[[#This Row],[DEMAND for the whole year]]/365</f>
        <v>9.1726027397260275</v>
      </c>
      <c r="T1456" s="68">
        <f>Table1[[#This Row],[Lead Time (days)]]*S1456</f>
        <v>27.517808219178082</v>
      </c>
      <c r="U1456" s="68">
        <f>SQRT(2*Table1[[#This Row],[DEMAND for the whole year]]*$H$1/(Table1[[#This Row],[Std. Price ($)]]*$K$1))</f>
        <v>1029.601165096009</v>
      </c>
      <c r="V1456" s="68">
        <f>Table1[[#This Row],[DEMAND for the whole year]]/U1456</f>
        <v>3.2517445720720444</v>
      </c>
      <c r="W1456" s="68">
        <f>Table1[[#This Row],[Demand variability (COV)]]*S1456</f>
        <v>1.6510684931506849</v>
      </c>
      <c r="X1456" s="68">
        <f t="shared" si="320"/>
        <v>2.8597345169131732</v>
      </c>
      <c r="Y1456" s="68">
        <f t="shared" si="321"/>
        <v>5.8731766488066492</v>
      </c>
      <c r="Z1456" s="58">
        <f>(Table1[[#This Row],[Eoq]]/2)*(Table1[[#This Row],[Std. Price ($)]]*$K$1)</f>
        <v>975.52337162161314</v>
      </c>
      <c r="AA1456" s="58">
        <f>Table1[[#This Row],[number of times I order]]*$H$1</f>
        <v>975.52337162161336</v>
      </c>
      <c r="AB1456" s="58">
        <f>Table1[[#This Row],[Holding cost]]+AA1456</f>
        <v>1951.0467432432265</v>
      </c>
      <c r="AC1456" s="34">
        <v>0.5</v>
      </c>
      <c r="AD1456" s="29">
        <v>0.9</v>
      </c>
      <c r="AE1456" s="29">
        <v>0.18</v>
      </c>
      <c r="AF1456" s="29">
        <v>3</v>
      </c>
    </row>
    <row r="1457" spans="1:32" x14ac:dyDescent="0.15">
      <c r="A1457" s="32">
        <v>89175.461018655493</v>
      </c>
      <c r="B1457" s="33">
        <v>62.604173800000012</v>
      </c>
      <c r="C1457" s="33">
        <v>1151.1866650302786</v>
      </c>
      <c r="D1457" s="33">
        <f>C1457/Table1[[#This Row],[Std. Price ($)]]</f>
        <v>18.388337312907378</v>
      </c>
      <c r="E1457" s="29">
        <v>292</v>
      </c>
      <c r="F1457" s="29">
        <f t="shared" si="308"/>
        <v>175.2</v>
      </c>
      <c r="G1457" s="29">
        <f t="shared" si="309"/>
        <v>175.2</v>
      </c>
      <c r="H1457" s="29">
        <f t="shared" si="310"/>
        <v>175.2</v>
      </c>
      <c r="I1457" s="58">
        <f t="shared" si="311"/>
        <v>175.2</v>
      </c>
      <c r="J1457" s="58">
        <f t="shared" si="312"/>
        <v>175.2</v>
      </c>
      <c r="K1457" s="58">
        <f t="shared" si="313"/>
        <v>175.2</v>
      </c>
      <c r="L1457" s="58">
        <f t="shared" si="314"/>
        <v>175.2</v>
      </c>
      <c r="M1457" s="58">
        <f t="shared" si="315"/>
        <v>175.2</v>
      </c>
      <c r="N1457" s="58">
        <f t="shared" si="316"/>
        <v>175.2</v>
      </c>
      <c r="O1457" s="58">
        <f t="shared" si="317"/>
        <v>175.2</v>
      </c>
      <c r="P1457" s="58">
        <f t="shared" si="318"/>
        <v>175.2</v>
      </c>
      <c r="Q1457" s="58">
        <f t="shared" si="319"/>
        <v>175.2</v>
      </c>
      <c r="R1457" s="58">
        <f>SUM(Table1[[#This Row],[Oct]:[September]])</f>
        <v>2102.4</v>
      </c>
      <c r="S1457" s="68">
        <f>Table1[[#This Row],[DEMAND for the whole year]]/365</f>
        <v>5.7600000000000007</v>
      </c>
      <c r="T1457" s="68">
        <f>Table1[[#This Row],[Lead Time (days)]]*S1457</f>
        <v>17.28</v>
      </c>
      <c r="U1457" s="68">
        <f>SQRT(2*Table1[[#This Row],[DEMAND for the whole year]]*$H$1/(Table1[[#This Row],[Std. Price ($)]]*$K$1))</f>
        <v>317.40711456123245</v>
      </c>
      <c r="V1457" s="68">
        <f>Table1[[#This Row],[DEMAND for the whole year]]/U1457</f>
        <v>6.623670055115972</v>
      </c>
      <c r="W1457" s="68">
        <f>Table1[[#This Row],[Demand variability (COV)]]*S1457</f>
        <v>3.7440000000000007</v>
      </c>
      <c r="X1457" s="68">
        <f t="shared" si="320"/>
        <v>6.4847982235378776</v>
      </c>
      <c r="Y1457" s="68">
        <f t="shared" si="321"/>
        <v>13.318147287258091</v>
      </c>
      <c r="Z1457" s="58">
        <f>(Table1[[#This Row],[Eoq]]/2)*(Table1[[#This Row],[Std. Price ($)]]*$K$1)</f>
        <v>1987.1010165347911</v>
      </c>
      <c r="AA1457" s="58">
        <f>Table1[[#This Row],[number of times I order]]*$H$1</f>
        <v>1987.1010165347916</v>
      </c>
      <c r="AB1457" s="58">
        <f>Table1[[#This Row],[Holding cost]]+AA1457</f>
        <v>3974.2020330695827</v>
      </c>
      <c r="AC1457" s="34">
        <v>-0.4</v>
      </c>
      <c r="AD1457" s="29">
        <v>0.94</v>
      </c>
      <c r="AE1457" s="29">
        <v>0.65</v>
      </c>
      <c r="AF1457" s="29">
        <v>3</v>
      </c>
    </row>
    <row r="1458" spans="1:32" x14ac:dyDescent="0.15">
      <c r="A1458" s="32">
        <v>43162.741436765697</v>
      </c>
      <c r="B1458" s="33">
        <v>12.057423400000001</v>
      </c>
      <c r="C1458" s="33">
        <v>1034.46908909953</v>
      </c>
      <c r="D1458" s="33">
        <f>C1458/Table1[[#This Row],[Std. Price ($)]]</f>
        <v>85.795203069631768</v>
      </c>
      <c r="E1458" s="29">
        <v>138</v>
      </c>
      <c r="F1458" s="29">
        <f t="shared" si="308"/>
        <v>110.4</v>
      </c>
      <c r="G1458" s="29">
        <f t="shared" si="309"/>
        <v>110.4</v>
      </c>
      <c r="H1458" s="29">
        <f t="shared" si="310"/>
        <v>110.4</v>
      </c>
      <c r="I1458" s="58">
        <f t="shared" si="311"/>
        <v>110.4</v>
      </c>
      <c r="J1458" s="58">
        <f t="shared" si="312"/>
        <v>110.4</v>
      </c>
      <c r="K1458" s="58">
        <f t="shared" si="313"/>
        <v>110.4</v>
      </c>
      <c r="L1458" s="58">
        <f t="shared" si="314"/>
        <v>110.4</v>
      </c>
      <c r="M1458" s="58">
        <f t="shared" si="315"/>
        <v>110.4</v>
      </c>
      <c r="N1458" s="58">
        <f t="shared" si="316"/>
        <v>110.4</v>
      </c>
      <c r="O1458" s="58">
        <f t="shared" si="317"/>
        <v>110.4</v>
      </c>
      <c r="P1458" s="58">
        <f t="shared" si="318"/>
        <v>110.4</v>
      </c>
      <c r="Q1458" s="58">
        <f t="shared" si="319"/>
        <v>110.4</v>
      </c>
      <c r="R1458" s="58">
        <f>SUM(Table1[[#This Row],[Oct]:[September]])</f>
        <v>1324.8000000000002</v>
      </c>
      <c r="S1458" s="68">
        <f>Table1[[#This Row],[DEMAND for the whole year]]/365</f>
        <v>3.6295890410958909</v>
      </c>
      <c r="T1458" s="68">
        <f>Table1[[#This Row],[Lead Time (days)]]*S1458</f>
        <v>83.480547945205487</v>
      </c>
      <c r="U1458" s="68">
        <f>SQRT(2*Table1[[#This Row],[DEMAND for the whole year]]*$H$1/(Table1[[#This Row],[Std. Price ($)]]*$K$1))</f>
        <v>574.12774028820138</v>
      </c>
      <c r="V1458" s="68">
        <f>Table1[[#This Row],[DEMAND for the whole year]]/U1458</f>
        <v>2.3075004167800275</v>
      </c>
      <c r="W1458" s="68">
        <f>Table1[[#This Row],[Demand variability (COV)]]*S1458</f>
        <v>2.6858958904109591</v>
      </c>
      <c r="X1458" s="68">
        <f t="shared" si="320"/>
        <v>12.881104179568963</v>
      </c>
      <c r="Y1458" s="68">
        <f t="shared" si="321"/>
        <v>26.454553676524768</v>
      </c>
      <c r="Z1458" s="58">
        <f>(Table1[[#This Row],[Eoq]]/2)*(Table1[[#This Row],[Std. Price ($)]]*$K$1)</f>
        <v>692.25012503400831</v>
      </c>
      <c r="AA1458" s="58">
        <f>Table1[[#This Row],[number of times I order]]*$H$1</f>
        <v>692.25012503400819</v>
      </c>
      <c r="AB1458" s="58">
        <f>Table1[[#This Row],[Holding cost]]+AA1458</f>
        <v>1384.5002500680166</v>
      </c>
      <c r="AC1458" s="34">
        <v>-0.2</v>
      </c>
      <c r="AD1458" s="29">
        <v>0.77</v>
      </c>
      <c r="AE1458" s="29">
        <v>0.74</v>
      </c>
      <c r="AF1458" s="29">
        <v>23</v>
      </c>
    </row>
    <row r="1459" spans="1:32" x14ac:dyDescent="0.15">
      <c r="A1459" s="32">
        <v>7766.6974570584243</v>
      </c>
      <c r="B1459" s="33">
        <v>34.481979500000001</v>
      </c>
      <c r="C1459" s="33">
        <v>10135.789919348221</v>
      </c>
      <c r="D1459" s="33">
        <f>C1459/Table1[[#This Row],[Std. Price ($)]]</f>
        <v>293.94454919121512</v>
      </c>
      <c r="E1459" s="29">
        <v>236</v>
      </c>
      <c r="F1459" s="29">
        <f t="shared" si="308"/>
        <v>141.6</v>
      </c>
      <c r="G1459" s="29">
        <f t="shared" si="309"/>
        <v>141.6</v>
      </c>
      <c r="H1459" s="29">
        <f t="shared" si="310"/>
        <v>141.6</v>
      </c>
      <c r="I1459" s="58">
        <f t="shared" si="311"/>
        <v>141.6</v>
      </c>
      <c r="J1459" s="58">
        <f t="shared" si="312"/>
        <v>141.6</v>
      </c>
      <c r="K1459" s="58">
        <f t="shared" si="313"/>
        <v>141.6</v>
      </c>
      <c r="L1459" s="58">
        <f t="shared" si="314"/>
        <v>141.6</v>
      </c>
      <c r="M1459" s="58">
        <f t="shared" si="315"/>
        <v>141.6</v>
      </c>
      <c r="N1459" s="58">
        <f t="shared" si="316"/>
        <v>141.6</v>
      </c>
      <c r="O1459" s="58">
        <f t="shared" si="317"/>
        <v>141.6</v>
      </c>
      <c r="P1459" s="58">
        <f t="shared" si="318"/>
        <v>141.6</v>
      </c>
      <c r="Q1459" s="58">
        <f t="shared" si="319"/>
        <v>141.6</v>
      </c>
      <c r="R1459" s="58">
        <f>SUM(Table1[[#This Row],[Oct]:[September]])</f>
        <v>1699.1999999999996</v>
      </c>
      <c r="S1459" s="68">
        <f>Table1[[#This Row],[DEMAND for the whole year]]/365</f>
        <v>4.6553424657534235</v>
      </c>
      <c r="T1459" s="68">
        <f>Table1[[#This Row],[Lead Time (days)]]*S1459</f>
        <v>162.93698630136981</v>
      </c>
      <c r="U1459" s="68">
        <f>SQRT(2*Table1[[#This Row],[DEMAND for the whole year]]*$H$1/(Table1[[#This Row],[Std. Price ($)]]*$K$1))</f>
        <v>384.49153466551581</v>
      </c>
      <c r="V1459" s="68">
        <f>Table1[[#This Row],[DEMAND for the whole year]]/U1459</f>
        <v>4.4193430720866198</v>
      </c>
      <c r="W1459" s="68">
        <f>Table1[[#This Row],[Demand variability (COV)]]*S1459</f>
        <v>4.0967013698630126</v>
      </c>
      <c r="X1459" s="68">
        <f t="shared" si="320"/>
        <v>24.236412151643073</v>
      </c>
      <c r="Y1459" s="68">
        <f t="shared" si="321"/>
        <v>49.775505054060815</v>
      </c>
      <c r="Z1459" s="58">
        <f>(Table1[[#This Row],[Eoq]]/2)*(Table1[[#This Row],[Std. Price ($)]]*$K$1)</f>
        <v>1325.8029216259856</v>
      </c>
      <c r="AA1459" s="58">
        <f>Table1[[#This Row],[number of times I order]]*$H$1</f>
        <v>1325.8029216259858</v>
      </c>
      <c r="AB1459" s="58">
        <f>Table1[[#This Row],[Holding cost]]+AA1459</f>
        <v>2651.6058432519712</v>
      </c>
      <c r="AC1459" s="34">
        <v>-0.4</v>
      </c>
      <c r="AD1459" s="29">
        <v>0.82</v>
      </c>
      <c r="AE1459" s="29">
        <v>0.88</v>
      </c>
      <c r="AF1459" s="29">
        <v>35</v>
      </c>
    </row>
    <row r="1460" spans="1:32" x14ac:dyDescent="0.15">
      <c r="A1460" s="32">
        <v>28221.53884303278</v>
      </c>
      <c r="B1460" s="33">
        <v>12.396045500000001</v>
      </c>
      <c r="C1460" s="33">
        <v>2218.9507931325875</v>
      </c>
      <c r="D1460" s="33">
        <f>C1460/Table1[[#This Row],[Std. Price ($)]]</f>
        <v>179.00473123727943</v>
      </c>
      <c r="E1460" s="29">
        <v>276</v>
      </c>
      <c r="F1460" s="29">
        <f t="shared" si="308"/>
        <v>331.2</v>
      </c>
      <c r="G1460" s="29">
        <f t="shared" si="309"/>
        <v>331.2</v>
      </c>
      <c r="H1460" s="29">
        <f t="shared" si="310"/>
        <v>331.2</v>
      </c>
      <c r="I1460" s="58">
        <f t="shared" si="311"/>
        <v>331.2</v>
      </c>
      <c r="J1460" s="58">
        <f t="shared" si="312"/>
        <v>331.2</v>
      </c>
      <c r="K1460" s="58">
        <f t="shared" si="313"/>
        <v>331.2</v>
      </c>
      <c r="L1460" s="58">
        <f t="shared" si="314"/>
        <v>331.2</v>
      </c>
      <c r="M1460" s="58">
        <f t="shared" si="315"/>
        <v>331.2</v>
      </c>
      <c r="N1460" s="58">
        <f t="shared" si="316"/>
        <v>331.2</v>
      </c>
      <c r="O1460" s="58">
        <f t="shared" si="317"/>
        <v>331.2</v>
      </c>
      <c r="P1460" s="58">
        <f t="shared" si="318"/>
        <v>331.2</v>
      </c>
      <c r="Q1460" s="58">
        <f t="shared" si="319"/>
        <v>331.2</v>
      </c>
      <c r="R1460" s="58">
        <f>SUM(Table1[[#This Row],[Oct]:[September]])</f>
        <v>3974.3999999999992</v>
      </c>
      <c r="S1460" s="68">
        <f>Table1[[#This Row],[DEMAND for the whole year]]/365</f>
        <v>10.888767123287669</v>
      </c>
      <c r="T1460" s="68">
        <f>Table1[[#This Row],[Lead Time (days)]]*S1460</f>
        <v>239.55287671232873</v>
      </c>
      <c r="U1460" s="68">
        <f>SQRT(2*Table1[[#This Row],[DEMAND for the whole year]]*$H$1/(Table1[[#This Row],[Std. Price ($)]]*$K$1))</f>
        <v>980.74213407935144</v>
      </c>
      <c r="V1460" s="68">
        <f>Table1[[#This Row],[DEMAND for the whole year]]/U1460</f>
        <v>4.052441372604914</v>
      </c>
      <c r="W1460" s="68">
        <f>Table1[[#This Row],[Demand variability (COV)]]*S1460</f>
        <v>6.7510356164383554</v>
      </c>
      <c r="X1460" s="68">
        <f t="shared" si="320"/>
        <v>31.665163850471746</v>
      </c>
      <c r="Y1460" s="68">
        <f t="shared" si="321"/>
        <v>65.032295762884502</v>
      </c>
      <c r="Z1460" s="58">
        <f>(Table1[[#This Row],[Eoq]]/2)*(Table1[[#This Row],[Std. Price ($)]]*$K$1)</f>
        <v>1215.7324117814742</v>
      </c>
      <c r="AA1460" s="58">
        <f>Table1[[#This Row],[number of times I order]]*$H$1</f>
        <v>1215.7324117814742</v>
      </c>
      <c r="AB1460" s="58">
        <f>Table1[[#This Row],[Holding cost]]+AA1460</f>
        <v>2431.4648235629484</v>
      </c>
      <c r="AC1460" s="34">
        <v>0.2</v>
      </c>
      <c r="AD1460" s="29">
        <v>0.71</v>
      </c>
      <c r="AE1460" s="29">
        <v>0.62</v>
      </c>
      <c r="AF1460" s="29">
        <v>22</v>
      </c>
    </row>
    <row r="1461" spans="1:32" x14ac:dyDescent="0.15">
      <c r="A1461" s="32">
        <v>13305.906237074849</v>
      </c>
      <c r="B1461" s="33">
        <v>7.0768079000000004</v>
      </c>
      <c r="C1461" s="33">
        <v>2536.3718901583502</v>
      </c>
      <c r="D1461" s="33">
        <f>C1461/Table1[[#This Row],[Std. Price ($)]]</f>
        <v>358.40620884429404</v>
      </c>
      <c r="E1461" s="29">
        <v>268</v>
      </c>
      <c r="F1461" s="29">
        <f t="shared" si="308"/>
        <v>375.2</v>
      </c>
      <c r="G1461" s="29">
        <f t="shared" si="309"/>
        <v>375.2</v>
      </c>
      <c r="H1461" s="29">
        <f t="shared" si="310"/>
        <v>375.2</v>
      </c>
      <c r="I1461" s="58">
        <f t="shared" si="311"/>
        <v>375.2</v>
      </c>
      <c r="J1461" s="58">
        <f t="shared" si="312"/>
        <v>375.2</v>
      </c>
      <c r="K1461" s="58">
        <f t="shared" si="313"/>
        <v>375.2</v>
      </c>
      <c r="L1461" s="58">
        <f t="shared" si="314"/>
        <v>375.2</v>
      </c>
      <c r="M1461" s="58">
        <f t="shared" si="315"/>
        <v>375.2</v>
      </c>
      <c r="N1461" s="58">
        <f t="shared" si="316"/>
        <v>375.2</v>
      </c>
      <c r="O1461" s="58">
        <f t="shared" si="317"/>
        <v>375.2</v>
      </c>
      <c r="P1461" s="58">
        <f t="shared" si="318"/>
        <v>375.2</v>
      </c>
      <c r="Q1461" s="58">
        <f t="shared" si="319"/>
        <v>375.2</v>
      </c>
      <c r="R1461" s="58">
        <f>SUM(Table1[[#This Row],[Oct]:[September]])</f>
        <v>4502.3999999999987</v>
      </c>
      <c r="S1461" s="68">
        <f>Table1[[#This Row],[DEMAND for the whole year]]/365</f>
        <v>12.335342465753421</v>
      </c>
      <c r="T1461" s="68">
        <f>Table1[[#This Row],[Lead Time (days)]]*S1461</f>
        <v>567.42575342465739</v>
      </c>
      <c r="U1461" s="68">
        <f>SQRT(2*Table1[[#This Row],[DEMAND for the whole year]]*$H$1/(Table1[[#This Row],[Std. Price ($)]]*$K$1))</f>
        <v>1381.5415847348363</v>
      </c>
      <c r="V1461" s="68">
        <f>Table1[[#This Row],[DEMAND for the whole year]]/U1461</f>
        <v>3.25896813367667</v>
      </c>
      <c r="W1461" s="68">
        <f>Table1[[#This Row],[Demand variability (COV)]]*S1461</f>
        <v>7.5245589041095862</v>
      </c>
      <c r="X1461" s="68">
        <f t="shared" si="320"/>
        <v>51.034041465134656</v>
      </c>
      <c r="Y1461" s="68">
        <f t="shared" si="321"/>
        <v>104.81110706415954</v>
      </c>
      <c r="Z1461" s="58">
        <f>(Table1[[#This Row],[Eoq]]/2)*(Table1[[#This Row],[Std. Price ($)]]*$K$1)</f>
        <v>977.69044010300092</v>
      </c>
      <c r="AA1461" s="58">
        <f>Table1[[#This Row],[number of times I order]]*$H$1</f>
        <v>977.69044010300104</v>
      </c>
      <c r="AB1461" s="58">
        <f>Table1[[#This Row],[Holding cost]]+AA1461</f>
        <v>1955.3808802060021</v>
      </c>
      <c r="AC1461" s="34">
        <v>0.4</v>
      </c>
      <c r="AD1461" s="29">
        <v>1</v>
      </c>
      <c r="AE1461" s="29">
        <v>0.61</v>
      </c>
      <c r="AF1461" s="29">
        <v>46</v>
      </c>
    </row>
    <row r="1462" spans="1:32" x14ac:dyDescent="0.15">
      <c r="A1462" s="32">
        <v>69270.307498913797</v>
      </c>
      <c r="B1462" s="33">
        <v>8.6252276999999999</v>
      </c>
      <c r="C1462" s="33">
        <v>3379.1342379530738</v>
      </c>
      <c r="D1462" s="33">
        <f>C1462/Table1[[#This Row],[Std. Price ($)]]</f>
        <v>391.77333694657983</v>
      </c>
      <c r="E1462" s="29">
        <v>252</v>
      </c>
      <c r="F1462" s="29">
        <f t="shared" si="308"/>
        <v>378</v>
      </c>
      <c r="G1462" s="29">
        <f t="shared" si="309"/>
        <v>378</v>
      </c>
      <c r="H1462" s="29">
        <f t="shared" si="310"/>
        <v>378</v>
      </c>
      <c r="I1462" s="58">
        <f t="shared" si="311"/>
        <v>378</v>
      </c>
      <c r="J1462" s="58">
        <f t="shared" si="312"/>
        <v>378</v>
      </c>
      <c r="K1462" s="58">
        <f t="shared" si="313"/>
        <v>378</v>
      </c>
      <c r="L1462" s="58">
        <f t="shared" si="314"/>
        <v>378</v>
      </c>
      <c r="M1462" s="58">
        <f t="shared" si="315"/>
        <v>378</v>
      </c>
      <c r="N1462" s="58">
        <f t="shared" si="316"/>
        <v>378</v>
      </c>
      <c r="O1462" s="58">
        <f t="shared" si="317"/>
        <v>378</v>
      </c>
      <c r="P1462" s="58">
        <f t="shared" si="318"/>
        <v>378</v>
      </c>
      <c r="Q1462" s="58">
        <f t="shared" si="319"/>
        <v>378</v>
      </c>
      <c r="R1462" s="58">
        <f>SUM(Table1[[#This Row],[Oct]:[September]])</f>
        <v>4536</v>
      </c>
      <c r="S1462" s="68">
        <f>Table1[[#This Row],[DEMAND for the whole year]]/365</f>
        <v>12.427397260273972</v>
      </c>
      <c r="T1462" s="68">
        <f>Table1[[#This Row],[Lead Time (days)]]*S1462</f>
        <v>571.66027397260268</v>
      </c>
      <c r="U1462" s="68">
        <f>SQRT(2*Table1[[#This Row],[DEMAND for the whole year]]*$H$1/(Table1[[#This Row],[Std. Price ($)]]*$K$1))</f>
        <v>1256.0642814845628</v>
      </c>
      <c r="V1462" s="68">
        <f>Table1[[#This Row],[DEMAND for the whole year]]/U1462</f>
        <v>3.611280144547083</v>
      </c>
      <c r="W1462" s="68">
        <f>Table1[[#This Row],[Demand variability (COV)]]*S1462</f>
        <v>9.4448219178082198</v>
      </c>
      <c r="X1462" s="68">
        <f t="shared" si="320"/>
        <v>64.057898878429384</v>
      </c>
      <c r="Y1462" s="68">
        <f t="shared" si="321"/>
        <v>131.55884003893777</v>
      </c>
      <c r="Z1462" s="58">
        <f>(Table1[[#This Row],[Eoq]]/2)*(Table1[[#This Row],[Std. Price ($)]]*$K$1)</f>
        <v>1083.3840433641249</v>
      </c>
      <c r="AA1462" s="58">
        <f>Table1[[#This Row],[number of times I order]]*$H$1</f>
        <v>1083.3840433641249</v>
      </c>
      <c r="AB1462" s="58">
        <f>Table1[[#This Row],[Holding cost]]+AA1462</f>
        <v>2166.7680867282497</v>
      </c>
      <c r="AC1462" s="34">
        <v>0.5</v>
      </c>
      <c r="AD1462" s="29">
        <v>1</v>
      </c>
      <c r="AE1462" s="29">
        <v>0.76</v>
      </c>
      <c r="AF1462" s="29">
        <v>46</v>
      </c>
    </row>
    <row r="1463" spans="1:32" x14ac:dyDescent="0.15">
      <c r="A1463" s="32">
        <v>73771.960703263452</v>
      </c>
      <c r="B1463" s="33">
        <v>9.6684755000000013</v>
      </c>
      <c r="C1463" s="33">
        <v>2524.2674756183083</v>
      </c>
      <c r="D1463" s="33">
        <f>C1463/Table1[[#This Row],[Std. Price ($)]]</f>
        <v>261.08226427406345</v>
      </c>
      <c r="E1463" s="29">
        <v>300</v>
      </c>
      <c r="F1463" s="29">
        <f t="shared" si="308"/>
        <v>360</v>
      </c>
      <c r="G1463" s="29">
        <f t="shared" si="309"/>
        <v>360</v>
      </c>
      <c r="H1463" s="29">
        <f t="shared" si="310"/>
        <v>360</v>
      </c>
      <c r="I1463" s="58">
        <f t="shared" si="311"/>
        <v>360</v>
      </c>
      <c r="J1463" s="58">
        <f t="shared" si="312"/>
        <v>360</v>
      </c>
      <c r="K1463" s="58">
        <f t="shared" si="313"/>
        <v>360</v>
      </c>
      <c r="L1463" s="58">
        <f t="shared" si="314"/>
        <v>360</v>
      </c>
      <c r="M1463" s="58">
        <f t="shared" si="315"/>
        <v>360</v>
      </c>
      <c r="N1463" s="58">
        <f t="shared" si="316"/>
        <v>360</v>
      </c>
      <c r="O1463" s="58">
        <f t="shared" si="317"/>
        <v>360</v>
      </c>
      <c r="P1463" s="58">
        <f t="shared" si="318"/>
        <v>360</v>
      </c>
      <c r="Q1463" s="58">
        <f t="shared" si="319"/>
        <v>360</v>
      </c>
      <c r="R1463" s="58">
        <f>SUM(Table1[[#This Row],[Oct]:[September]])</f>
        <v>4320</v>
      </c>
      <c r="S1463" s="68">
        <f>Table1[[#This Row],[DEMAND for the whole year]]/365</f>
        <v>11.835616438356164</v>
      </c>
      <c r="T1463" s="68">
        <f>Table1[[#This Row],[Lead Time (days)]]*S1463</f>
        <v>272.21917808219177</v>
      </c>
      <c r="U1463" s="68">
        <f>SQRT(2*Table1[[#This Row],[DEMAND for the whole year]]*$H$1/(Table1[[#This Row],[Std. Price ($)]]*$K$1))</f>
        <v>1157.7732210298586</v>
      </c>
      <c r="V1463" s="68">
        <f>Table1[[#This Row],[DEMAND for the whole year]]/U1463</f>
        <v>3.7313006740277581</v>
      </c>
      <c r="W1463" s="68">
        <f>Table1[[#This Row],[Demand variability (COV)]]*S1463</f>
        <v>10.178630136986301</v>
      </c>
      <c r="X1463" s="68">
        <f t="shared" si="320"/>
        <v>48.814995275099768</v>
      </c>
      <c r="Y1463" s="68">
        <f t="shared" si="321"/>
        <v>100.25374336873369</v>
      </c>
      <c r="Z1463" s="58">
        <f>(Table1[[#This Row],[Eoq]]/2)*(Table1[[#This Row],[Std. Price ($)]]*$K$1)</f>
        <v>1119.3902022083275</v>
      </c>
      <c r="AA1463" s="58">
        <f>Table1[[#This Row],[number of times I order]]*$H$1</f>
        <v>1119.3902022083275</v>
      </c>
      <c r="AB1463" s="58">
        <f>Table1[[#This Row],[Holding cost]]+AA1463</f>
        <v>2238.7804044166551</v>
      </c>
      <c r="AC1463" s="34">
        <v>0.2</v>
      </c>
      <c r="AD1463" s="29">
        <v>0.82</v>
      </c>
      <c r="AE1463" s="29">
        <v>0.86</v>
      </c>
      <c r="AF1463" s="29">
        <v>23</v>
      </c>
    </row>
    <row r="1464" spans="1:32" x14ac:dyDescent="0.15">
      <c r="A1464" s="32">
        <v>18379.254479828687</v>
      </c>
      <c r="B1464" s="33">
        <v>7.7307254999999993</v>
      </c>
      <c r="C1464" s="33">
        <v>4026.7990770750157</v>
      </c>
      <c r="D1464" s="33">
        <f>C1464/Table1[[#This Row],[Std. Price ($)]]</f>
        <v>520.88242909090695</v>
      </c>
      <c r="E1464" s="29">
        <v>228</v>
      </c>
      <c r="F1464" s="29">
        <f t="shared" si="308"/>
        <v>68.400000000000006</v>
      </c>
      <c r="G1464" s="29">
        <f t="shared" si="309"/>
        <v>68.400000000000006</v>
      </c>
      <c r="H1464" s="29">
        <f t="shared" si="310"/>
        <v>68.400000000000006</v>
      </c>
      <c r="I1464" s="58">
        <f t="shared" si="311"/>
        <v>68.400000000000006</v>
      </c>
      <c r="J1464" s="58">
        <f t="shared" si="312"/>
        <v>68.400000000000006</v>
      </c>
      <c r="K1464" s="58">
        <f t="shared" si="313"/>
        <v>68.400000000000006</v>
      </c>
      <c r="L1464" s="58">
        <f t="shared" si="314"/>
        <v>68.400000000000006</v>
      </c>
      <c r="M1464" s="58">
        <f t="shared" si="315"/>
        <v>68.400000000000006</v>
      </c>
      <c r="N1464" s="58">
        <f t="shared" si="316"/>
        <v>68.400000000000006</v>
      </c>
      <c r="O1464" s="58">
        <f t="shared" si="317"/>
        <v>68.400000000000006</v>
      </c>
      <c r="P1464" s="58">
        <f t="shared" si="318"/>
        <v>68.400000000000006</v>
      </c>
      <c r="Q1464" s="58">
        <f t="shared" si="319"/>
        <v>68.400000000000006</v>
      </c>
      <c r="R1464" s="58">
        <f>SUM(Table1[[#This Row],[Oct]:[September]])</f>
        <v>820.79999999999984</v>
      </c>
      <c r="S1464" s="68">
        <f>Table1[[#This Row],[DEMAND for the whole year]]/365</f>
        <v>2.2487671232876707</v>
      </c>
      <c r="T1464" s="68">
        <f>Table1[[#This Row],[Lead Time (days)]]*S1464</f>
        <v>103.44328767123285</v>
      </c>
      <c r="U1464" s="68">
        <f>SQRT(2*Table1[[#This Row],[DEMAND for the whole year]]*$H$1/(Table1[[#This Row],[Std. Price ($)]]*$K$1))</f>
        <v>564.37682869622051</v>
      </c>
      <c r="V1464" s="68">
        <f>Table1[[#This Row],[DEMAND for the whole year]]/U1464</f>
        <v>1.4543474470703346</v>
      </c>
      <c r="W1464" s="68">
        <f>Table1[[#This Row],[Demand variability (COV)]]*S1464</f>
        <v>2.608569863013698</v>
      </c>
      <c r="X1464" s="68">
        <f t="shared" si="320"/>
        <v>17.692181594994778</v>
      </c>
      <c r="Y1464" s="68">
        <f t="shared" si="321"/>
        <v>36.335298677420901</v>
      </c>
      <c r="Z1464" s="58">
        <f>(Table1[[#This Row],[Eoq]]/2)*(Table1[[#This Row],[Std. Price ($)]]*$K$1)</f>
        <v>436.30423412110036</v>
      </c>
      <c r="AA1464" s="58">
        <f>Table1[[#This Row],[number of times I order]]*$H$1</f>
        <v>436.30423412110036</v>
      </c>
      <c r="AB1464" s="58">
        <f>Table1[[#This Row],[Holding cost]]+AA1464</f>
        <v>872.60846824220073</v>
      </c>
      <c r="AC1464" s="34">
        <v>-0.7</v>
      </c>
      <c r="AD1464" s="29">
        <v>1</v>
      </c>
      <c r="AE1464" s="29">
        <v>1.1599999999999999</v>
      </c>
      <c r="AF1464" s="29">
        <v>46</v>
      </c>
    </row>
    <row r="1465" spans="1:32" x14ac:dyDescent="0.15">
      <c r="A1465" s="32">
        <v>75465.740892161193</v>
      </c>
      <c r="B1465" s="33">
        <v>10.0246213</v>
      </c>
      <c r="C1465" s="33">
        <v>922.67339436068016</v>
      </c>
      <c r="D1465" s="33">
        <f>C1465/Table1[[#This Row],[Std. Price ($)]]</f>
        <v>92.040723210230411</v>
      </c>
      <c r="E1465" s="29">
        <v>228</v>
      </c>
      <c r="F1465" s="29">
        <f t="shared" si="308"/>
        <v>91.200000000000017</v>
      </c>
      <c r="G1465" s="29">
        <f t="shared" si="309"/>
        <v>91.200000000000017</v>
      </c>
      <c r="H1465" s="29">
        <f t="shared" si="310"/>
        <v>91.200000000000017</v>
      </c>
      <c r="I1465" s="58">
        <f t="shared" si="311"/>
        <v>91.200000000000017</v>
      </c>
      <c r="J1465" s="58">
        <f t="shared" si="312"/>
        <v>91.200000000000017</v>
      </c>
      <c r="K1465" s="58">
        <f t="shared" si="313"/>
        <v>91.200000000000017</v>
      </c>
      <c r="L1465" s="58">
        <f t="shared" si="314"/>
        <v>91.200000000000017</v>
      </c>
      <c r="M1465" s="58">
        <f t="shared" si="315"/>
        <v>91.200000000000017</v>
      </c>
      <c r="N1465" s="58">
        <f t="shared" si="316"/>
        <v>91.200000000000017</v>
      </c>
      <c r="O1465" s="58">
        <f t="shared" si="317"/>
        <v>91.200000000000017</v>
      </c>
      <c r="P1465" s="58">
        <f t="shared" si="318"/>
        <v>91.200000000000017</v>
      </c>
      <c r="Q1465" s="58">
        <f t="shared" si="319"/>
        <v>91.200000000000017</v>
      </c>
      <c r="R1465" s="58">
        <f>SUM(Table1[[#This Row],[Oct]:[September]])</f>
        <v>1094.4000000000003</v>
      </c>
      <c r="S1465" s="68">
        <f>Table1[[#This Row],[DEMAND for the whole year]]/365</f>
        <v>2.9983561643835626</v>
      </c>
      <c r="T1465" s="68">
        <f>Table1[[#This Row],[Lead Time (days)]]*S1465</f>
        <v>35.980273972602753</v>
      </c>
      <c r="U1465" s="68">
        <f>SQRT(2*Table1[[#This Row],[DEMAND for the whole year]]*$H$1/(Table1[[#This Row],[Std. Price ($)]]*$K$1))</f>
        <v>572.28805587179068</v>
      </c>
      <c r="V1465" s="68">
        <f>Table1[[#This Row],[DEMAND for the whole year]]/U1465</f>
        <v>1.9123236782093143</v>
      </c>
      <c r="W1465" s="68">
        <f>Table1[[#This Row],[Demand variability (COV)]]*S1465</f>
        <v>1.8589808219178088</v>
      </c>
      <c r="X1465" s="68">
        <f t="shared" si="320"/>
        <v>6.4396984677155915</v>
      </c>
      <c r="Y1465" s="68">
        <f t="shared" si="321"/>
        <v>13.225523712868309</v>
      </c>
      <c r="Z1465" s="58">
        <f>(Table1[[#This Row],[Eoq]]/2)*(Table1[[#This Row],[Std. Price ($)]]*$K$1)</f>
        <v>573.6971034627943</v>
      </c>
      <c r="AA1465" s="58">
        <f>Table1[[#This Row],[number of times I order]]*$H$1</f>
        <v>573.6971034627943</v>
      </c>
      <c r="AB1465" s="58">
        <f>Table1[[#This Row],[Holding cost]]+AA1465</f>
        <v>1147.3942069255886</v>
      </c>
      <c r="AC1465" s="34">
        <v>-0.6</v>
      </c>
      <c r="AD1465" s="29">
        <v>0.85</v>
      </c>
      <c r="AE1465" s="29">
        <v>0.62</v>
      </c>
      <c r="AF1465" s="29">
        <v>12</v>
      </c>
    </row>
    <row r="1466" spans="1:32" x14ac:dyDescent="0.15">
      <c r="A1466" s="32">
        <v>40053.722233320012</v>
      </c>
      <c r="B1466" s="33">
        <v>18.861867600000004</v>
      </c>
      <c r="C1466" s="33">
        <v>882.93648637748311</v>
      </c>
      <c r="D1466" s="33">
        <f>C1466/Table1[[#This Row],[Std. Price ($)]]</f>
        <v>46.810660805268455</v>
      </c>
      <c r="E1466" s="29">
        <v>340</v>
      </c>
      <c r="F1466" s="29">
        <f t="shared" si="308"/>
        <v>204</v>
      </c>
      <c r="G1466" s="29">
        <f t="shared" si="309"/>
        <v>204</v>
      </c>
      <c r="H1466" s="29">
        <f t="shared" si="310"/>
        <v>204</v>
      </c>
      <c r="I1466" s="58">
        <f t="shared" si="311"/>
        <v>204</v>
      </c>
      <c r="J1466" s="58">
        <f t="shared" si="312"/>
        <v>204</v>
      </c>
      <c r="K1466" s="58">
        <f t="shared" si="313"/>
        <v>204</v>
      </c>
      <c r="L1466" s="58">
        <f t="shared" si="314"/>
        <v>204</v>
      </c>
      <c r="M1466" s="58">
        <f t="shared" si="315"/>
        <v>204</v>
      </c>
      <c r="N1466" s="58">
        <f t="shared" si="316"/>
        <v>204</v>
      </c>
      <c r="O1466" s="58">
        <f t="shared" si="317"/>
        <v>204</v>
      </c>
      <c r="P1466" s="58">
        <f t="shared" si="318"/>
        <v>204</v>
      </c>
      <c r="Q1466" s="58">
        <f t="shared" si="319"/>
        <v>204</v>
      </c>
      <c r="R1466" s="58">
        <f>SUM(Table1[[#This Row],[Oct]:[September]])</f>
        <v>2448</v>
      </c>
      <c r="S1466" s="68">
        <f>Table1[[#This Row],[DEMAND for the whole year]]/365</f>
        <v>6.7068493150684931</v>
      </c>
      <c r="T1466" s="68">
        <f>Table1[[#This Row],[Lead Time (days)]]*S1466</f>
        <v>33.534246575342465</v>
      </c>
      <c r="U1466" s="68">
        <f>SQRT(2*Table1[[#This Row],[DEMAND for the whole year]]*$H$1/(Table1[[#This Row],[Std. Price ($)]]*$K$1))</f>
        <v>623.98476767532031</v>
      </c>
      <c r="V1466" s="68">
        <f>Table1[[#This Row],[DEMAND for the whole year]]/U1466</f>
        <v>3.9231726907695519</v>
      </c>
      <c r="W1466" s="68">
        <f>Table1[[#This Row],[Demand variability (COV)]]*S1466</f>
        <v>3.6887671232876715</v>
      </c>
      <c r="X1466" s="68">
        <f t="shared" si="320"/>
        <v>8.248334040837582</v>
      </c>
      <c r="Y1466" s="68">
        <f t="shared" si="321"/>
        <v>16.94000705089756</v>
      </c>
      <c r="Z1466" s="58">
        <f>(Table1[[#This Row],[Eoq]]/2)*(Table1[[#This Row],[Std. Price ($)]]*$K$1)</f>
        <v>1176.9518072308654</v>
      </c>
      <c r="AA1466" s="58">
        <f>Table1[[#This Row],[number of times I order]]*$H$1</f>
        <v>1176.9518072308656</v>
      </c>
      <c r="AB1466" s="58">
        <f>Table1[[#This Row],[Holding cost]]+AA1466</f>
        <v>2353.9036144617312</v>
      </c>
      <c r="AC1466" s="34">
        <v>-0.4</v>
      </c>
      <c r="AD1466" s="29">
        <v>0.95</v>
      </c>
      <c r="AE1466" s="29">
        <v>0.55000000000000004</v>
      </c>
      <c r="AF1466" s="29">
        <v>5</v>
      </c>
    </row>
    <row r="1467" spans="1:32" x14ac:dyDescent="0.15">
      <c r="A1467" s="32">
        <v>59245.084098267616</v>
      </c>
      <c r="B1467" s="33">
        <v>18.920013900000001</v>
      </c>
      <c r="C1467" s="33">
        <v>3876.491327631381</v>
      </c>
      <c r="D1467" s="33">
        <f>C1467/Table1[[#This Row],[Std. Price ($)]]</f>
        <v>204.88839744622919</v>
      </c>
      <c r="E1467" s="29">
        <v>196</v>
      </c>
      <c r="F1467" s="29">
        <f t="shared" si="308"/>
        <v>294</v>
      </c>
      <c r="G1467" s="29">
        <f t="shared" si="309"/>
        <v>294</v>
      </c>
      <c r="H1467" s="29">
        <f t="shared" si="310"/>
        <v>294</v>
      </c>
      <c r="I1467" s="58">
        <f t="shared" si="311"/>
        <v>294</v>
      </c>
      <c r="J1467" s="58">
        <f t="shared" si="312"/>
        <v>294</v>
      </c>
      <c r="K1467" s="58">
        <f t="shared" si="313"/>
        <v>294</v>
      </c>
      <c r="L1467" s="58">
        <f t="shared" si="314"/>
        <v>294</v>
      </c>
      <c r="M1467" s="58">
        <f t="shared" si="315"/>
        <v>294</v>
      </c>
      <c r="N1467" s="58">
        <f t="shared" si="316"/>
        <v>294</v>
      </c>
      <c r="O1467" s="58">
        <f t="shared" si="317"/>
        <v>294</v>
      </c>
      <c r="P1467" s="58">
        <f t="shared" si="318"/>
        <v>294</v>
      </c>
      <c r="Q1467" s="58">
        <f t="shared" si="319"/>
        <v>294</v>
      </c>
      <c r="R1467" s="58">
        <f>SUM(Table1[[#This Row],[Oct]:[September]])</f>
        <v>3528</v>
      </c>
      <c r="S1467" s="68">
        <f>Table1[[#This Row],[DEMAND for the whole year]]/365</f>
        <v>9.6657534246575345</v>
      </c>
      <c r="T1467" s="68">
        <f>Table1[[#This Row],[Lead Time (days)]]*S1467</f>
        <v>222.31232876712329</v>
      </c>
      <c r="U1467" s="68">
        <f>SQRT(2*Table1[[#This Row],[DEMAND for the whole year]]*$H$1/(Table1[[#This Row],[Std. Price ($)]]*$K$1))</f>
        <v>747.93557399374379</v>
      </c>
      <c r="V1467" s="68">
        <f>Table1[[#This Row],[DEMAND for the whole year]]/U1467</f>
        <v>4.716983818755371</v>
      </c>
      <c r="W1467" s="68">
        <f>Table1[[#This Row],[Demand variability (COV)]]*S1467</f>
        <v>10.535671232876714</v>
      </c>
      <c r="X1467" s="68">
        <f t="shared" si="320"/>
        <v>50.527304217889125</v>
      </c>
      <c r="Y1467" s="68">
        <f t="shared" si="321"/>
        <v>103.77039599465246</v>
      </c>
      <c r="Z1467" s="58">
        <f>(Table1[[#This Row],[Eoq]]/2)*(Table1[[#This Row],[Std. Price ($)]]*$K$1)</f>
        <v>1415.0951456266112</v>
      </c>
      <c r="AA1467" s="58">
        <f>Table1[[#This Row],[number of times I order]]*$H$1</f>
        <v>1415.0951456266114</v>
      </c>
      <c r="AB1467" s="58">
        <f>Table1[[#This Row],[Holding cost]]+AA1467</f>
        <v>2830.1902912532223</v>
      </c>
      <c r="AC1467" s="34">
        <v>0.5</v>
      </c>
      <c r="AD1467" s="29">
        <v>0.7</v>
      </c>
      <c r="AE1467" s="29">
        <v>1.0900000000000001</v>
      </c>
      <c r="AF1467" s="29">
        <v>23</v>
      </c>
    </row>
    <row r="1468" spans="1:32" x14ac:dyDescent="0.15">
      <c r="A1468" s="32">
        <v>27126.644617734051</v>
      </c>
      <c r="B1468" s="33">
        <v>52.883635500000004</v>
      </c>
      <c r="C1468" s="33">
        <v>12519.909794641835</v>
      </c>
      <c r="D1468" s="33">
        <f>C1468/Table1[[#This Row],[Std. Price ($)]]</f>
        <v>236.74449905475643</v>
      </c>
      <c r="E1468" s="29">
        <v>332</v>
      </c>
      <c r="F1468" s="29">
        <f t="shared" si="308"/>
        <v>99.600000000000023</v>
      </c>
      <c r="G1468" s="29">
        <f t="shared" si="309"/>
        <v>99.600000000000023</v>
      </c>
      <c r="H1468" s="29">
        <f t="shared" si="310"/>
        <v>99.600000000000023</v>
      </c>
      <c r="I1468" s="58">
        <f t="shared" si="311"/>
        <v>99.600000000000023</v>
      </c>
      <c r="J1468" s="58">
        <f t="shared" si="312"/>
        <v>99.600000000000023</v>
      </c>
      <c r="K1468" s="58">
        <f t="shared" si="313"/>
        <v>99.600000000000023</v>
      </c>
      <c r="L1468" s="58">
        <f t="shared" si="314"/>
        <v>99.600000000000023</v>
      </c>
      <c r="M1468" s="58">
        <f t="shared" si="315"/>
        <v>99.600000000000023</v>
      </c>
      <c r="N1468" s="58">
        <f t="shared" si="316"/>
        <v>99.600000000000023</v>
      </c>
      <c r="O1468" s="58">
        <f t="shared" si="317"/>
        <v>99.600000000000023</v>
      </c>
      <c r="P1468" s="58">
        <f t="shared" si="318"/>
        <v>99.600000000000023</v>
      </c>
      <c r="Q1468" s="58">
        <f t="shared" si="319"/>
        <v>99.600000000000023</v>
      </c>
      <c r="R1468" s="58">
        <f>SUM(Table1[[#This Row],[Oct]:[September]])</f>
        <v>1195.2000000000003</v>
      </c>
      <c r="S1468" s="68">
        <f>Table1[[#This Row],[DEMAND for the whole year]]/365</f>
        <v>3.2745205479452064</v>
      </c>
      <c r="T1468" s="68">
        <f>Table1[[#This Row],[Lead Time (days)]]*S1468</f>
        <v>75.313972602739753</v>
      </c>
      <c r="U1468" s="68">
        <f>SQRT(2*Table1[[#This Row],[DEMAND for the whole year]]*$H$1/(Table1[[#This Row],[Std. Price ($)]]*$K$1))</f>
        <v>260.38758158312385</v>
      </c>
      <c r="V1468" s="68">
        <f>Table1[[#This Row],[DEMAND for the whole year]]/U1468</f>
        <v>4.5900806510561454</v>
      </c>
      <c r="W1468" s="68">
        <f>Table1[[#This Row],[Demand variability (COV)]]*S1468</f>
        <v>2.3904000000000005</v>
      </c>
      <c r="X1468" s="68">
        <f t="shared" si="320"/>
        <v>11.463955673326726</v>
      </c>
      <c r="Y1468" s="68">
        <f t="shared" si="321"/>
        <v>23.544086475626262</v>
      </c>
      <c r="Z1468" s="58">
        <f>(Table1[[#This Row],[Eoq]]/2)*(Table1[[#This Row],[Std. Price ($)]]*$K$1)</f>
        <v>1377.0241953168436</v>
      </c>
      <c r="AA1468" s="58">
        <f>Table1[[#This Row],[number of times I order]]*$H$1</f>
        <v>1377.0241953168436</v>
      </c>
      <c r="AB1468" s="58">
        <f>Table1[[#This Row],[Holding cost]]+AA1468</f>
        <v>2754.0483906336872</v>
      </c>
      <c r="AC1468" s="34">
        <v>-0.7</v>
      </c>
      <c r="AD1468" s="29">
        <v>0.7</v>
      </c>
      <c r="AE1468" s="29">
        <v>0.73</v>
      </c>
      <c r="AF1468" s="29">
        <v>23</v>
      </c>
    </row>
    <row r="1469" spans="1:32" x14ac:dyDescent="0.15">
      <c r="A1469" s="32">
        <v>85753.584120985266</v>
      </c>
      <c r="B1469" s="33">
        <v>62.191517000000005</v>
      </c>
      <c r="C1469" s="33">
        <v>23248.072695104955</v>
      </c>
      <c r="D1469" s="33">
        <f>C1469/Table1[[#This Row],[Std. Price ($)]]</f>
        <v>373.81420837676228</v>
      </c>
      <c r="E1469" s="29">
        <v>414</v>
      </c>
      <c r="F1469" s="29">
        <f t="shared" si="308"/>
        <v>248.39999999999998</v>
      </c>
      <c r="G1469" s="29">
        <f t="shared" si="309"/>
        <v>248.39999999999998</v>
      </c>
      <c r="H1469" s="29">
        <f t="shared" si="310"/>
        <v>248.39999999999998</v>
      </c>
      <c r="I1469" s="58">
        <f t="shared" si="311"/>
        <v>248.39999999999998</v>
      </c>
      <c r="J1469" s="58">
        <f t="shared" si="312"/>
        <v>248.39999999999998</v>
      </c>
      <c r="K1469" s="58">
        <f t="shared" si="313"/>
        <v>248.39999999999998</v>
      </c>
      <c r="L1469" s="58">
        <f t="shared" si="314"/>
        <v>248.39999999999998</v>
      </c>
      <c r="M1469" s="58">
        <f t="shared" si="315"/>
        <v>248.39999999999998</v>
      </c>
      <c r="N1469" s="58">
        <f t="shared" si="316"/>
        <v>248.39999999999998</v>
      </c>
      <c r="O1469" s="58">
        <f t="shared" si="317"/>
        <v>248.39999999999998</v>
      </c>
      <c r="P1469" s="58">
        <f t="shared" si="318"/>
        <v>248.39999999999998</v>
      </c>
      <c r="Q1469" s="58">
        <f t="shared" si="319"/>
        <v>248.39999999999998</v>
      </c>
      <c r="R1469" s="58">
        <f>SUM(Table1[[#This Row],[Oct]:[September]])</f>
        <v>2980.8000000000006</v>
      </c>
      <c r="S1469" s="68">
        <f>Table1[[#This Row],[DEMAND for the whole year]]/365</f>
        <v>8.1665753424657552</v>
      </c>
      <c r="T1469" s="68">
        <f>Table1[[#This Row],[Lead Time (days)]]*S1469</f>
        <v>253.1638356164384</v>
      </c>
      <c r="U1469" s="68">
        <f>SQRT(2*Table1[[#This Row],[DEMAND for the whole year]]*$H$1/(Table1[[#This Row],[Std. Price ($)]]*$K$1))</f>
        <v>379.1940122760837</v>
      </c>
      <c r="V1469" s="68">
        <f>Table1[[#This Row],[DEMAND for the whole year]]/U1469</f>
        <v>7.8608836202554242</v>
      </c>
      <c r="W1469" s="68">
        <f>Table1[[#This Row],[Demand variability (COV)]]*S1469</f>
        <v>5.553271232876714</v>
      </c>
      <c r="X1469" s="68">
        <f t="shared" si="320"/>
        <v>30.919305667540105</v>
      </c>
      <c r="Y1469" s="68">
        <f t="shared" si="321"/>
        <v>63.500490332202816</v>
      </c>
      <c r="Z1469" s="58">
        <f>(Table1[[#This Row],[Eoq]]/2)*(Table1[[#This Row],[Std. Price ($)]]*$K$1)</f>
        <v>2358.2650860766271</v>
      </c>
      <c r="AA1469" s="58">
        <f>Table1[[#This Row],[number of times I order]]*$H$1</f>
        <v>2358.2650860766271</v>
      </c>
      <c r="AB1469" s="58">
        <f>Table1[[#This Row],[Holding cost]]+AA1469</f>
        <v>4716.5301721532542</v>
      </c>
      <c r="AC1469" s="34">
        <v>-0.4</v>
      </c>
      <c r="AD1469" s="29">
        <v>0.7</v>
      </c>
      <c r="AE1469" s="29">
        <v>0.68</v>
      </c>
      <c r="AF1469" s="29">
        <v>31</v>
      </c>
    </row>
    <row r="1470" spans="1:32" x14ac:dyDescent="0.15">
      <c r="A1470" s="32">
        <v>18353.49057330604</v>
      </c>
      <c r="B1470" s="33">
        <v>28.825131800000001</v>
      </c>
      <c r="C1470" s="33">
        <v>9177.1541560135047</v>
      </c>
      <c r="D1470" s="33">
        <f>C1470/Table1[[#This Row],[Std. Price ($)]]</f>
        <v>318.37336320569761</v>
      </c>
      <c r="E1470" s="29">
        <v>406</v>
      </c>
      <c r="F1470" s="29">
        <f t="shared" si="308"/>
        <v>487.2</v>
      </c>
      <c r="G1470" s="29">
        <f t="shared" si="309"/>
        <v>487.2</v>
      </c>
      <c r="H1470" s="29">
        <f t="shared" si="310"/>
        <v>487.2</v>
      </c>
      <c r="I1470" s="58">
        <f t="shared" si="311"/>
        <v>487.2</v>
      </c>
      <c r="J1470" s="58">
        <f t="shared" si="312"/>
        <v>487.2</v>
      </c>
      <c r="K1470" s="58">
        <f t="shared" si="313"/>
        <v>487.2</v>
      </c>
      <c r="L1470" s="58">
        <f t="shared" si="314"/>
        <v>487.2</v>
      </c>
      <c r="M1470" s="58">
        <f t="shared" si="315"/>
        <v>487.2</v>
      </c>
      <c r="N1470" s="58">
        <f t="shared" si="316"/>
        <v>487.2</v>
      </c>
      <c r="O1470" s="58">
        <f t="shared" si="317"/>
        <v>487.2</v>
      </c>
      <c r="P1470" s="58">
        <f t="shared" si="318"/>
        <v>487.2</v>
      </c>
      <c r="Q1470" s="58">
        <f t="shared" si="319"/>
        <v>487.2</v>
      </c>
      <c r="R1470" s="58">
        <f>SUM(Table1[[#This Row],[Oct]:[September]])</f>
        <v>5846.3999999999987</v>
      </c>
      <c r="S1470" s="68">
        <f>Table1[[#This Row],[DEMAND for the whole year]]/365</f>
        <v>16.017534246575337</v>
      </c>
      <c r="T1470" s="68">
        <f>Table1[[#This Row],[Lead Time (days)]]*S1470</f>
        <v>368.40328767123276</v>
      </c>
      <c r="U1470" s="68">
        <f>SQRT(2*Table1[[#This Row],[DEMAND for the whole year]]*$H$1/(Table1[[#This Row],[Std. Price ($)]]*$K$1))</f>
        <v>780.04424905693133</v>
      </c>
      <c r="V1470" s="68">
        <f>Table1[[#This Row],[DEMAND for the whole year]]/U1470</f>
        <v>7.4949594296326909</v>
      </c>
      <c r="W1470" s="68">
        <f>Table1[[#This Row],[Demand variability (COV)]]*S1470</f>
        <v>13.454728767123283</v>
      </c>
      <c r="X1470" s="68">
        <f t="shared" si="320"/>
        <v>64.526612358992324</v>
      </c>
      <c r="Y1470" s="68">
        <f t="shared" si="321"/>
        <v>132.52145983904236</v>
      </c>
      <c r="Z1470" s="58">
        <f>(Table1[[#This Row],[Eoq]]/2)*(Table1[[#This Row],[Std. Price ($)]]*$K$1)</f>
        <v>2248.4878288898071</v>
      </c>
      <c r="AA1470" s="58">
        <f>Table1[[#This Row],[number of times I order]]*$H$1</f>
        <v>2248.4878288898071</v>
      </c>
      <c r="AB1470" s="58">
        <f>Table1[[#This Row],[Holding cost]]+AA1470</f>
        <v>4496.9756577796143</v>
      </c>
      <c r="AC1470" s="34">
        <v>0.2</v>
      </c>
      <c r="AD1470" s="29">
        <v>0.85</v>
      </c>
      <c r="AE1470" s="29">
        <v>0.84</v>
      </c>
      <c r="AF1470" s="29">
        <v>23</v>
      </c>
    </row>
    <row r="1471" spans="1:32" x14ac:dyDescent="0.15">
      <c r="A1471" s="32">
        <v>64862.27060623726</v>
      </c>
      <c r="B1471" s="33">
        <v>61.853458400000008</v>
      </c>
      <c r="C1471" s="33">
        <v>3373.5325585234737</v>
      </c>
      <c r="D1471" s="33">
        <f>C1471/Table1[[#This Row],[Std. Price ($)]]</f>
        <v>54.540726513741276</v>
      </c>
      <c r="E1471" s="29">
        <v>380</v>
      </c>
      <c r="F1471" s="29">
        <f t="shared" si="308"/>
        <v>684</v>
      </c>
      <c r="G1471" s="29">
        <f t="shared" si="309"/>
        <v>684</v>
      </c>
      <c r="H1471" s="29">
        <f t="shared" si="310"/>
        <v>684</v>
      </c>
      <c r="I1471" s="58">
        <f t="shared" si="311"/>
        <v>684</v>
      </c>
      <c r="J1471" s="58">
        <f t="shared" si="312"/>
        <v>684</v>
      </c>
      <c r="K1471" s="58">
        <f t="shared" si="313"/>
        <v>684</v>
      </c>
      <c r="L1471" s="58">
        <f t="shared" si="314"/>
        <v>684</v>
      </c>
      <c r="M1471" s="58">
        <f t="shared" si="315"/>
        <v>684</v>
      </c>
      <c r="N1471" s="58">
        <f t="shared" si="316"/>
        <v>684</v>
      </c>
      <c r="O1471" s="58">
        <f t="shared" si="317"/>
        <v>684</v>
      </c>
      <c r="P1471" s="58">
        <f t="shared" si="318"/>
        <v>684</v>
      </c>
      <c r="Q1471" s="58">
        <f t="shared" si="319"/>
        <v>684</v>
      </c>
      <c r="R1471" s="58">
        <f>SUM(Table1[[#This Row],[Oct]:[September]])</f>
        <v>8208</v>
      </c>
      <c r="S1471" s="68">
        <f>Table1[[#This Row],[DEMAND for the whole year]]/365</f>
        <v>22.487671232876714</v>
      </c>
      <c r="T1471" s="68">
        <f>Table1[[#This Row],[Lead Time (days)]]*S1471</f>
        <v>134.92602739726027</v>
      </c>
      <c r="U1471" s="68">
        <f>SQRT(2*Table1[[#This Row],[DEMAND for the whole year]]*$H$1/(Table1[[#This Row],[Std. Price ($)]]*$K$1))</f>
        <v>630.95343290168103</v>
      </c>
      <c r="V1471" s="68">
        <f>Table1[[#This Row],[DEMAND for the whole year]]/U1471</f>
        <v>13.00888397144044</v>
      </c>
      <c r="W1471" s="68">
        <f>Table1[[#This Row],[Demand variability (COV)]]*S1471</f>
        <v>13.042849315068493</v>
      </c>
      <c r="X1471" s="68">
        <f t="shared" si="320"/>
        <v>31.948325613926869</v>
      </c>
      <c r="Y1471" s="68">
        <f t="shared" si="321"/>
        <v>65.613838926113047</v>
      </c>
      <c r="Z1471" s="58">
        <f>(Table1[[#This Row],[Eoq]]/2)*(Table1[[#This Row],[Std. Price ($)]]*$K$1)</f>
        <v>3902.6651914321324</v>
      </c>
      <c r="AA1471" s="58">
        <f>Table1[[#This Row],[number of times I order]]*$H$1</f>
        <v>3902.6651914321319</v>
      </c>
      <c r="AB1471" s="58">
        <f>Table1[[#This Row],[Holding cost]]+AA1471</f>
        <v>7805.3303828642638</v>
      </c>
      <c r="AC1471" s="34">
        <v>0.8</v>
      </c>
      <c r="AD1471" s="29">
        <v>0.82</v>
      </c>
      <c r="AE1471" s="29">
        <v>0.57999999999999996</v>
      </c>
      <c r="AF1471" s="29">
        <v>6</v>
      </c>
    </row>
    <row r="1472" spans="1:32" x14ac:dyDescent="0.15">
      <c r="A1472" s="32">
        <v>17700.070714082551</v>
      </c>
      <c r="B1472" s="33">
        <v>6.3562225000000003</v>
      </c>
      <c r="C1472" s="33">
        <v>1255.7756688592501</v>
      </c>
      <c r="D1472" s="33">
        <f>C1472/Table1[[#This Row],[Std. Price ($)]]</f>
        <v>197.56634838683669</v>
      </c>
      <c r="E1472" s="29">
        <v>380</v>
      </c>
      <c r="F1472" s="29">
        <f t="shared" si="308"/>
        <v>456</v>
      </c>
      <c r="G1472" s="29">
        <f t="shared" si="309"/>
        <v>456</v>
      </c>
      <c r="H1472" s="29">
        <f t="shared" si="310"/>
        <v>456</v>
      </c>
      <c r="I1472" s="58">
        <f t="shared" si="311"/>
        <v>456</v>
      </c>
      <c r="J1472" s="58">
        <f t="shared" si="312"/>
        <v>456</v>
      </c>
      <c r="K1472" s="58">
        <f t="shared" si="313"/>
        <v>456</v>
      </c>
      <c r="L1472" s="58">
        <f t="shared" si="314"/>
        <v>456</v>
      </c>
      <c r="M1472" s="58">
        <f t="shared" si="315"/>
        <v>456</v>
      </c>
      <c r="N1472" s="58">
        <f t="shared" si="316"/>
        <v>456</v>
      </c>
      <c r="O1472" s="58">
        <f t="shared" si="317"/>
        <v>456</v>
      </c>
      <c r="P1472" s="58">
        <f t="shared" si="318"/>
        <v>456</v>
      </c>
      <c r="Q1472" s="58">
        <f t="shared" si="319"/>
        <v>456</v>
      </c>
      <c r="R1472" s="58">
        <f>SUM(Table1[[#This Row],[Oct]:[September]])</f>
        <v>5472</v>
      </c>
      <c r="S1472" s="68">
        <f>Table1[[#This Row],[DEMAND for the whole year]]/365</f>
        <v>14.991780821917809</v>
      </c>
      <c r="T1472" s="68">
        <f>Table1[[#This Row],[Lead Time (days)]]*S1472</f>
        <v>224.87671232876713</v>
      </c>
      <c r="U1472" s="68">
        <f>SQRT(2*Table1[[#This Row],[DEMAND for the whole year]]*$H$1/(Table1[[#This Row],[Std. Price ($)]]*$K$1))</f>
        <v>1607.0675284607735</v>
      </c>
      <c r="V1472" s="68">
        <f>Table1[[#This Row],[DEMAND for the whole year]]/U1472</f>
        <v>3.4049595944739197</v>
      </c>
      <c r="W1472" s="68">
        <f>Table1[[#This Row],[Demand variability (COV)]]*S1472</f>
        <v>14.09227397260274</v>
      </c>
      <c r="X1472" s="68">
        <f t="shared" si="320"/>
        <v>54.579142406082653</v>
      </c>
      <c r="Y1472" s="68">
        <f t="shared" si="321"/>
        <v>112.09185425971133</v>
      </c>
      <c r="Z1472" s="58">
        <f>(Table1[[#This Row],[Eoq]]/2)*(Table1[[#This Row],[Std. Price ($)]]*$K$1)</f>
        <v>1021.4878783421759</v>
      </c>
      <c r="AA1472" s="58">
        <f>Table1[[#This Row],[number of times I order]]*$H$1</f>
        <v>1021.4878783421759</v>
      </c>
      <c r="AB1472" s="58">
        <f>Table1[[#This Row],[Holding cost]]+AA1472</f>
        <v>2042.9757566843518</v>
      </c>
      <c r="AC1472" s="34">
        <v>0.2</v>
      </c>
      <c r="AD1472" s="29">
        <v>1</v>
      </c>
      <c r="AE1472" s="29">
        <v>0.94</v>
      </c>
      <c r="AF1472" s="29">
        <v>15</v>
      </c>
    </row>
    <row r="1473" spans="1:32" x14ac:dyDescent="0.15">
      <c r="A1473" s="32">
        <v>92841.773076878482</v>
      </c>
      <c r="B1473" s="33">
        <v>17.950913499999999</v>
      </c>
      <c r="C1473" s="33">
        <v>5521.9013656498491</v>
      </c>
      <c r="D1473" s="33">
        <f>C1473/Table1[[#This Row],[Std. Price ($)]]</f>
        <v>307.61116227593931</v>
      </c>
      <c r="E1473" s="29">
        <v>414</v>
      </c>
      <c r="F1473" s="29">
        <f t="shared" si="308"/>
        <v>621</v>
      </c>
      <c r="G1473" s="29">
        <f t="shared" si="309"/>
        <v>621</v>
      </c>
      <c r="H1473" s="29">
        <f t="shared" si="310"/>
        <v>621</v>
      </c>
      <c r="I1473" s="58">
        <f t="shared" si="311"/>
        <v>621</v>
      </c>
      <c r="J1473" s="58">
        <f t="shared" si="312"/>
        <v>621</v>
      </c>
      <c r="K1473" s="58">
        <f t="shared" si="313"/>
        <v>621</v>
      </c>
      <c r="L1473" s="58">
        <f t="shared" si="314"/>
        <v>621</v>
      </c>
      <c r="M1473" s="58">
        <f t="shared" si="315"/>
        <v>621</v>
      </c>
      <c r="N1473" s="58">
        <f t="shared" si="316"/>
        <v>621</v>
      </c>
      <c r="O1473" s="58">
        <f t="shared" si="317"/>
        <v>621</v>
      </c>
      <c r="P1473" s="58">
        <f t="shared" si="318"/>
        <v>621</v>
      </c>
      <c r="Q1473" s="58">
        <f t="shared" si="319"/>
        <v>621</v>
      </c>
      <c r="R1473" s="58">
        <f>SUM(Table1[[#This Row],[Oct]:[September]])</f>
        <v>7452</v>
      </c>
      <c r="S1473" s="68">
        <f>Table1[[#This Row],[DEMAND for the whole year]]/365</f>
        <v>20.416438356164385</v>
      </c>
      <c r="T1473" s="68">
        <f>Table1[[#This Row],[Lead Time (days)]]*S1473</f>
        <v>469.57808219178082</v>
      </c>
      <c r="U1473" s="68">
        <f>SQRT(2*Table1[[#This Row],[DEMAND for the whole year]]*$H$1/(Table1[[#This Row],[Std. Price ($)]]*$K$1))</f>
        <v>1115.9732210558909</v>
      </c>
      <c r="V1473" s="68">
        <f>Table1[[#This Row],[DEMAND for the whole year]]/U1473</f>
        <v>6.6775795864968917</v>
      </c>
      <c r="W1473" s="68">
        <f>Table1[[#This Row],[Demand variability (COV)]]*S1473</f>
        <v>15.720657534246577</v>
      </c>
      <c r="X1473" s="68">
        <f t="shared" si="320"/>
        <v>75.393624969943332</v>
      </c>
      <c r="Y1473" s="68">
        <f t="shared" si="321"/>
        <v>154.83957515060527</v>
      </c>
      <c r="Z1473" s="58">
        <f>(Table1[[#This Row],[Eoq]]/2)*(Table1[[#This Row],[Std. Price ($)]]*$K$1)</f>
        <v>2003.2738759490676</v>
      </c>
      <c r="AA1473" s="58">
        <f>Table1[[#This Row],[number of times I order]]*$H$1</f>
        <v>2003.2738759490676</v>
      </c>
      <c r="AB1473" s="58">
        <f>Table1[[#This Row],[Holding cost]]+AA1473</f>
        <v>4006.5477518981352</v>
      </c>
      <c r="AC1473" s="34">
        <v>0.5</v>
      </c>
      <c r="AD1473" s="29">
        <v>0.85</v>
      </c>
      <c r="AE1473" s="29">
        <v>0.77</v>
      </c>
      <c r="AF1473" s="29">
        <v>23</v>
      </c>
    </row>
    <row r="1474" spans="1:32" x14ac:dyDescent="0.15">
      <c r="A1474" s="32">
        <v>50753.155301042811</v>
      </c>
      <c r="B1474" s="33">
        <v>11.629216300000001</v>
      </c>
      <c r="C1474" s="33">
        <v>8967.4034276903112</v>
      </c>
      <c r="D1474" s="33">
        <f>C1474/Table1[[#This Row],[Std. Price ($)]]</f>
        <v>771.10986642240971</v>
      </c>
      <c r="E1474" s="29">
        <v>664</v>
      </c>
      <c r="F1474" s="29">
        <f t="shared" si="308"/>
        <v>1460.8</v>
      </c>
      <c r="G1474" s="29">
        <f t="shared" si="309"/>
        <v>1460.8</v>
      </c>
      <c r="H1474" s="29">
        <f t="shared" si="310"/>
        <v>1460.8</v>
      </c>
      <c r="I1474" s="58">
        <f t="shared" si="311"/>
        <v>1460.8</v>
      </c>
      <c r="J1474" s="58">
        <f t="shared" si="312"/>
        <v>1460.8</v>
      </c>
      <c r="K1474" s="58">
        <f t="shared" si="313"/>
        <v>1460.8</v>
      </c>
      <c r="L1474" s="58">
        <f t="shared" si="314"/>
        <v>1460.8</v>
      </c>
      <c r="M1474" s="58">
        <f t="shared" si="315"/>
        <v>1460.8</v>
      </c>
      <c r="N1474" s="58">
        <f t="shared" si="316"/>
        <v>1460.8</v>
      </c>
      <c r="O1474" s="58">
        <f t="shared" si="317"/>
        <v>1460.8</v>
      </c>
      <c r="P1474" s="58">
        <f t="shared" si="318"/>
        <v>1460.8</v>
      </c>
      <c r="Q1474" s="58">
        <f t="shared" si="319"/>
        <v>1460.8</v>
      </c>
      <c r="R1474" s="58">
        <f>SUM(Table1[[#This Row],[Oct]:[September]])</f>
        <v>17529.599999999995</v>
      </c>
      <c r="S1474" s="68">
        <f>Table1[[#This Row],[DEMAND for the whole year]]/365</f>
        <v>48.026301369862999</v>
      </c>
      <c r="T1474" s="68">
        <f>Table1[[#This Row],[Lead Time (days)]]*S1474</f>
        <v>1104.604931506849</v>
      </c>
      <c r="U1474" s="68">
        <f>SQRT(2*Table1[[#This Row],[DEMAND for the whole year]]*$H$1/(Table1[[#This Row],[Std. Price ($)]]*$K$1))</f>
        <v>2126.5294731774525</v>
      </c>
      <c r="V1474" s="68">
        <f>Table1[[#This Row],[DEMAND for the whole year]]/U1474</f>
        <v>8.2432904039685528</v>
      </c>
      <c r="W1474" s="68">
        <f>Table1[[#This Row],[Demand variability (COV)]]*S1474</f>
        <v>57.151298630136964</v>
      </c>
      <c r="X1474" s="68">
        <f t="shared" si="320"/>
        <v>274.08799956866989</v>
      </c>
      <c r="Y1474" s="68">
        <f t="shared" si="321"/>
        <v>562.90793053141113</v>
      </c>
      <c r="Z1474" s="58">
        <f>(Table1[[#This Row],[Eoq]]/2)*(Table1[[#This Row],[Std. Price ($)]]*$K$1)</f>
        <v>2472.9871211905647</v>
      </c>
      <c r="AA1474" s="58">
        <f>Table1[[#This Row],[number of times I order]]*$H$1</f>
        <v>2472.9871211905656</v>
      </c>
      <c r="AB1474" s="58">
        <f>Table1[[#This Row],[Holding cost]]+AA1474</f>
        <v>4945.9742423811304</v>
      </c>
      <c r="AC1474" s="34">
        <v>1.2</v>
      </c>
      <c r="AD1474" s="29">
        <v>0.7</v>
      </c>
      <c r="AE1474" s="29">
        <v>1.19</v>
      </c>
      <c r="AF1474" s="29">
        <v>23</v>
      </c>
    </row>
    <row r="1475" spans="1:32" x14ac:dyDescent="0.15">
      <c r="A1475" s="32">
        <v>41079.601450223068</v>
      </c>
      <c r="B1475" s="33">
        <v>26.184667399999999</v>
      </c>
      <c r="C1475" s="33">
        <v>12013.090734822437</v>
      </c>
      <c r="D1475" s="33">
        <f>C1475/Table1[[#This Row],[Std. Price ($)]]</f>
        <v>458.78339989235218</v>
      </c>
      <c r="E1475" s="29">
        <v>364</v>
      </c>
      <c r="F1475" s="29">
        <f t="shared" ref="F1475:F1538" si="322">E1475+$AC1475*E1475</f>
        <v>582.4</v>
      </c>
      <c r="G1475" s="29">
        <f t="shared" ref="G1475:G1538" si="323">$F1475</f>
        <v>582.4</v>
      </c>
      <c r="H1475" s="29">
        <f t="shared" ref="H1475:H1538" si="324">$F1475</f>
        <v>582.4</v>
      </c>
      <c r="I1475" s="58">
        <f t="shared" ref="I1475:I1538" si="325">$F1475</f>
        <v>582.4</v>
      </c>
      <c r="J1475" s="58">
        <f t="shared" ref="J1475:J1538" si="326">$F1475</f>
        <v>582.4</v>
      </c>
      <c r="K1475" s="58">
        <f t="shared" ref="K1475:K1538" si="327">$F1475</f>
        <v>582.4</v>
      </c>
      <c r="L1475" s="58">
        <f t="shared" ref="L1475:L1538" si="328">$F1475</f>
        <v>582.4</v>
      </c>
      <c r="M1475" s="58">
        <f t="shared" ref="M1475:M1538" si="329">$F1475</f>
        <v>582.4</v>
      </c>
      <c r="N1475" s="58">
        <f t="shared" ref="N1475:N1538" si="330">$F1475</f>
        <v>582.4</v>
      </c>
      <c r="O1475" s="58">
        <f t="shared" ref="O1475:O1538" si="331">$F1475</f>
        <v>582.4</v>
      </c>
      <c r="P1475" s="58">
        <f t="shared" ref="P1475:P1538" si="332">$F1475</f>
        <v>582.4</v>
      </c>
      <c r="Q1475" s="58">
        <f t="shared" ref="Q1475:Q1538" si="333">$F1475</f>
        <v>582.4</v>
      </c>
      <c r="R1475" s="58">
        <f>SUM(Table1[[#This Row],[Oct]:[September]])</f>
        <v>6988.7999999999984</v>
      </c>
      <c r="S1475" s="68">
        <f>Table1[[#This Row],[DEMAND for the whole year]]/365</f>
        <v>19.147397260273969</v>
      </c>
      <c r="T1475" s="68">
        <f>Table1[[#This Row],[Lead Time (days)]]*S1475</f>
        <v>1148.8438356164381</v>
      </c>
      <c r="U1475" s="68">
        <f>SQRT(2*Table1[[#This Row],[DEMAND for the whole year]]*$H$1/(Table1[[#This Row],[Std. Price ($)]]*$K$1))</f>
        <v>894.82560478494179</v>
      </c>
      <c r="V1475" s="68">
        <f>Table1[[#This Row],[DEMAND for the whole year]]/U1475</f>
        <v>7.8102369474325153</v>
      </c>
      <c r="W1475" s="68">
        <f>Table1[[#This Row],[Demand variability (COV)]]*S1475</f>
        <v>7.8504328767123273</v>
      </c>
      <c r="X1475" s="68">
        <f t="shared" si="320"/>
        <v>60.809191584052058</v>
      </c>
      <c r="Y1475" s="68">
        <f t="shared" si="321"/>
        <v>124.88681097214868</v>
      </c>
      <c r="Z1475" s="58">
        <f>(Table1[[#This Row],[Eoq]]/2)*(Table1[[#This Row],[Std. Price ($)]]*$K$1)</f>
        <v>2343.0710842297549</v>
      </c>
      <c r="AA1475" s="58">
        <f>Table1[[#This Row],[number of times I order]]*$H$1</f>
        <v>2343.0710842297544</v>
      </c>
      <c r="AB1475" s="58">
        <f>Table1[[#This Row],[Holding cost]]+AA1475</f>
        <v>4686.1421684595098</v>
      </c>
      <c r="AC1475" s="34">
        <v>0.6</v>
      </c>
      <c r="AD1475" s="29">
        <v>0.7</v>
      </c>
      <c r="AE1475" s="29">
        <v>0.41</v>
      </c>
      <c r="AF1475" s="29">
        <v>60</v>
      </c>
    </row>
    <row r="1476" spans="1:32" x14ac:dyDescent="0.15">
      <c r="A1476" s="32">
        <v>94947.716827789569</v>
      </c>
      <c r="B1476" s="33">
        <v>25.801648400000001</v>
      </c>
      <c r="C1476" s="33">
        <v>10464.308803912705</v>
      </c>
      <c r="D1476" s="33">
        <f>C1476/Table1[[#This Row],[Std. Price ($)]]</f>
        <v>405.56745219087259</v>
      </c>
      <c r="E1476" s="29">
        <v>364</v>
      </c>
      <c r="F1476" s="29">
        <f t="shared" si="322"/>
        <v>655.20000000000005</v>
      </c>
      <c r="G1476" s="29">
        <f t="shared" si="323"/>
        <v>655.20000000000005</v>
      </c>
      <c r="H1476" s="29">
        <f t="shared" si="324"/>
        <v>655.20000000000005</v>
      </c>
      <c r="I1476" s="58">
        <f t="shared" si="325"/>
        <v>655.20000000000005</v>
      </c>
      <c r="J1476" s="58">
        <f t="shared" si="326"/>
        <v>655.20000000000005</v>
      </c>
      <c r="K1476" s="58">
        <f t="shared" si="327"/>
        <v>655.20000000000005</v>
      </c>
      <c r="L1476" s="58">
        <f t="shared" si="328"/>
        <v>655.20000000000005</v>
      </c>
      <c r="M1476" s="58">
        <f t="shared" si="329"/>
        <v>655.20000000000005</v>
      </c>
      <c r="N1476" s="58">
        <f t="shared" si="330"/>
        <v>655.20000000000005</v>
      </c>
      <c r="O1476" s="58">
        <f t="shared" si="331"/>
        <v>655.20000000000005</v>
      </c>
      <c r="P1476" s="58">
        <f t="shared" si="332"/>
        <v>655.20000000000005</v>
      </c>
      <c r="Q1476" s="58">
        <f t="shared" si="333"/>
        <v>655.20000000000005</v>
      </c>
      <c r="R1476" s="58">
        <f>SUM(Table1[[#This Row],[Oct]:[September]])</f>
        <v>7862.3999999999987</v>
      </c>
      <c r="S1476" s="68">
        <f>Table1[[#This Row],[DEMAND for the whole year]]/365</f>
        <v>21.540821917808216</v>
      </c>
      <c r="T1476" s="68">
        <f>Table1[[#This Row],[Lead Time (days)]]*S1476</f>
        <v>1292.449315068493</v>
      </c>
      <c r="U1476" s="68">
        <f>SQRT(2*Table1[[#This Row],[DEMAND for the whole year]]*$H$1/(Table1[[#This Row],[Std. Price ($)]]*$K$1))</f>
        <v>956.1245474343915</v>
      </c>
      <c r="V1476" s="68">
        <f>Table1[[#This Row],[DEMAND for the whole year]]/U1476</f>
        <v>8.2231964665037633</v>
      </c>
      <c r="W1476" s="68">
        <f>Table1[[#This Row],[Demand variability (COV)]]*S1476</f>
        <v>8.8317369863013688</v>
      </c>
      <c r="X1476" s="68">
        <f t="shared" ref="X1476:X1539" si="334">SQRT(AF1476)*W1476</f>
        <v>68.410340532058569</v>
      </c>
      <c r="Y1476" s="68">
        <f t="shared" ref="Y1476:Y1539" si="335">NORMSINV($Y$1)*X1476</f>
        <v>140.49766234366726</v>
      </c>
      <c r="Z1476" s="58">
        <f>(Table1[[#This Row],[Eoq]]/2)*(Table1[[#This Row],[Std. Price ($)]]*$K$1)</f>
        <v>2466.9589399511292</v>
      </c>
      <c r="AA1476" s="58">
        <f>Table1[[#This Row],[number of times I order]]*$H$1</f>
        <v>2466.9589399511292</v>
      </c>
      <c r="AB1476" s="58">
        <f>Table1[[#This Row],[Holding cost]]+AA1476</f>
        <v>4933.9178799022584</v>
      </c>
      <c r="AC1476" s="34">
        <v>0.8</v>
      </c>
      <c r="AD1476" s="29">
        <v>0.83</v>
      </c>
      <c r="AE1476" s="29">
        <v>0.41</v>
      </c>
      <c r="AF1476" s="29">
        <v>60</v>
      </c>
    </row>
    <row r="1477" spans="1:32" x14ac:dyDescent="0.15">
      <c r="A1477" s="32">
        <v>94485.729905592889</v>
      </c>
      <c r="B1477" s="33">
        <v>25.801648400000001</v>
      </c>
      <c r="C1477" s="33">
        <v>10549.065983520488</v>
      </c>
      <c r="D1477" s="33">
        <f>C1477/Table1[[#This Row],[Std. Price ($)]]</f>
        <v>408.85240431074504</v>
      </c>
      <c r="E1477" s="29">
        <v>364</v>
      </c>
      <c r="F1477" s="29">
        <f t="shared" si="322"/>
        <v>218.4</v>
      </c>
      <c r="G1477" s="29">
        <f t="shared" si="323"/>
        <v>218.4</v>
      </c>
      <c r="H1477" s="29">
        <f t="shared" si="324"/>
        <v>218.4</v>
      </c>
      <c r="I1477" s="58">
        <f t="shared" si="325"/>
        <v>218.4</v>
      </c>
      <c r="J1477" s="58">
        <f t="shared" si="326"/>
        <v>218.4</v>
      </c>
      <c r="K1477" s="58">
        <f t="shared" si="327"/>
        <v>218.4</v>
      </c>
      <c r="L1477" s="58">
        <f t="shared" si="328"/>
        <v>218.4</v>
      </c>
      <c r="M1477" s="58">
        <f t="shared" si="329"/>
        <v>218.4</v>
      </c>
      <c r="N1477" s="58">
        <f t="shared" si="330"/>
        <v>218.4</v>
      </c>
      <c r="O1477" s="58">
        <f t="shared" si="331"/>
        <v>218.4</v>
      </c>
      <c r="P1477" s="58">
        <f t="shared" si="332"/>
        <v>218.4</v>
      </c>
      <c r="Q1477" s="58">
        <f t="shared" si="333"/>
        <v>218.4</v>
      </c>
      <c r="R1477" s="58">
        <f>SUM(Table1[[#This Row],[Oct]:[September]])</f>
        <v>2620.8000000000006</v>
      </c>
      <c r="S1477" s="68">
        <f>Table1[[#This Row],[DEMAND for the whole year]]/365</f>
        <v>7.1802739726027411</v>
      </c>
      <c r="T1477" s="68">
        <f>Table1[[#This Row],[Lead Time (days)]]*S1477</f>
        <v>430.81643835616444</v>
      </c>
      <c r="U1477" s="68">
        <f>SQRT(2*Table1[[#This Row],[DEMAND for the whole year]]*$H$1/(Table1[[#This Row],[Std. Price ($)]]*$K$1))</f>
        <v>552.01876484005516</v>
      </c>
      <c r="V1477" s="68">
        <f>Table1[[#This Row],[DEMAND for the whole year]]/U1477</f>
        <v>4.7476646935351283</v>
      </c>
      <c r="W1477" s="68">
        <f>Table1[[#This Row],[Demand variability (COV)]]*S1477</f>
        <v>2.9439123287671238</v>
      </c>
      <c r="X1477" s="68">
        <f t="shared" si="334"/>
        <v>22.803446844019529</v>
      </c>
      <c r="Y1477" s="68">
        <f t="shared" si="335"/>
        <v>46.832554114555769</v>
      </c>
      <c r="Z1477" s="58">
        <f>(Table1[[#This Row],[Eoq]]/2)*(Table1[[#This Row],[Std. Price ($)]]*$K$1)</f>
        <v>1424.2994080605386</v>
      </c>
      <c r="AA1477" s="58">
        <f>Table1[[#This Row],[number of times I order]]*$H$1</f>
        <v>1424.2994080605386</v>
      </c>
      <c r="AB1477" s="58">
        <f>Table1[[#This Row],[Holding cost]]+AA1477</f>
        <v>2848.5988161210771</v>
      </c>
      <c r="AC1477" s="34">
        <v>-0.4</v>
      </c>
      <c r="AD1477" s="29">
        <v>0.82</v>
      </c>
      <c r="AE1477" s="29">
        <v>0.41</v>
      </c>
      <c r="AF1477" s="29">
        <v>60</v>
      </c>
    </row>
    <row r="1478" spans="1:32" x14ac:dyDescent="0.15">
      <c r="A1478" s="32">
        <v>49987.420527752605</v>
      </c>
      <c r="B1478" s="33">
        <v>21.466721100000001</v>
      </c>
      <c r="C1478" s="33">
        <v>9908.9407481648886</v>
      </c>
      <c r="D1478" s="33">
        <f>C1478/Table1[[#This Row],[Std. Price ($)]]</f>
        <v>461.59544822916098</v>
      </c>
      <c r="E1478" s="29">
        <v>372</v>
      </c>
      <c r="F1478" s="29">
        <f t="shared" si="322"/>
        <v>558</v>
      </c>
      <c r="G1478" s="29">
        <f t="shared" si="323"/>
        <v>558</v>
      </c>
      <c r="H1478" s="29">
        <f t="shared" si="324"/>
        <v>558</v>
      </c>
      <c r="I1478" s="58">
        <f t="shared" si="325"/>
        <v>558</v>
      </c>
      <c r="J1478" s="58">
        <f t="shared" si="326"/>
        <v>558</v>
      </c>
      <c r="K1478" s="58">
        <f t="shared" si="327"/>
        <v>558</v>
      </c>
      <c r="L1478" s="58">
        <f t="shared" si="328"/>
        <v>558</v>
      </c>
      <c r="M1478" s="58">
        <f t="shared" si="329"/>
        <v>558</v>
      </c>
      <c r="N1478" s="58">
        <f t="shared" si="330"/>
        <v>558</v>
      </c>
      <c r="O1478" s="58">
        <f t="shared" si="331"/>
        <v>558</v>
      </c>
      <c r="P1478" s="58">
        <f t="shared" si="332"/>
        <v>558</v>
      </c>
      <c r="Q1478" s="58">
        <f t="shared" si="333"/>
        <v>558</v>
      </c>
      <c r="R1478" s="58">
        <f>SUM(Table1[[#This Row],[Oct]:[September]])</f>
        <v>6696</v>
      </c>
      <c r="S1478" s="68">
        <f>Table1[[#This Row],[DEMAND for the whole year]]/365</f>
        <v>18.345205479452055</v>
      </c>
      <c r="T1478" s="68">
        <f>Table1[[#This Row],[Lead Time (days)]]*S1478</f>
        <v>1247.4739726027397</v>
      </c>
      <c r="U1478" s="68">
        <f>SQRT(2*Table1[[#This Row],[DEMAND for the whole year]]*$H$1/(Table1[[#This Row],[Std. Price ($)]]*$K$1))</f>
        <v>967.35413611560341</v>
      </c>
      <c r="V1478" s="68">
        <f>Table1[[#This Row],[DEMAND for the whole year]]/U1478</f>
        <v>6.9219738149750327</v>
      </c>
      <c r="W1478" s="68">
        <f>Table1[[#This Row],[Demand variability (COV)]]*S1478</f>
        <v>7.3380821917808223</v>
      </c>
      <c r="X1478" s="68">
        <f t="shared" si="334"/>
        <v>60.511375932352564</v>
      </c>
      <c r="Y1478" s="68">
        <f t="shared" si="335"/>
        <v>124.27517240190174</v>
      </c>
      <c r="Z1478" s="58">
        <f>(Table1[[#This Row],[Eoq]]/2)*(Table1[[#This Row],[Std. Price ($)]]*$K$1)</f>
        <v>2076.5921444925098</v>
      </c>
      <c r="AA1478" s="58">
        <f>Table1[[#This Row],[number of times I order]]*$H$1</f>
        <v>2076.5921444925098</v>
      </c>
      <c r="AB1478" s="58">
        <f>Table1[[#This Row],[Holding cost]]+AA1478</f>
        <v>4153.1842889850195</v>
      </c>
      <c r="AC1478" s="34">
        <v>0.5</v>
      </c>
      <c r="AD1478" s="29">
        <v>0.85</v>
      </c>
      <c r="AE1478" s="29">
        <v>0.4</v>
      </c>
      <c r="AF1478" s="29">
        <v>68</v>
      </c>
    </row>
    <row r="1479" spans="1:32" x14ac:dyDescent="0.15">
      <c r="A1479" s="32">
        <v>62669.728571967542</v>
      </c>
      <c r="B1479" s="33">
        <v>10.6263082</v>
      </c>
      <c r="C1479" s="33">
        <v>1380.2330655176715</v>
      </c>
      <c r="D1479" s="33">
        <f>C1479/Table1[[#This Row],[Std. Price ($)]]</f>
        <v>129.88829606106017</v>
      </c>
      <c r="E1479" s="29">
        <v>372</v>
      </c>
      <c r="F1479" s="29">
        <f t="shared" si="322"/>
        <v>148.80000000000001</v>
      </c>
      <c r="G1479" s="29">
        <f t="shared" si="323"/>
        <v>148.80000000000001</v>
      </c>
      <c r="H1479" s="29">
        <f t="shared" si="324"/>
        <v>148.80000000000001</v>
      </c>
      <c r="I1479" s="58">
        <f t="shared" si="325"/>
        <v>148.80000000000001</v>
      </c>
      <c r="J1479" s="58">
        <f t="shared" si="326"/>
        <v>148.80000000000001</v>
      </c>
      <c r="K1479" s="58">
        <f t="shared" si="327"/>
        <v>148.80000000000001</v>
      </c>
      <c r="L1479" s="58">
        <f t="shared" si="328"/>
        <v>148.80000000000001</v>
      </c>
      <c r="M1479" s="58">
        <f t="shared" si="329"/>
        <v>148.80000000000001</v>
      </c>
      <c r="N1479" s="58">
        <f t="shared" si="330"/>
        <v>148.80000000000001</v>
      </c>
      <c r="O1479" s="58">
        <f t="shared" si="331"/>
        <v>148.80000000000001</v>
      </c>
      <c r="P1479" s="58">
        <f t="shared" si="332"/>
        <v>148.80000000000001</v>
      </c>
      <c r="Q1479" s="58">
        <f t="shared" si="333"/>
        <v>148.80000000000001</v>
      </c>
      <c r="R1479" s="58">
        <f>SUM(Table1[[#This Row],[Oct]:[September]])</f>
        <v>1785.5999999999997</v>
      </c>
      <c r="S1479" s="68">
        <f>Table1[[#This Row],[DEMAND for the whole year]]/365</f>
        <v>4.892054794520547</v>
      </c>
      <c r="T1479" s="68">
        <f>Table1[[#This Row],[Lead Time (days)]]*S1479</f>
        <v>63.596712328767111</v>
      </c>
      <c r="U1479" s="68">
        <f>SQRT(2*Table1[[#This Row],[DEMAND for the whole year]]*$H$1/(Table1[[#This Row],[Std. Price ($)]]*$K$1))</f>
        <v>710.00517159826381</v>
      </c>
      <c r="V1479" s="68">
        <f>Table1[[#This Row],[DEMAND for the whole year]]/U1479</f>
        <v>2.5149112589990126</v>
      </c>
      <c r="W1479" s="68">
        <f>Table1[[#This Row],[Demand variability (COV)]]*S1479</f>
        <v>1.9568219178082189</v>
      </c>
      <c r="X1479" s="68">
        <f t="shared" si="334"/>
        <v>7.0554217616093133</v>
      </c>
      <c r="Y1479" s="68">
        <f t="shared" si="335"/>
        <v>14.490064756953178</v>
      </c>
      <c r="Z1479" s="58">
        <f>(Table1[[#This Row],[Eoq]]/2)*(Table1[[#This Row],[Std. Price ($)]]*$K$1)</f>
        <v>754.47337769970386</v>
      </c>
      <c r="AA1479" s="58">
        <f>Table1[[#This Row],[number of times I order]]*$H$1</f>
        <v>754.47337769970375</v>
      </c>
      <c r="AB1479" s="58">
        <f>Table1[[#This Row],[Holding cost]]+AA1479</f>
        <v>1508.9467553994077</v>
      </c>
      <c r="AC1479" s="34">
        <v>-0.6</v>
      </c>
      <c r="AD1479" s="29">
        <v>0.71</v>
      </c>
      <c r="AE1479" s="29">
        <v>0.4</v>
      </c>
      <c r="AF1479" s="29">
        <v>13</v>
      </c>
    </row>
    <row r="1480" spans="1:32" x14ac:dyDescent="0.15">
      <c r="A1480" s="32">
        <v>79937.847940103456</v>
      </c>
      <c r="B1480" s="33">
        <v>18.605507300000003</v>
      </c>
      <c r="C1480" s="33">
        <v>7879.7665083079737</v>
      </c>
      <c r="D1480" s="33">
        <f>C1480/Table1[[#This Row],[Std. Price ($)]]</f>
        <v>423.51796063673964</v>
      </c>
      <c r="E1480" s="29">
        <v>372</v>
      </c>
      <c r="F1480" s="29">
        <f t="shared" si="322"/>
        <v>930</v>
      </c>
      <c r="G1480" s="29">
        <f t="shared" si="323"/>
        <v>930</v>
      </c>
      <c r="H1480" s="29">
        <f t="shared" si="324"/>
        <v>930</v>
      </c>
      <c r="I1480" s="58">
        <f t="shared" si="325"/>
        <v>930</v>
      </c>
      <c r="J1480" s="58">
        <f t="shared" si="326"/>
        <v>930</v>
      </c>
      <c r="K1480" s="58">
        <f t="shared" si="327"/>
        <v>930</v>
      </c>
      <c r="L1480" s="58">
        <f t="shared" si="328"/>
        <v>930</v>
      </c>
      <c r="M1480" s="58">
        <f t="shared" si="329"/>
        <v>930</v>
      </c>
      <c r="N1480" s="58">
        <f t="shared" si="330"/>
        <v>930</v>
      </c>
      <c r="O1480" s="58">
        <f t="shared" si="331"/>
        <v>930</v>
      </c>
      <c r="P1480" s="58">
        <f t="shared" si="332"/>
        <v>930</v>
      </c>
      <c r="Q1480" s="58">
        <f t="shared" si="333"/>
        <v>930</v>
      </c>
      <c r="R1480" s="58">
        <f>SUM(Table1[[#This Row],[Oct]:[September]])</f>
        <v>11160</v>
      </c>
      <c r="S1480" s="68">
        <f>Table1[[#This Row],[DEMAND for the whole year]]/365</f>
        <v>30.575342465753426</v>
      </c>
      <c r="T1480" s="68">
        <f>Table1[[#This Row],[Lead Time (days)]]*S1480</f>
        <v>1834.5205479452056</v>
      </c>
      <c r="U1480" s="68">
        <f>SQRT(2*Table1[[#This Row],[DEMAND for the whole year]]*$H$1/(Table1[[#This Row],[Std. Price ($)]]*$K$1))</f>
        <v>1341.442206449226</v>
      </c>
      <c r="V1480" s="68">
        <f>Table1[[#This Row],[DEMAND for the whole year]]/U1480</f>
        <v>8.3194042548730636</v>
      </c>
      <c r="W1480" s="68">
        <f>Table1[[#This Row],[Demand variability (COV)]]*S1480</f>
        <v>12.230136986301371</v>
      </c>
      <c r="X1480" s="68">
        <f t="shared" si="334"/>
        <v>94.734233739561162</v>
      </c>
      <c r="Y1480" s="68">
        <f t="shared" si="335"/>
        <v>194.56032934216415</v>
      </c>
      <c r="Z1480" s="58">
        <f>(Table1[[#This Row],[Eoq]]/2)*(Table1[[#This Row],[Std. Price ($)]]*$K$1)</f>
        <v>2495.8212764619184</v>
      </c>
      <c r="AA1480" s="58">
        <f>Table1[[#This Row],[number of times I order]]*$H$1</f>
        <v>2495.8212764619193</v>
      </c>
      <c r="AB1480" s="58">
        <f>Table1[[#This Row],[Holding cost]]+AA1480</f>
        <v>4991.6425529238377</v>
      </c>
      <c r="AC1480" s="34">
        <v>1.5</v>
      </c>
      <c r="AD1480" s="29">
        <v>0.82</v>
      </c>
      <c r="AE1480" s="29">
        <v>0.4</v>
      </c>
      <c r="AF1480" s="29">
        <v>60</v>
      </c>
    </row>
    <row r="1481" spans="1:32" x14ac:dyDescent="0.15">
      <c r="A1481" s="32">
        <v>75778.010451165872</v>
      </c>
      <c r="B1481" s="33">
        <v>18.559079499999999</v>
      </c>
      <c r="C1481" s="33">
        <v>7862.3499415034539</v>
      </c>
      <c r="D1481" s="33">
        <f>C1481/Table1[[#This Row],[Std. Price ($)]]</f>
        <v>423.63900329773651</v>
      </c>
      <c r="E1481" s="29">
        <v>372</v>
      </c>
      <c r="F1481" s="29">
        <f t="shared" si="322"/>
        <v>669.6</v>
      </c>
      <c r="G1481" s="29">
        <f t="shared" si="323"/>
        <v>669.6</v>
      </c>
      <c r="H1481" s="29">
        <f t="shared" si="324"/>
        <v>669.6</v>
      </c>
      <c r="I1481" s="58">
        <f t="shared" si="325"/>
        <v>669.6</v>
      </c>
      <c r="J1481" s="58">
        <f t="shared" si="326"/>
        <v>669.6</v>
      </c>
      <c r="K1481" s="58">
        <f t="shared" si="327"/>
        <v>669.6</v>
      </c>
      <c r="L1481" s="58">
        <f t="shared" si="328"/>
        <v>669.6</v>
      </c>
      <c r="M1481" s="58">
        <f t="shared" si="329"/>
        <v>669.6</v>
      </c>
      <c r="N1481" s="58">
        <f t="shared" si="330"/>
        <v>669.6</v>
      </c>
      <c r="O1481" s="58">
        <f t="shared" si="331"/>
        <v>669.6</v>
      </c>
      <c r="P1481" s="58">
        <f t="shared" si="332"/>
        <v>669.6</v>
      </c>
      <c r="Q1481" s="58">
        <f t="shared" si="333"/>
        <v>669.6</v>
      </c>
      <c r="R1481" s="58">
        <f>SUM(Table1[[#This Row],[Oct]:[September]])</f>
        <v>8035.2000000000016</v>
      </c>
      <c r="S1481" s="68">
        <f>Table1[[#This Row],[DEMAND for the whole year]]/365</f>
        <v>22.014246575342469</v>
      </c>
      <c r="T1481" s="68">
        <f>Table1[[#This Row],[Lead Time (days)]]*S1481</f>
        <v>1320.8547945205482</v>
      </c>
      <c r="U1481" s="68">
        <f>SQRT(2*Table1[[#This Row],[DEMAND for the whole year]]*$H$1/(Table1[[#This Row],[Std. Price ($)]]*$K$1))</f>
        <v>1139.6743049936431</v>
      </c>
      <c r="V1481" s="68">
        <f>Table1[[#This Row],[DEMAND for the whole year]]/U1481</f>
        <v>7.0504353434947546</v>
      </c>
      <c r="W1481" s="68">
        <f>Table1[[#This Row],[Demand variability (COV)]]*S1481</f>
        <v>8.8056986301369875</v>
      </c>
      <c r="X1481" s="68">
        <f t="shared" si="334"/>
        <v>68.208648292484042</v>
      </c>
      <c r="Y1481" s="68">
        <f t="shared" si="335"/>
        <v>140.08343712635821</v>
      </c>
      <c r="Z1481" s="58">
        <f>(Table1[[#This Row],[Eoq]]/2)*(Table1[[#This Row],[Std. Price ($)]]*$K$1)</f>
        <v>2115.130603048427</v>
      </c>
      <c r="AA1481" s="58">
        <f>Table1[[#This Row],[number of times I order]]*$H$1</f>
        <v>2115.1306030484266</v>
      </c>
      <c r="AB1481" s="58">
        <f>Table1[[#This Row],[Holding cost]]+AA1481</f>
        <v>4230.2612060968531</v>
      </c>
      <c r="AC1481" s="34">
        <v>0.8</v>
      </c>
      <c r="AD1481" s="29">
        <v>0.82</v>
      </c>
      <c r="AE1481" s="29">
        <v>0.4</v>
      </c>
      <c r="AF1481" s="29">
        <v>60</v>
      </c>
    </row>
    <row r="1482" spans="1:32" x14ac:dyDescent="0.15">
      <c r="A1482" s="32">
        <v>53079.258848230056</v>
      </c>
      <c r="B1482" s="33">
        <v>18.942100800000002</v>
      </c>
      <c r="C1482" s="33">
        <v>9000.1474914912014</v>
      </c>
      <c r="D1482" s="33">
        <f>C1482/Table1[[#This Row],[Std. Price ($)]]</f>
        <v>475.13987949484465</v>
      </c>
      <c r="E1482" s="29">
        <v>372</v>
      </c>
      <c r="F1482" s="29">
        <f t="shared" si="322"/>
        <v>334.8</v>
      </c>
      <c r="G1482" s="29">
        <f t="shared" si="323"/>
        <v>334.8</v>
      </c>
      <c r="H1482" s="29">
        <f t="shared" si="324"/>
        <v>334.8</v>
      </c>
      <c r="I1482" s="58">
        <f t="shared" si="325"/>
        <v>334.8</v>
      </c>
      <c r="J1482" s="58">
        <f t="shared" si="326"/>
        <v>334.8</v>
      </c>
      <c r="K1482" s="58">
        <f t="shared" si="327"/>
        <v>334.8</v>
      </c>
      <c r="L1482" s="58">
        <f t="shared" si="328"/>
        <v>334.8</v>
      </c>
      <c r="M1482" s="58">
        <f t="shared" si="329"/>
        <v>334.8</v>
      </c>
      <c r="N1482" s="58">
        <f t="shared" si="330"/>
        <v>334.8</v>
      </c>
      <c r="O1482" s="58">
        <f t="shared" si="331"/>
        <v>334.8</v>
      </c>
      <c r="P1482" s="58">
        <f t="shared" si="332"/>
        <v>334.8</v>
      </c>
      <c r="Q1482" s="58">
        <f t="shared" si="333"/>
        <v>334.8</v>
      </c>
      <c r="R1482" s="58">
        <f>SUM(Table1[[#This Row],[Oct]:[September]])</f>
        <v>4017.6000000000008</v>
      </c>
      <c r="S1482" s="68">
        <f>Table1[[#This Row],[DEMAND for the whole year]]/365</f>
        <v>11.007123287671234</v>
      </c>
      <c r="T1482" s="68">
        <f>Table1[[#This Row],[Lead Time (days)]]*S1482</f>
        <v>660.42739726027412</v>
      </c>
      <c r="U1482" s="68">
        <f>SQRT(2*Table1[[#This Row],[DEMAND for the whole year]]*$H$1/(Table1[[#This Row],[Std. Price ($)]]*$K$1))</f>
        <v>797.68220427804874</v>
      </c>
      <c r="V1482" s="68">
        <f>Table1[[#This Row],[DEMAND for the whole year]]/U1482</f>
        <v>5.0365922399336647</v>
      </c>
      <c r="W1482" s="68">
        <f>Table1[[#This Row],[Demand variability (COV)]]*S1482</f>
        <v>4.4028493150684938</v>
      </c>
      <c r="X1482" s="68">
        <f t="shared" si="334"/>
        <v>34.104324146242021</v>
      </c>
      <c r="Y1482" s="68">
        <f t="shared" si="335"/>
        <v>70.041718563179103</v>
      </c>
      <c r="Z1482" s="58">
        <f>(Table1[[#This Row],[Eoq]]/2)*(Table1[[#This Row],[Std. Price ($)]]*$K$1)</f>
        <v>1510.9776719800993</v>
      </c>
      <c r="AA1482" s="58">
        <f>Table1[[#This Row],[number of times I order]]*$H$1</f>
        <v>1510.9776719800993</v>
      </c>
      <c r="AB1482" s="58">
        <f>Table1[[#This Row],[Holding cost]]+AA1482</f>
        <v>3021.9553439601987</v>
      </c>
      <c r="AC1482" s="34">
        <v>-0.1</v>
      </c>
      <c r="AD1482" s="29">
        <v>0.7</v>
      </c>
      <c r="AE1482" s="29">
        <v>0.4</v>
      </c>
      <c r="AF1482" s="29">
        <v>60</v>
      </c>
    </row>
    <row r="1483" spans="1:32" x14ac:dyDescent="0.15">
      <c r="A1483" s="32">
        <v>29275.115706583976</v>
      </c>
      <c r="B1483" s="33">
        <v>10.029071800000001</v>
      </c>
      <c r="C1483" s="33">
        <v>1139.1943454719215</v>
      </c>
      <c r="D1483" s="33">
        <f>C1483/Table1[[#This Row],[Std. Price ($)]]</f>
        <v>113.58921026688844</v>
      </c>
      <c r="E1483" s="29">
        <v>406</v>
      </c>
      <c r="F1483" s="29">
        <f t="shared" si="322"/>
        <v>1015</v>
      </c>
      <c r="G1483" s="29">
        <f t="shared" si="323"/>
        <v>1015</v>
      </c>
      <c r="H1483" s="29">
        <f t="shared" si="324"/>
        <v>1015</v>
      </c>
      <c r="I1483" s="58">
        <f t="shared" si="325"/>
        <v>1015</v>
      </c>
      <c r="J1483" s="58">
        <f t="shared" si="326"/>
        <v>1015</v>
      </c>
      <c r="K1483" s="58">
        <f t="shared" si="327"/>
        <v>1015</v>
      </c>
      <c r="L1483" s="58">
        <f t="shared" si="328"/>
        <v>1015</v>
      </c>
      <c r="M1483" s="58">
        <f t="shared" si="329"/>
        <v>1015</v>
      </c>
      <c r="N1483" s="58">
        <f t="shared" si="330"/>
        <v>1015</v>
      </c>
      <c r="O1483" s="58">
        <f t="shared" si="331"/>
        <v>1015</v>
      </c>
      <c r="P1483" s="58">
        <f t="shared" si="332"/>
        <v>1015</v>
      </c>
      <c r="Q1483" s="58">
        <f t="shared" si="333"/>
        <v>1015</v>
      </c>
      <c r="R1483" s="58">
        <f>SUM(Table1[[#This Row],[Oct]:[September]])</f>
        <v>12180</v>
      </c>
      <c r="S1483" s="68">
        <f>Table1[[#This Row],[DEMAND for the whole year]]/365</f>
        <v>33.369863013698627</v>
      </c>
      <c r="T1483" s="68">
        <f>Table1[[#This Row],[Lead Time (days)]]*S1483</f>
        <v>567.28767123287662</v>
      </c>
      <c r="U1483" s="68">
        <f>SQRT(2*Table1[[#This Row],[DEMAND for the whole year]]*$H$1/(Table1[[#This Row],[Std. Price ($)]]*$K$1))</f>
        <v>1908.7713213622076</v>
      </c>
      <c r="V1483" s="68">
        <f>Table1[[#This Row],[DEMAND for the whole year]]/U1483</f>
        <v>6.381068210574151</v>
      </c>
      <c r="W1483" s="68">
        <f>Table1[[#This Row],[Demand variability (COV)]]*S1483</f>
        <v>14.015342465753422</v>
      </c>
      <c r="X1483" s="68">
        <f t="shared" si="334"/>
        <v>57.786737365506028</v>
      </c>
      <c r="Y1483" s="68">
        <f t="shared" si="335"/>
        <v>118.67944891337521</v>
      </c>
      <c r="Z1483" s="58">
        <f>(Table1[[#This Row],[Eoq]]/2)*(Table1[[#This Row],[Std. Price ($)]]*$K$1)</f>
        <v>1914.3204631722454</v>
      </c>
      <c r="AA1483" s="58">
        <f>Table1[[#This Row],[number of times I order]]*$H$1</f>
        <v>1914.3204631722454</v>
      </c>
      <c r="AB1483" s="58">
        <f>Table1[[#This Row],[Holding cost]]+AA1483</f>
        <v>3828.6409263444907</v>
      </c>
      <c r="AC1483" s="34">
        <v>1.5</v>
      </c>
      <c r="AD1483" s="29">
        <v>1</v>
      </c>
      <c r="AE1483" s="29">
        <v>0.42</v>
      </c>
      <c r="AF1483" s="29">
        <v>17</v>
      </c>
    </row>
    <row r="1484" spans="1:32" x14ac:dyDescent="0.15">
      <c r="A1484" s="32">
        <v>45494.158419282547</v>
      </c>
      <c r="B1484" s="33">
        <v>7.4411209999999999</v>
      </c>
      <c r="C1484" s="33">
        <v>7240.0300107421435</v>
      </c>
      <c r="D1484" s="33">
        <f>C1484/Table1[[#This Row],[Std. Price ($)]]</f>
        <v>972.97571303331097</v>
      </c>
      <c r="E1484" s="29">
        <v>672</v>
      </c>
      <c r="F1484" s="29">
        <f t="shared" si="322"/>
        <v>1075.2</v>
      </c>
      <c r="G1484" s="29">
        <f t="shared" si="323"/>
        <v>1075.2</v>
      </c>
      <c r="H1484" s="29">
        <f t="shared" si="324"/>
        <v>1075.2</v>
      </c>
      <c r="I1484" s="58">
        <f t="shared" si="325"/>
        <v>1075.2</v>
      </c>
      <c r="J1484" s="58">
        <f t="shared" si="326"/>
        <v>1075.2</v>
      </c>
      <c r="K1484" s="58">
        <f t="shared" si="327"/>
        <v>1075.2</v>
      </c>
      <c r="L1484" s="58">
        <f t="shared" si="328"/>
        <v>1075.2</v>
      </c>
      <c r="M1484" s="58">
        <f t="shared" si="329"/>
        <v>1075.2</v>
      </c>
      <c r="N1484" s="58">
        <f t="shared" si="330"/>
        <v>1075.2</v>
      </c>
      <c r="O1484" s="58">
        <f t="shared" si="331"/>
        <v>1075.2</v>
      </c>
      <c r="P1484" s="58">
        <f t="shared" si="332"/>
        <v>1075.2</v>
      </c>
      <c r="Q1484" s="58">
        <f t="shared" si="333"/>
        <v>1075.2</v>
      </c>
      <c r="R1484" s="58">
        <f>SUM(Table1[[#This Row],[Oct]:[September]])</f>
        <v>12902.400000000003</v>
      </c>
      <c r="S1484" s="68">
        <f>Table1[[#This Row],[DEMAND for the whole year]]/365</f>
        <v>35.349041095890421</v>
      </c>
      <c r="T1484" s="68">
        <f>Table1[[#This Row],[Lead Time (days)]]*S1484</f>
        <v>1626.0558904109594</v>
      </c>
      <c r="U1484" s="68">
        <f>SQRT(2*Table1[[#This Row],[DEMAND for the whole year]]*$H$1/(Table1[[#This Row],[Std. Price ($)]]*$K$1))</f>
        <v>2280.7448081269604</v>
      </c>
      <c r="V1484" s="68">
        <f>Table1[[#This Row],[DEMAND for the whole year]]/U1484</f>
        <v>5.657099362464832</v>
      </c>
      <c r="W1484" s="68">
        <f>Table1[[#This Row],[Demand variability (COV)]]*S1484</f>
        <v>24.037347945205489</v>
      </c>
      <c r="X1484" s="68">
        <f t="shared" si="334"/>
        <v>163.02922568358176</v>
      </c>
      <c r="Y1484" s="68">
        <f t="shared" si="335"/>
        <v>334.82109464880551</v>
      </c>
      <c r="Z1484" s="58">
        <f>(Table1[[#This Row],[Eoq]]/2)*(Table1[[#This Row],[Std. Price ($)]]*$K$1)</f>
        <v>1697.1298087394496</v>
      </c>
      <c r="AA1484" s="58">
        <f>Table1[[#This Row],[number of times I order]]*$H$1</f>
        <v>1697.1298087394496</v>
      </c>
      <c r="AB1484" s="58">
        <f>Table1[[#This Row],[Holding cost]]+AA1484</f>
        <v>3394.2596174788991</v>
      </c>
      <c r="AC1484" s="34">
        <v>0.6</v>
      </c>
      <c r="AD1484" s="29">
        <v>1</v>
      </c>
      <c r="AE1484" s="29">
        <v>0.68</v>
      </c>
      <c r="AF1484" s="29">
        <v>46</v>
      </c>
    </row>
    <row r="1485" spans="1:32" x14ac:dyDescent="0.15">
      <c r="A1485" s="32">
        <v>14606.237238854903</v>
      </c>
      <c r="B1485" s="33">
        <v>12.766196000000001</v>
      </c>
      <c r="C1485" s="33">
        <v>3354.9847639028749</v>
      </c>
      <c r="D1485" s="33">
        <f>C1485/Table1[[#This Row],[Std. Price ($)]]</f>
        <v>262.80222894140701</v>
      </c>
      <c r="E1485" s="29">
        <v>478</v>
      </c>
      <c r="F1485" s="29">
        <f t="shared" si="322"/>
        <v>1051.5999999999999</v>
      </c>
      <c r="G1485" s="29">
        <f t="shared" si="323"/>
        <v>1051.5999999999999</v>
      </c>
      <c r="H1485" s="29">
        <f t="shared" si="324"/>
        <v>1051.5999999999999</v>
      </c>
      <c r="I1485" s="58">
        <f t="shared" si="325"/>
        <v>1051.5999999999999</v>
      </c>
      <c r="J1485" s="58">
        <f t="shared" si="326"/>
        <v>1051.5999999999999</v>
      </c>
      <c r="K1485" s="58">
        <f t="shared" si="327"/>
        <v>1051.5999999999999</v>
      </c>
      <c r="L1485" s="58">
        <f t="shared" si="328"/>
        <v>1051.5999999999999</v>
      </c>
      <c r="M1485" s="58">
        <f t="shared" si="329"/>
        <v>1051.5999999999999</v>
      </c>
      <c r="N1485" s="58">
        <f t="shared" si="330"/>
        <v>1051.5999999999999</v>
      </c>
      <c r="O1485" s="58">
        <f t="shared" si="331"/>
        <v>1051.5999999999999</v>
      </c>
      <c r="P1485" s="58">
        <f t="shared" si="332"/>
        <v>1051.5999999999999</v>
      </c>
      <c r="Q1485" s="58">
        <f t="shared" si="333"/>
        <v>1051.5999999999999</v>
      </c>
      <c r="R1485" s="58">
        <f>SUM(Table1[[#This Row],[Oct]:[September]])</f>
        <v>12619.200000000003</v>
      </c>
      <c r="S1485" s="68">
        <f>Table1[[#This Row],[DEMAND for the whole year]]/365</f>
        <v>34.573150684931512</v>
      </c>
      <c r="T1485" s="68">
        <f>Table1[[#This Row],[Lead Time (days)]]*S1485</f>
        <v>968.04821917808238</v>
      </c>
      <c r="U1485" s="68">
        <f>SQRT(2*Table1[[#This Row],[DEMAND for the whole year]]*$H$1/(Table1[[#This Row],[Std. Price ($)]]*$K$1))</f>
        <v>1722.0501112050347</v>
      </c>
      <c r="V1485" s="68">
        <f>Table1[[#This Row],[DEMAND for the whole year]]/U1485</f>
        <v>7.3280097471550913</v>
      </c>
      <c r="W1485" s="68">
        <f>Table1[[#This Row],[Demand variability (COV)]]*S1485</f>
        <v>14.86645479452055</v>
      </c>
      <c r="X1485" s="68">
        <f t="shared" si="334"/>
        <v>78.66588452697043</v>
      </c>
      <c r="Y1485" s="68">
        <f t="shared" si="335"/>
        <v>161.55997465115422</v>
      </c>
      <c r="Z1485" s="58">
        <f>(Table1[[#This Row],[Eoq]]/2)*(Table1[[#This Row],[Std. Price ($)]]*$K$1)</f>
        <v>2198.4029241465269</v>
      </c>
      <c r="AA1485" s="58">
        <f>Table1[[#This Row],[number of times I order]]*$H$1</f>
        <v>2198.4029241465273</v>
      </c>
      <c r="AB1485" s="58">
        <f>Table1[[#This Row],[Holding cost]]+AA1485</f>
        <v>4396.8058482930537</v>
      </c>
      <c r="AC1485" s="34">
        <v>1.2</v>
      </c>
      <c r="AD1485" s="29">
        <v>1</v>
      </c>
      <c r="AE1485" s="29">
        <v>0.43</v>
      </c>
      <c r="AF1485" s="29">
        <v>28</v>
      </c>
    </row>
    <row r="1486" spans="1:32" x14ac:dyDescent="0.15">
      <c r="A1486" s="32">
        <v>15253.359541819023</v>
      </c>
      <c r="B1486" s="33">
        <v>22.706271600000001</v>
      </c>
      <c r="C1486" s="33">
        <v>3928.1996478708011</v>
      </c>
      <c r="D1486" s="33">
        <f>C1486/Table1[[#This Row],[Std. Price ($)]]</f>
        <v>173.00064568375905</v>
      </c>
      <c r="E1486" s="29">
        <v>372</v>
      </c>
      <c r="F1486" s="29">
        <f t="shared" si="322"/>
        <v>818.4</v>
      </c>
      <c r="G1486" s="29">
        <f t="shared" si="323"/>
        <v>818.4</v>
      </c>
      <c r="H1486" s="29">
        <f t="shared" si="324"/>
        <v>818.4</v>
      </c>
      <c r="I1486" s="58">
        <f t="shared" si="325"/>
        <v>818.4</v>
      </c>
      <c r="J1486" s="58">
        <f t="shared" si="326"/>
        <v>818.4</v>
      </c>
      <c r="K1486" s="58">
        <f t="shared" si="327"/>
        <v>818.4</v>
      </c>
      <c r="L1486" s="58">
        <f t="shared" si="328"/>
        <v>818.4</v>
      </c>
      <c r="M1486" s="58">
        <f t="shared" si="329"/>
        <v>818.4</v>
      </c>
      <c r="N1486" s="58">
        <f t="shared" si="330"/>
        <v>818.4</v>
      </c>
      <c r="O1486" s="58">
        <f t="shared" si="331"/>
        <v>818.4</v>
      </c>
      <c r="P1486" s="58">
        <f t="shared" si="332"/>
        <v>818.4</v>
      </c>
      <c r="Q1486" s="58">
        <f t="shared" si="333"/>
        <v>818.4</v>
      </c>
      <c r="R1486" s="58">
        <f>SUM(Table1[[#This Row],[Oct]:[September]])</f>
        <v>9820.7999999999975</v>
      </c>
      <c r="S1486" s="68">
        <f>Table1[[#This Row],[DEMAND for the whole year]]/365</f>
        <v>26.906301369863005</v>
      </c>
      <c r="T1486" s="68">
        <f>Table1[[#This Row],[Lead Time (days)]]*S1486</f>
        <v>565.03232876712309</v>
      </c>
      <c r="U1486" s="68">
        <f>SQRT(2*Table1[[#This Row],[DEMAND for the whole year]]*$H$1/(Table1[[#This Row],[Std. Price ($)]]*$K$1))</f>
        <v>1139.0981501014357</v>
      </c>
      <c r="V1486" s="68">
        <f>Table1[[#This Row],[DEMAND for the whole year]]/U1486</f>
        <v>8.6215573250869237</v>
      </c>
      <c r="W1486" s="68">
        <f>Table1[[#This Row],[Demand variability (COV)]]*S1486</f>
        <v>13.722213698630133</v>
      </c>
      <c r="X1486" s="68">
        <f t="shared" si="334"/>
        <v>62.883082976332531</v>
      </c>
      <c r="Y1486" s="68">
        <f t="shared" si="335"/>
        <v>129.14606315981342</v>
      </c>
      <c r="Z1486" s="58">
        <f>(Table1[[#This Row],[Eoq]]/2)*(Table1[[#This Row],[Std. Price ($)]]*$K$1)</f>
        <v>2586.4671975260767</v>
      </c>
      <c r="AA1486" s="58">
        <f>Table1[[#This Row],[number of times I order]]*$H$1</f>
        <v>2586.4671975260771</v>
      </c>
      <c r="AB1486" s="58">
        <f>Table1[[#This Row],[Holding cost]]+AA1486</f>
        <v>5172.9343950521543</v>
      </c>
      <c r="AC1486" s="34">
        <v>1.2</v>
      </c>
      <c r="AD1486" s="29">
        <v>0.85</v>
      </c>
      <c r="AE1486" s="29">
        <v>0.51</v>
      </c>
      <c r="AF1486" s="29">
        <v>21</v>
      </c>
    </row>
    <row r="1487" spans="1:32" x14ac:dyDescent="0.15">
      <c r="A1487" s="32">
        <v>5404.5112577612572</v>
      </c>
      <c r="B1487" s="33">
        <v>61.560475200000006</v>
      </c>
      <c r="C1487" s="33">
        <v>17564.538111824768</v>
      </c>
      <c r="D1487" s="33">
        <f>C1487/Table1[[#This Row],[Std. Price ($)]]</f>
        <v>285.32167847568479</v>
      </c>
      <c r="E1487" s="29">
        <v>406</v>
      </c>
      <c r="F1487" s="29">
        <f t="shared" si="322"/>
        <v>609</v>
      </c>
      <c r="G1487" s="29">
        <f t="shared" si="323"/>
        <v>609</v>
      </c>
      <c r="H1487" s="29">
        <f t="shared" si="324"/>
        <v>609</v>
      </c>
      <c r="I1487" s="58">
        <f t="shared" si="325"/>
        <v>609</v>
      </c>
      <c r="J1487" s="58">
        <f t="shared" si="326"/>
        <v>609</v>
      </c>
      <c r="K1487" s="58">
        <f t="shared" si="327"/>
        <v>609</v>
      </c>
      <c r="L1487" s="58">
        <f t="shared" si="328"/>
        <v>609</v>
      </c>
      <c r="M1487" s="58">
        <f t="shared" si="329"/>
        <v>609</v>
      </c>
      <c r="N1487" s="58">
        <f t="shared" si="330"/>
        <v>609</v>
      </c>
      <c r="O1487" s="58">
        <f t="shared" si="331"/>
        <v>609</v>
      </c>
      <c r="P1487" s="58">
        <f t="shared" si="332"/>
        <v>609</v>
      </c>
      <c r="Q1487" s="58">
        <f t="shared" si="333"/>
        <v>609</v>
      </c>
      <c r="R1487" s="58">
        <f>SUM(Table1[[#This Row],[Oct]:[September]])</f>
        <v>7308</v>
      </c>
      <c r="S1487" s="68">
        <f>Table1[[#This Row],[DEMAND for the whole year]]/365</f>
        <v>20.021917808219179</v>
      </c>
      <c r="T1487" s="68">
        <f>Table1[[#This Row],[Lead Time (days)]]*S1487</f>
        <v>620.67945205479452</v>
      </c>
      <c r="U1487" s="68">
        <f>SQRT(2*Table1[[#This Row],[DEMAND for the whole year]]*$H$1/(Table1[[#This Row],[Std. Price ($)]]*$K$1))</f>
        <v>596.77265499085036</v>
      </c>
      <c r="V1487" s="68">
        <f>Table1[[#This Row],[DEMAND for the whole year]]/U1487</f>
        <v>12.245869409200804</v>
      </c>
      <c r="W1487" s="68">
        <f>Table1[[#This Row],[Demand variability (COV)]]*S1487</f>
        <v>9.8107397260273981</v>
      </c>
      <c r="X1487" s="68">
        <f t="shared" si="334"/>
        <v>54.623887019576117</v>
      </c>
      <c r="Y1487" s="68">
        <f t="shared" si="335"/>
        <v>112.18374846093018</v>
      </c>
      <c r="Z1487" s="58">
        <f>(Table1[[#This Row],[Eoq]]/2)*(Table1[[#This Row],[Std. Price ($)]]*$K$1)</f>
        <v>3673.7608227602409</v>
      </c>
      <c r="AA1487" s="58">
        <f>Table1[[#This Row],[number of times I order]]*$H$1</f>
        <v>3673.7608227602414</v>
      </c>
      <c r="AB1487" s="58">
        <f>Table1[[#This Row],[Holding cost]]+AA1487</f>
        <v>7347.5216455204827</v>
      </c>
      <c r="AC1487" s="34">
        <v>0.5</v>
      </c>
      <c r="AD1487" s="29">
        <v>0.7</v>
      </c>
      <c r="AE1487" s="29">
        <v>0.49</v>
      </c>
      <c r="AF1487" s="29">
        <v>31</v>
      </c>
    </row>
    <row r="1488" spans="1:32" x14ac:dyDescent="0.15">
      <c r="A1488" s="32">
        <v>76912.215136926709</v>
      </c>
      <c r="B1488" s="33">
        <v>7.3150257999999999</v>
      </c>
      <c r="C1488" s="33">
        <v>6429.5596732039139</v>
      </c>
      <c r="D1488" s="33">
        <f>C1488/Table1[[#This Row],[Std. Price ($)]]</f>
        <v>878.95242600564904</v>
      </c>
      <c r="E1488" s="29">
        <v>584</v>
      </c>
      <c r="F1488" s="29">
        <f t="shared" si="322"/>
        <v>700.8</v>
      </c>
      <c r="G1488" s="29">
        <f t="shared" si="323"/>
        <v>700.8</v>
      </c>
      <c r="H1488" s="29">
        <f t="shared" si="324"/>
        <v>700.8</v>
      </c>
      <c r="I1488" s="58">
        <f t="shared" si="325"/>
        <v>700.8</v>
      </c>
      <c r="J1488" s="58">
        <f t="shared" si="326"/>
        <v>700.8</v>
      </c>
      <c r="K1488" s="58">
        <f t="shared" si="327"/>
        <v>700.8</v>
      </c>
      <c r="L1488" s="58">
        <f t="shared" si="328"/>
        <v>700.8</v>
      </c>
      <c r="M1488" s="58">
        <f t="shared" si="329"/>
        <v>700.8</v>
      </c>
      <c r="N1488" s="58">
        <f t="shared" si="330"/>
        <v>700.8</v>
      </c>
      <c r="O1488" s="58">
        <f t="shared" si="331"/>
        <v>700.8</v>
      </c>
      <c r="P1488" s="58">
        <f t="shared" si="332"/>
        <v>700.8</v>
      </c>
      <c r="Q1488" s="58">
        <f t="shared" si="333"/>
        <v>700.8</v>
      </c>
      <c r="R1488" s="58">
        <f>SUM(Table1[[#This Row],[Oct]:[September]])</f>
        <v>8409.6</v>
      </c>
      <c r="S1488" s="68">
        <f>Table1[[#This Row],[DEMAND for the whole year]]/365</f>
        <v>23.040000000000003</v>
      </c>
      <c r="T1488" s="68">
        <f>Table1[[#This Row],[Lead Time (days)]]*S1488</f>
        <v>1059.8400000000001</v>
      </c>
      <c r="U1488" s="68">
        <f>SQRT(2*Table1[[#This Row],[DEMAND for the whole year]]*$H$1/(Table1[[#This Row],[Std. Price ($)]]*$K$1))</f>
        <v>1857.1217051662284</v>
      </c>
      <c r="V1488" s="68">
        <f>Table1[[#This Row],[DEMAND for the whole year]]/U1488</f>
        <v>4.5282977290103172</v>
      </c>
      <c r="W1488" s="68">
        <f>Table1[[#This Row],[Demand variability (COV)]]*S1488</f>
        <v>16.3584</v>
      </c>
      <c r="X1488" s="68">
        <f t="shared" si="334"/>
        <v>110.94806679595638</v>
      </c>
      <c r="Y1488" s="68">
        <f t="shared" si="335"/>
        <v>227.85947131890205</v>
      </c>
      <c r="Z1488" s="58">
        <f>(Table1[[#This Row],[Eoq]]/2)*(Table1[[#This Row],[Std. Price ($)]]*$K$1)</f>
        <v>1358.4893187030955</v>
      </c>
      <c r="AA1488" s="58">
        <f>Table1[[#This Row],[number of times I order]]*$H$1</f>
        <v>1358.4893187030953</v>
      </c>
      <c r="AB1488" s="58">
        <f>Table1[[#This Row],[Holding cost]]+AA1488</f>
        <v>2716.9786374061905</v>
      </c>
      <c r="AC1488" s="34">
        <v>0.2</v>
      </c>
      <c r="AD1488" s="29">
        <v>1</v>
      </c>
      <c r="AE1488" s="29">
        <v>0.71</v>
      </c>
      <c r="AF1488" s="29">
        <v>46</v>
      </c>
    </row>
    <row r="1489" spans="1:32" x14ac:dyDescent="0.15">
      <c r="A1489" s="32">
        <v>21094.164785974146</v>
      </c>
      <c r="B1489" s="33">
        <v>9.8825801999999996</v>
      </c>
      <c r="C1489" s="33">
        <v>3889.7262267150568</v>
      </c>
      <c r="D1489" s="33">
        <f>C1489/Table1[[#This Row],[Std. Price ($)]]</f>
        <v>393.59419787102331</v>
      </c>
      <c r="E1489" s="29">
        <v>680</v>
      </c>
      <c r="F1489" s="29">
        <f t="shared" si="322"/>
        <v>1700</v>
      </c>
      <c r="G1489" s="29">
        <f t="shared" si="323"/>
        <v>1700</v>
      </c>
      <c r="H1489" s="29">
        <f t="shared" si="324"/>
        <v>1700</v>
      </c>
      <c r="I1489" s="58">
        <f t="shared" si="325"/>
        <v>1700</v>
      </c>
      <c r="J1489" s="58">
        <f t="shared" si="326"/>
        <v>1700</v>
      </c>
      <c r="K1489" s="58">
        <f t="shared" si="327"/>
        <v>1700</v>
      </c>
      <c r="L1489" s="58">
        <f t="shared" si="328"/>
        <v>1700</v>
      </c>
      <c r="M1489" s="58">
        <f t="shared" si="329"/>
        <v>1700</v>
      </c>
      <c r="N1489" s="58">
        <f t="shared" si="330"/>
        <v>1700</v>
      </c>
      <c r="O1489" s="58">
        <f t="shared" si="331"/>
        <v>1700</v>
      </c>
      <c r="P1489" s="58">
        <f t="shared" si="332"/>
        <v>1700</v>
      </c>
      <c r="Q1489" s="58">
        <f t="shared" si="333"/>
        <v>1700</v>
      </c>
      <c r="R1489" s="58">
        <f>SUM(Table1[[#This Row],[Oct]:[September]])</f>
        <v>20400</v>
      </c>
      <c r="S1489" s="68">
        <f>Table1[[#This Row],[DEMAND for the whole year]]/365</f>
        <v>55.890410958904113</v>
      </c>
      <c r="T1489" s="68">
        <f>Table1[[#This Row],[Lead Time (days)]]*S1489</f>
        <v>1285.4794520547946</v>
      </c>
      <c r="U1489" s="68">
        <f>SQRT(2*Table1[[#This Row],[DEMAND for the whole year]]*$H$1/(Table1[[#This Row],[Std. Price ($)]]*$K$1))</f>
        <v>2488.5165726864534</v>
      </c>
      <c r="V1489" s="68">
        <f>Table1[[#This Row],[DEMAND for the whole year]]/U1489</f>
        <v>8.1976548695343361</v>
      </c>
      <c r="W1489" s="68">
        <f>Table1[[#This Row],[Demand variability (COV)]]*S1489</f>
        <v>29.06301369863014</v>
      </c>
      <c r="X1489" s="68">
        <f t="shared" si="334"/>
        <v>139.38131725835981</v>
      </c>
      <c r="Y1489" s="68">
        <f t="shared" si="335"/>
        <v>286.25422848178488</v>
      </c>
      <c r="Z1489" s="58">
        <f>(Table1[[#This Row],[Eoq]]/2)*(Table1[[#This Row],[Std. Price ($)]]*$K$1)</f>
        <v>2459.2964608603006</v>
      </c>
      <c r="AA1489" s="58">
        <f>Table1[[#This Row],[number of times I order]]*$H$1</f>
        <v>2459.2964608603006</v>
      </c>
      <c r="AB1489" s="58">
        <f>Table1[[#This Row],[Holding cost]]+AA1489</f>
        <v>4918.5929217206012</v>
      </c>
      <c r="AC1489" s="34">
        <v>1.5</v>
      </c>
      <c r="AD1489" s="29">
        <v>0.82</v>
      </c>
      <c r="AE1489" s="29">
        <v>0.52</v>
      </c>
      <c r="AF1489" s="29">
        <v>23</v>
      </c>
    </row>
    <row r="1490" spans="1:32" x14ac:dyDescent="0.15">
      <c r="A1490" s="32">
        <v>30739.833469982146</v>
      </c>
      <c r="B1490" s="33">
        <v>7.3724959000000005</v>
      </c>
      <c r="C1490" s="33">
        <v>3484.2509341056561</v>
      </c>
      <c r="D1490" s="33">
        <f>C1490/Table1[[#This Row],[Std. Price ($)]]</f>
        <v>472.60127117950054</v>
      </c>
      <c r="E1490" s="29">
        <v>494</v>
      </c>
      <c r="F1490" s="29">
        <f t="shared" si="322"/>
        <v>741</v>
      </c>
      <c r="G1490" s="29">
        <f t="shared" si="323"/>
        <v>741</v>
      </c>
      <c r="H1490" s="29">
        <f t="shared" si="324"/>
        <v>741</v>
      </c>
      <c r="I1490" s="58">
        <f t="shared" si="325"/>
        <v>741</v>
      </c>
      <c r="J1490" s="58">
        <f t="shared" si="326"/>
        <v>741</v>
      </c>
      <c r="K1490" s="58">
        <f t="shared" si="327"/>
        <v>741</v>
      </c>
      <c r="L1490" s="58">
        <f t="shared" si="328"/>
        <v>741</v>
      </c>
      <c r="M1490" s="58">
        <f t="shared" si="329"/>
        <v>741</v>
      </c>
      <c r="N1490" s="58">
        <f t="shared" si="330"/>
        <v>741</v>
      </c>
      <c r="O1490" s="58">
        <f t="shared" si="331"/>
        <v>741</v>
      </c>
      <c r="P1490" s="58">
        <f t="shared" si="332"/>
        <v>741</v>
      </c>
      <c r="Q1490" s="58">
        <f t="shared" si="333"/>
        <v>741</v>
      </c>
      <c r="R1490" s="58">
        <f>SUM(Table1[[#This Row],[Oct]:[September]])</f>
        <v>8892</v>
      </c>
      <c r="S1490" s="68">
        <f>Table1[[#This Row],[DEMAND for the whole year]]/365</f>
        <v>24.361643835616437</v>
      </c>
      <c r="T1490" s="68">
        <f>Table1[[#This Row],[Lead Time (days)]]*S1490</f>
        <v>1120.635616438356</v>
      </c>
      <c r="U1490" s="68">
        <f>SQRT(2*Table1[[#This Row],[DEMAND for the whole year]]*$H$1/(Table1[[#This Row],[Std. Price ($)]]*$K$1))</f>
        <v>1902.1864535797674</v>
      </c>
      <c r="V1490" s="68">
        <f>Table1[[#This Row],[DEMAND for the whole year]]/U1490</f>
        <v>4.6746206100174597</v>
      </c>
      <c r="W1490" s="68">
        <f>Table1[[#This Row],[Demand variability (COV)]]*S1490</f>
        <v>9.744657534246576</v>
      </c>
      <c r="X1490" s="68">
        <f t="shared" si="334"/>
        <v>66.091482969808098</v>
      </c>
      <c r="Y1490" s="68">
        <f t="shared" si="335"/>
        <v>135.735311151285</v>
      </c>
      <c r="Z1490" s="58">
        <f>(Table1[[#This Row],[Eoq]]/2)*(Table1[[#This Row],[Std. Price ($)]]*$K$1)</f>
        <v>1402.3861830052379</v>
      </c>
      <c r="AA1490" s="58">
        <f>Table1[[#This Row],[number of times I order]]*$H$1</f>
        <v>1402.3861830052379</v>
      </c>
      <c r="AB1490" s="58">
        <f>Table1[[#This Row],[Holding cost]]+AA1490</f>
        <v>2804.7723660104757</v>
      </c>
      <c r="AC1490" s="34">
        <v>0.5</v>
      </c>
      <c r="AD1490" s="29">
        <v>1</v>
      </c>
      <c r="AE1490" s="29">
        <v>0.4</v>
      </c>
      <c r="AF1490" s="29">
        <v>46</v>
      </c>
    </row>
    <row r="1491" spans="1:32" x14ac:dyDescent="0.15">
      <c r="A1491" s="32">
        <v>65825.060610473491</v>
      </c>
      <c r="B1491" s="33">
        <v>15.201369300000001</v>
      </c>
      <c r="C1491" s="33">
        <v>229.08958592999389</v>
      </c>
      <c r="D1491" s="33">
        <f>C1491/Table1[[#This Row],[Std. Price ($)]]</f>
        <v>15.070325666648587</v>
      </c>
      <c r="E1491" s="29">
        <v>526</v>
      </c>
      <c r="F1491" s="29">
        <f t="shared" si="322"/>
        <v>736.4</v>
      </c>
      <c r="G1491" s="29">
        <f t="shared" si="323"/>
        <v>736.4</v>
      </c>
      <c r="H1491" s="29">
        <f t="shared" si="324"/>
        <v>736.4</v>
      </c>
      <c r="I1491" s="58">
        <f t="shared" si="325"/>
        <v>736.4</v>
      </c>
      <c r="J1491" s="58">
        <f t="shared" si="326"/>
        <v>736.4</v>
      </c>
      <c r="K1491" s="58">
        <f t="shared" si="327"/>
        <v>736.4</v>
      </c>
      <c r="L1491" s="58">
        <f t="shared" si="328"/>
        <v>736.4</v>
      </c>
      <c r="M1491" s="58">
        <f t="shared" si="329"/>
        <v>736.4</v>
      </c>
      <c r="N1491" s="58">
        <f t="shared" si="330"/>
        <v>736.4</v>
      </c>
      <c r="O1491" s="58">
        <f t="shared" si="331"/>
        <v>736.4</v>
      </c>
      <c r="P1491" s="58">
        <f t="shared" si="332"/>
        <v>736.4</v>
      </c>
      <c r="Q1491" s="58">
        <f t="shared" si="333"/>
        <v>736.4</v>
      </c>
      <c r="R1491" s="58">
        <f>SUM(Table1[[#This Row],[Oct]:[September]])</f>
        <v>8836.7999999999975</v>
      </c>
      <c r="S1491" s="68">
        <f>Table1[[#This Row],[DEMAND for the whole year]]/365</f>
        <v>24.210410958904102</v>
      </c>
      <c r="T1491" s="68">
        <f>Table1[[#This Row],[Lead Time (days)]]*S1491</f>
        <v>72.631232876712303</v>
      </c>
      <c r="U1491" s="68">
        <f>SQRT(2*Table1[[#This Row],[DEMAND for the whole year]]*$H$1/(Table1[[#This Row],[Std. Price ($)]]*$K$1))</f>
        <v>1320.5862935341077</v>
      </c>
      <c r="V1491" s="68">
        <f>Table1[[#This Row],[DEMAND for the whole year]]/U1491</f>
        <v>6.6915733135100597</v>
      </c>
      <c r="W1491" s="68">
        <f>Table1[[#This Row],[Demand variability (COV)]]*S1491</f>
        <v>4.3578739726027385</v>
      </c>
      <c r="X1491" s="68">
        <f t="shared" si="334"/>
        <v>7.5480591335299643</v>
      </c>
      <c r="Y1491" s="68">
        <f t="shared" si="335"/>
        <v>15.501818222871739</v>
      </c>
      <c r="Z1491" s="58">
        <f>(Table1[[#This Row],[Eoq]]/2)*(Table1[[#This Row],[Std. Price ($)]]*$K$1)</f>
        <v>2007.4719940530176</v>
      </c>
      <c r="AA1491" s="58">
        <f>Table1[[#This Row],[number of times I order]]*$H$1</f>
        <v>2007.4719940530179</v>
      </c>
      <c r="AB1491" s="58">
        <f>Table1[[#This Row],[Holding cost]]+AA1491</f>
        <v>4014.9439881060352</v>
      </c>
      <c r="AC1491" s="34">
        <v>0.4</v>
      </c>
      <c r="AD1491" s="29">
        <v>1</v>
      </c>
      <c r="AE1491" s="29">
        <v>0.18</v>
      </c>
      <c r="AF1491" s="29">
        <v>3</v>
      </c>
    </row>
    <row r="1492" spans="1:32" x14ac:dyDescent="0.15">
      <c r="A1492" s="32">
        <v>15390.492101974662</v>
      </c>
      <c r="B1492" s="33">
        <v>11.832051</v>
      </c>
      <c r="C1492" s="33">
        <v>3192.2655579043026</v>
      </c>
      <c r="D1492" s="33">
        <f>C1492/Table1[[#This Row],[Std. Price ($)]]</f>
        <v>269.7981573866021</v>
      </c>
      <c r="E1492" s="29">
        <v>712</v>
      </c>
      <c r="F1492" s="29">
        <f t="shared" si="322"/>
        <v>854.4</v>
      </c>
      <c r="G1492" s="29">
        <f t="shared" si="323"/>
        <v>854.4</v>
      </c>
      <c r="H1492" s="29">
        <f t="shared" si="324"/>
        <v>854.4</v>
      </c>
      <c r="I1492" s="58">
        <f t="shared" si="325"/>
        <v>854.4</v>
      </c>
      <c r="J1492" s="58">
        <f t="shared" si="326"/>
        <v>854.4</v>
      </c>
      <c r="K1492" s="58">
        <f t="shared" si="327"/>
        <v>854.4</v>
      </c>
      <c r="L1492" s="58">
        <f t="shared" si="328"/>
        <v>854.4</v>
      </c>
      <c r="M1492" s="58">
        <f t="shared" si="329"/>
        <v>854.4</v>
      </c>
      <c r="N1492" s="58">
        <f t="shared" si="330"/>
        <v>854.4</v>
      </c>
      <c r="O1492" s="58">
        <f t="shared" si="331"/>
        <v>854.4</v>
      </c>
      <c r="P1492" s="58">
        <f t="shared" si="332"/>
        <v>854.4</v>
      </c>
      <c r="Q1492" s="58">
        <f t="shared" si="333"/>
        <v>854.4</v>
      </c>
      <c r="R1492" s="58">
        <f>SUM(Table1[[#This Row],[Oct]:[September]])</f>
        <v>10252.799999999997</v>
      </c>
      <c r="S1492" s="68">
        <f>Table1[[#This Row],[DEMAND for the whole year]]/365</f>
        <v>28.089863013698622</v>
      </c>
      <c r="T1492" s="68">
        <f>Table1[[#This Row],[Lead Time (days)]]*S1492</f>
        <v>617.97698630136972</v>
      </c>
      <c r="U1492" s="68">
        <f>SQRT(2*Table1[[#This Row],[DEMAND for the whole year]]*$H$1/(Table1[[#This Row],[Std. Price ($)]]*$K$1))</f>
        <v>1612.3222740467177</v>
      </c>
      <c r="V1492" s="68">
        <f>Table1[[#This Row],[DEMAND for the whole year]]/U1492</f>
        <v>6.3590264583189144</v>
      </c>
      <c r="W1492" s="68">
        <f>Table1[[#This Row],[Demand variability (COV)]]*S1492</f>
        <v>9.550553424657533</v>
      </c>
      <c r="X1492" s="68">
        <f t="shared" si="334"/>
        <v>44.796066298049318</v>
      </c>
      <c r="Y1492" s="68">
        <f t="shared" si="335"/>
        <v>91.999872360209665</v>
      </c>
      <c r="Z1492" s="58">
        <f>(Table1[[#This Row],[Eoq]]/2)*(Table1[[#This Row],[Std. Price ($)]]*$K$1)</f>
        <v>1907.7079374956743</v>
      </c>
      <c r="AA1492" s="58">
        <f>Table1[[#This Row],[number of times I order]]*$H$1</f>
        <v>1907.7079374956743</v>
      </c>
      <c r="AB1492" s="58">
        <f>Table1[[#This Row],[Holding cost]]+AA1492</f>
        <v>3815.4158749913486</v>
      </c>
      <c r="AC1492" s="34">
        <v>0.2</v>
      </c>
      <c r="AD1492" s="29">
        <v>0.88</v>
      </c>
      <c r="AE1492" s="29">
        <v>0.34</v>
      </c>
      <c r="AF1492" s="29">
        <v>22</v>
      </c>
    </row>
    <row r="1493" spans="1:32" x14ac:dyDescent="0.15">
      <c r="A1493" s="32">
        <v>9459.6758361383363</v>
      </c>
      <c r="B1493" s="33">
        <v>6.2880712000000001</v>
      </c>
      <c r="C1493" s="33">
        <v>953.13127114313534</v>
      </c>
      <c r="D1493" s="33">
        <f>C1493/Table1[[#This Row],[Std. Price ($)]]</f>
        <v>151.57768428944243</v>
      </c>
      <c r="E1493" s="29">
        <v>640</v>
      </c>
      <c r="F1493" s="29">
        <f t="shared" si="322"/>
        <v>1408</v>
      </c>
      <c r="G1493" s="29">
        <f t="shared" si="323"/>
        <v>1408</v>
      </c>
      <c r="H1493" s="29">
        <f t="shared" si="324"/>
        <v>1408</v>
      </c>
      <c r="I1493" s="58">
        <f t="shared" si="325"/>
        <v>1408</v>
      </c>
      <c r="J1493" s="58">
        <f t="shared" si="326"/>
        <v>1408</v>
      </c>
      <c r="K1493" s="58">
        <f t="shared" si="327"/>
        <v>1408</v>
      </c>
      <c r="L1493" s="58">
        <f t="shared" si="328"/>
        <v>1408</v>
      </c>
      <c r="M1493" s="58">
        <f t="shared" si="329"/>
        <v>1408</v>
      </c>
      <c r="N1493" s="58">
        <f t="shared" si="330"/>
        <v>1408</v>
      </c>
      <c r="O1493" s="58">
        <f t="shared" si="331"/>
        <v>1408</v>
      </c>
      <c r="P1493" s="58">
        <f t="shared" si="332"/>
        <v>1408</v>
      </c>
      <c r="Q1493" s="58">
        <f t="shared" si="333"/>
        <v>1408</v>
      </c>
      <c r="R1493" s="58">
        <f>SUM(Table1[[#This Row],[Oct]:[September]])</f>
        <v>16896</v>
      </c>
      <c r="S1493" s="68">
        <f>Table1[[#This Row],[DEMAND for the whole year]]/365</f>
        <v>46.290410958904111</v>
      </c>
      <c r="T1493" s="68">
        <f>Table1[[#This Row],[Lead Time (days)]]*S1493</f>
        <v>231.45205479452056</v>
      </c>
      <c r="U1493" s="68">
        <f>SQRT(2*Table1[[#This Row],[DEMAND for the whole year]]*$H$1/(Table1[[#This Row],[Std. Price ($)]]*$K$1))</f>
        <v>2839.1860500135385</v>
      </c>
      <c r="V1493" s="68">
        <f>Table1[[#This Row],[DEMAND for the whole year]]/U1493</f>
        <v>5.951001344177298</v>
      </c>
      <c r="W1493" s="68">
        <f>Table1[[#This Row],[Demand variability (COV)]]*S1493</f>
        <v>39.809753424657536</v>
      </c>
      <c r="X1493" s="68">
        <f t="shared" si="334"/>
        <v>89.017314825039307</v>
      </c>
      <c r="Y1493" s="68">
        <f t="shared" si="335"/>
        <v>182.81921334929442</v>
      </c>
      <c r="Z1493" s="58">
        <f>(Table1[[#This Row],[Eoq]]/2)*(Table1[[#This Row],[Std. Price ($)]]*$K$1)</f>
        <v>1785.3004032531892</v>
      </c>
      <c r="AA1493" s="58">
        <f>Table1[[#This Row],[number of times I order]]*$H$1</f>
        <v>1785.3004032531894</v>
      </c>
      <c r="AB1493" s="58">
        <f>Table1[[#This Row],[Holding cost]]+AA1493</f>
        <v>3570.6008065063788</v>
      </c>
      <c r="AC1493" s="34">
        <v>1.2</v>
      </c>
      <c r="AD1493" s="29">
        <v>0.82</v>
      </c>
      <c r="AE1493" s="29">
        <v>0.86</v>
      </c>
      <c r="AF1493" s="29">
        <v>5</v>
      </c>
    </row>
    <row r="1494" spans="1:32" x14ac:dyDescent="0.15">
      <c r="A1494" s="32">
        <v>70191.94027903369</v>
      </c>
      <c r="B1494" s="33">
        <v>59.791301400000002</v>
      </c>
      <c r="C1494" s="33">
        <v>39154.347199266842</v>
      </c>
      <c r="D1494" s="33">
        <f>C1494/Table1[[#This Row],[Std. Price ($)]]</f>
        <v>654.85022540865521</v>
      </c>
      <c r="E1494" s="29">
        <v>656</v>
      </c>
      <c r="F1494" s="29">
        <f t="shared" si="322"/>
        <v>1443.1999999999998</v>
      </c>
      <c r="G1494" s="29">
        <f t="shared" si="323"/>
        <v>1443.1999999999998</v>
      </c>
      <c r="H1494" s="29">
        <f t="shared" si="324"/>
        <v>1443.1999999999998</v>
      </c>
      <c r="I1494" s="58">
        <f t="shared" si="325"/>
        <v>1443.1999999999998</v>
      </c>
      <c r="J1494" s="58">
        <f t="shared" si="326"/>
        <v>1443.1999999999998</v>
      </c>
      <c r="K1494" s="58">
        <f t="shared" si="327"/>
        <v>1443.1999999999998</v>
      </c>
      <c r="L1494" s="58">
        <f t="shared" si="328"/>
        <v>1443.1999999999998</v>
      </c>
      <c r="M1494" s="58">
        <f t="shared" si="329"/>
        <v>1443.1999999999998</v>
      </c>
      <c r="N1494" s="58">
        <f t="shared" si="330"/>
        <v>1443.1999999999998</v>
      </c>
      <c r="O1494" s="58">
        <f t="shared" si="331"/>
        <v>1443.1999999999998</v>
      </c>
      <c r="P1494" s="58">
        <f t="shared" si="332"/>
        <v>1443.1999999999998</v>
      </c>
      <c r="Q1494" s="58">
        <f t="shared" si="333"/>
        <v>1443.1999999999998</v>
      </c>
      <c r="R1494" s="58">
        <f>SUM(Table1[[#This Row],[Oct]:[September]])</f>
        <v>17318.400000000001</v>
      </c>
      <c r="S1494" s="68">
        <f>Table1[[#This Row],[DEMAND for the whole year]]/365</f>
        <v>47.447671232876715</v>
      </c>
      <c r="T1494" s="68">
        <f>Table1[[#This Row],[Lead Time (days)]]*S1494</f>
        <v>1470.8778082191782</v>
      </c>
      <c r="U1494" s="68">
        <f>SQRT(2*Table1[[#This Row],[DEMAND for the whole year]]*$H$1/(Table1[[#This Row],[Std. Price ($)]]*$K$1))</f>
        <v>932.17082727228399</v>
      </c>
      <c r="V1494" s="68">
        <f>Table1[[#This Row],[DEMAND for the whole year]]/U1494</f>
        <v>18.578568963241491</v>
      </c>
      <c r="W1494" s="68">
        <f>Table1[[#This Row],[Demand variability (COV)]]*S1494</f>
        <v>37.483660273972603</v>
      </c>
      <c r="X1494" s="68">
        <f t="shared" si="334"/>
        <v>208.70018786185207</v>
      </c>
      <c r="Y1494" s="68">
        <f t="shared" si="335"/>
        <v>428.61778346993532</v>
      </c>
      <c r="Z1494" s="58">
        <f>(Table1[[#This Row],[Eoq]]/2)*(Table1[[#This Row],[Std. Price ($)]]*$K$1)</f>
        <v>5573.5706889724479</v>
      </c>
      <c r="AA1494" s="58">
        <f>Table1[[#This Row],[number of times I order]]*$H$1</f>
        <v>5573.570688972447</v>
      </c>
      <c r="AB1494" s="58">
        <f>Table1[[#This Row],[Holding cost]]+AA1494</f>
        <v>11147.141377944896</v>
      </c>
      <c r="AC1494" s="34">
        <v>1.2</v>
      </c>
      <c r="AD1494" s="29">
        <v>0.77</v>
      </c>
      <c r="AE1494" s="29">
        <v>0.79</v>
      </c>
      <c r="AF1494" s="29">
        <v>31</v>
      </c>
    </row>
    <row r="1495" spans="1:32" x14ac:dyDescent="0.15">
      <c r="A1495" s="32">
        <v>40486.814687517661</v>
      </c>
      <c r="B1495" s="33">
        <v>15.122488500000001</v>
      </c>
      <c r="C1495" s="33">
        <v>7800.2938371810351</v>
      </c>
      <c r="D1495" s="33">
        <f>C1495/Table1[[#This Row],[Std. Price ($)]]</f>
        <v>515.80755622204867</v>
      </c>
      <c r="E1495" s="29">
        <v>826</v>
      </c>
      <c r="F1495" s="29">
        <f t="shared" si="322"/>
        <v>2065</v>
      </c>
      <c r="G1495" s="29">
        <f t="shared" si="323"/>
        <v>2065</v>
      </c>
      <c r="H1495" s="29">
        <f t="shared" si="324"/>
        <v>2065</v>
      </c>
      <c r="I1495" s="58">
        <f t="shared" si="325"/>
        <v>2065</v>
      </c>
      <c r="J1495" s="58">
        <f t="shared" si="326"/>
        <v>2065</v>
      </c>
      <c r="K1495" s="58">
        <f t="shared" si="327"/>
        <v>2065</v>
      </c>
      <c r="L1495" s="58">
        <f t="shared" si="328"/>
        <v>2065</v>
      </c>
      <c r="M1495" s="58">
        <f t="shared" si="329"/>
        <v>2065</v>
      </c>
      <c r="N1495" s="58">
        <f t="shared" si="330"/>
        <v>2065</v>
      </c>
      <c r="O1495" s="58">
        <f t="shared" si="331"/>
        <v>2065</v>
      </c>
      <c r="P1495" s="58">
        <f t="shared" si="332"/>
        <v>2065</v>
      </c>
      <c r="Q1495" s="58">
        <f t="shared" si="333"/>
        <v>2065</v>
      </c>
      <c r="R1495" s="58">
        <f>SUM(Table1[[#This Row],[Oct]:[September]])</f>
        <v>24780</v>
      </c>
      <c r="S1495" s="68">
        <f>Table1[[#This Row],[DEMAND for the whole year]]/365</f>
        <v>67.890410958904113</v>
      </c>
      <c r="T1495" s="68">
        <f>Table1[[#This Row],[Lead Time (days)]]*S1495</f>
        <v>1900.9315068493152</v>
      </c>
      <c r="U1495" s="68">
        <f>SQRT(2*Table1[[#This Row],[DEMAND for the whole year]]*$H$1/(Table1[[#This Row],[Std. Price ($)]]*$K$1))</f>
        <v>2217.1733352259412</v>
      </c>
      <c r="V1495" s="68">
        <f>Table1[[#This Row],[DEMAND for the whole year]]/U1495</f>
        <v>11.176392754820315</v>
      </c>
      <c r="W1495" s="68">
        <f>Table1[[#This Row],[Demand variability (COV)]]*S1495</f>
        <v>33.266301369863015</v>
      </c>
      <c r="X1495" s="68">
        <f t="shared" si="334"/>
        <v>176.02872092716973</v>
      </c>
      <c r="Y1495" s="68">
        <f t="shared" si="335"/>
        <v>361.51879384408784</v>
      </c>
      <c r="Z1495" s="58">
        <f>(Table1[[#This Row],[Eoq]]/2)*(Table1[[#This Row],[Std. Price ($)]]*$K$1)</f>
        <v>3352.9178264460943</v>
      </c>
      <c r="AA1495" s="58">
        <f>Table1[[#This Row],[number of times I order]]*$H$1</f>
        <v>3352.9178264460943</v>
      </c>
      <c r="AB1495" s="58">
        <f>Table1[[#This Row],[Holding cost]]+AA1495</f>
        <v>6705.8356528921886</v>
      </c>
      <c r="AC1495" s="34">
        <v>1.5</v>
      </c>
      <c r="AD1495" s="29">
        <v>0.85</v>
      </c>
      <c r="AE1495" s="29">
        <v>0.49</v>
      </c>
      <c r="AF1495" s="29">
        <v>28</v>
      </c>
    </row>
    <row r="1496" spans="1:32" x14ac:dyDescent="0.15">
      <c r="A1496" s="32">
        <v>40954.525425911139</v>
      </c>
      <c r="B1496" s="33">
        <v>14.036870100000002</v>
      </c>
      <c r="C1496" s="33">
        <v>2330.3893004902516</v>
      </c>
      <c r="D1496" s="33">
        <f>C1496/Table1[[#This Row],[Std. Price ($)]]</f>
        <v>166.01915411971015</v>
      </c>
      <c r="E1496" s="29">
        <v>390</v>
      </c>
      <c r="F1496" s="29">
        <f t="shared" si="322"/>
        <v>702</v>
      </c>
      <c r="G1496" s="29">
        <f t="shared" si="323"/>
        <v>702</v>
      </c>
      <c r="H1496" s="29">
        <f t="shared" si="324"/>
        <v>702</v>
      </c>
      <c r="I1496" s="58">
        <f t="shared" si="325"/>
        <v>702</v>
      </c>
      <c r="J1496" s="58">
        <f t="shared" si="326"/>
        <v>702</v>
      </c>
      <c r="K1496" s="58">
        <f t="shared" si="327"/>
        <v>702</v>
      </c>
      <c r="L1496" s="58">
        <f t="shared" si="328"/>
        <v>702</v>
      </c>
      <c r="M1496" s="58">
        <f t="shared" si="329"/>
        <v>702</v>
      </c>
      <c r="N1496" s="58">
        <f t="shared" si="330"/>
        <v>702</v>
      </c>
      <c r="O1496" s="58">
        <f t="shared" si="331"/>
        <v>702</v>
      </c>
      <c r="P1496" s="58">
        <f t="shared" si="332"/>
        <v>702</v>
      </c>
      <c r="Q1496" s="58">
        <f t="shared" si="333"/>
        <v>702</v>
      </c>
      <c r="R1496" s="58">
        <f>SUM(Table1[[#This Row],[Oct]:[September]])</f>
        <v>8424</v>
      </c>
      <c r="S1496" s="68">
        <f>Table1[[#This Row],[DEMAND for the whole year]]/365</f>
        <v>23.079452054794519</v>
      </c>
      <c r="T1496" s="68">
        <f>Table1[[#This Row],[Lead Time (days)]]*S1496</f>
        <v>507.74794520547943</v>
      </c>
      <c r="U1496" s="68">
        <f>SQRT(2*Table1[[#This Row],[DEMAND for the whole year]]*$H$1/(Table1[[#This Row],[Std. Price ($)]]*$K$1))</f>
        <v>1341.7903557205207</v>
      </c>
      <c r="V1496" s="68">
        <f>Table1[[#This Row],[DEMAND for the whole year]]/U1496</f>
        <v>6.2781789748939154</v>
      </c>
      <c r="W1496" s="68">
        <f>Table1[[#This Row],[Demand variability (COV)]]*S1496</f>
        <v>9.9241643835616422</v>
      </c>
      <c r="X1496" s="68">
        <f t="shared" si="334"/>
        <v>46.5484570277359</v>
      </c>
      <c r="Y1496" s="68">
        <f t="shared" si="335"/>
        <v>95.598842912304789</v>
      </c>
      <c r="Z1496" s="58">
        <f>(Table1[[#This Row],[Eoq]]/2)*(Table1[[#This Row],[Std. Price ($)]]*$K$1)</f>
        <v>1883.4536924681745</v>
      </c>
      <c r="AA1496" s="58">
        <f>Table1[[#This Row],[number of times I order]]*$H$1</f>
        <v>1883.4536924681747</v>
      </c>
      <c r="AB1496" s="58">
        <f>Table1[[#This Row],[Holding cost]]+AA1496</f>
        <v>3766.9073849363494</v>
      </c>
      <c r="AC1496" s="34">
        <v>0.8</v>
      </c>
      <c r="AD1496" s="29">
        <v>1</v>
      </c>
      <c r="AE1496" s="29">
        <v>0.43</v>
      </c>
      <c r="AF1496" s="29">
        <v>22</v>
      </c>
    </row>
    <row r="1497" spans="1:32" x14ac:dyDescent="0.15">
      <c r="A1497" s="32">
        <v>72649.088559891738</v>
      </c>
      <c r="B1497" s="33">
        <v>24.464175399999998</v>
      </c>
      <c r="C1497" s="33">
        <v>8457.7069397171617</v>
      </c>
      <c r="D1497" s="33">
        <f>C1497/Table1[[#This Row],[Std. Price ($)]]</f>
        <v>345.71804695764087</v>
      </c>
      <c r="E1497" s="29">
        <v>558</v>
      </c>
      <c r="F1497" s="29">
        <f t="shared" si="322"/>
        <v>669.6</v>
      </c>
      <c r="G1497" s="29">
        <f t="shared" si="323"/>
        <v>669.6</v>
      </c>
      <c r="H1497" s="29">
        <f t="shared" si="324"/>
        <v>669.6</v>
      </c>
      <c r="I1497" s="58">
        <f t="shared" si="325"/>
        <v>669.6</v>
      </c>
      <c r="J1497" s="58">
        <f t="shared" si="326"/>
        <v>669.6</v>
      </c>
      <c r="K1497" s="58">
        <f t="shared" si="327"/>
        <v>669.6</v>
      </c>
      <c r="L1497" s="58">
        <f t="shared" si="328"/>
        <v>669.6</v>
      </c>
      <c r="M1497" s="58">
        <f t="shared" si="329"/>
        <v>669.6</v>
      </c>
      <c r="N1497" s="58">
        <f t="shared" si="330"/>
        <v>669.6</v>
      </c>
      <c r="O1497" s="58">
        <f t="shared" si="331"/>
        <v>669.6</v>
      </c>
      <c r="P1497" s="58">
        <f t="shared" si="332"/>
        <v>669.6</v>
      </c>
      <c r="Q1497" s="58">
        <f t="shared" si="333"/>
        <v>669.6</v>
      </c>
      <c r="R1497" s="58">
        <f>SUM(Table1[[#This Row],[Oct]:[September]])</f>
        <v>8035.2000000000016</v>
      </c>
      <c r="S1497" s="68">
        <f>Table1[[#This Row],[DEMAND for the whole year]]/365</f>
        <v>22.014246575342469</v>
      </c>
      <c r="T1497" s="68">
        <f>Table1[[#This Row],[Lead Time (days)]]*S1497</f>
        <v>506.32767123287681</v>
      </c>
      <c r="U1497" s="68">
        <f>SQRT(2*Table1[[#This Row],[DEMAND for the whole year]]*$H$1/(Table1[[#This Row],[Std. Price ($)]]*$K$1))</f>
        <v>992.64436595672521</v>
      </c>
      <c r="V1497" s="68">
        <f>Table1[[#This Row],[DEMAND for the whole year]]/U1497</f>
        <v>8.0947419595290384</v>
      </c>
      <c r="W1497" s="68">
        <f>Table1[[#This Row],[Demand variability (COV)]]*S1497</f>
        <v>14.529402739726031</v>
      </c>
      <c r="X1497" s="68">
        <f t="shared" si="334"/>
        <v>69.680567674084287</v>
      </c>
      <c r="Y1497" s="68">
        <f t="shared" si="335"/>
        <v>143.10638995285757</v>
      </c>
      <c r="Z1497" s="58">
        <f>(Table1[[#This Row],[Eoq]]/2)*(Table1[[#This Row],[Std. Price ($)]]*$K$1)</f>
        <v>2428.4225878587117</v>
      </c>
      <c r="AA1497" s="58">
        <f>Table1[[#This Row],[number of times I order]]*$H$1</f>
        <v>2428.4225878587117</v>
      </c>
      <c r="AB1497" s="58">
        <f>Table1[[#This Row],[Holding cost]]+AA1497</f>
        <v>4856.8451757174234</v>
      </c>
      <c r="AC1497" s="34">
        <v>0.2</v>
      </c>
      <c r="AD1497" s="29">
        <v>1</v>
      </c>
      <c r="AE1497" s="29">
        <v>0.66</v>
      </c>
      <c r="AF1497" s="29">
        <v>23</v>
      </c>
    </row>
    <row r="1498" spans="1:32" x14ac:dyDescent="0.15">
      <c r="A1498" s="32">
        <v>96233.842032882996</v>
      </c>
      <c r="B1498" s="33">
        <v>9.5348086999999992</v>
      </c>
      <c r="C1498" s="33">
        <v>6841.0396644869024</v>
      </c>
      <c r="D1498" s="33">
        <f>C1498/Table1[[#This Row],[Std. Price ($)]]</f>
        <v>717.48053681317208</v>
      </c>
      <c r="E1498" s="29">
        <v>850</v>
      </c>
      <c r="F1498" s="29">
        <f t="shared" si="322"/>
        <v>1530</v>
      </c>
      <c r="G1498" s="29">
        <f t="shared" si="323"/>
        <v>1530</v>
      </c>
      <c r="H1498" s="29">
        <f t="shared" si="324"/>
        <v>1530</v>
      </c>
      <c r="I1498" s="58">
        <f t="shared" si="325"/>
        <v>1530</v>
      </c>
      <c r="J1498" s="58">
        <f t="shared" si="326"/>
        <v>1530</v>
      </c>
      <c r="K1498" s="58">
        <f t="shared" si="327"/>
        <v>1530</v>
      </c>
      <c r="L1498" s="58">
        <f t="shared" si="328"/>
        <v>1530</v>
      </c>
      <c r="M1498" s="58">
        <f t="shared" si="329"/>
        <v>1530</v>
      </c>
      <c r="N1498" s="58">
        <f t="shared" si="330"/>
        <v>1530</v>
      </c>
      <c r="O1498" s="58">
        <f t="shared" si="331"/>
        <v>1530</v>
      </c>
      <c r="P1498" s="58">
        <f t="shared" si="332"/>
        <v>1530</v>
      </c>
      <c r="Q1498" s="58">
        <f t="shared" si="333"/>
        <v>1530</v>
      </c>
      <c r="R1498" s="58">
        <f>SUM(Table1[[#This Row],[Oct]:[September]])</f>
        <v>18360</v>
      </c>
      <c r="S1498" s="68">
        <f>Table1[[#This Row],[DEMAND for the whole year]]/365</f>
        <v>50.301369863013697</v>
      </c>
      <c r="T1498" s="68">
        <f>Table1[[#This Row],[Lead Time (days)]]*S1498</f>
        <v>1257.5342465753424</v>
      </c>
      <c r="U1498" s="68">
        <f>SQRT(2*Table1[[#This Row],[DEMAND for the whole year]]*$H$1/(Table1[[#This Row],[Std. Price ($)]]*$K$1))</f>
        <v>2403.4825521334542</v>
      </c>
      <c r="V1498" s="68">
        <f>Table1[[#This Row],[DEMAND for the whole year]]/U1498</f>
        <v>7.6389154494600859</v>
      </c>
      <c r="W1498" s="68">
        <f>Table1[[#This Row],[Demand variability (COV)]]*S1498</f>
        <v>35.713972602739723</v>
      </c>
      <c r="X1498" s="68">
        <f t="shared" si="334"/>
        <v>178.56986301369861</v>
      </c>
      <c r="Y1498" s="68">
        <f t="shared" si="335"/>
        <v>366.73766163605723</v>
      </c>
      <c r="Z1498" s="58">
        <f>(Table1[[#This Row],[Eoq]]/2)*(Table1[[#This Row],[Std. Price ($)]]*$K$1)</f>
        <v>2291.6746348380261</v>
      </c>
      <c r="AA1498" s="58">
        <f>Table1[[#This Row],[number of times I order]]*$H$1</f>
        <v>2291.6746348380257</v>
      </c>
      <c r="AB1498" s="58">
        <f>Table1[[#This Row],[Holding cost]]+AA1498</f>
        <v>4583.3492696760513</v>
      </c>
      <c r="AC1498" s="34">
        <v>0.8</v>
      </c>
      <c r="AD1498" s="29">
        <v>0.7</v>
      </c>
      <c r="AE1498" s="29">
        <v>0.71</v>
      </c>
      <c r="AF1498" s="29">
        <v>25</v>
      </c>
    </row>
    <row r="1499" spans="1:32" x14ac:dyDescent="0.15">
      <c r="A1499" s="32">
        <v>81592.471257316152</v>
      </c>
      <c r="B1499" s="33">
        <v>9.0487014000000006</v>
      </c>
      <c r="C1499" s="33">
        <v>1453.4235602987949</v>
      </c>
      <c r="D1499" s="33">
        <f>C1499/Table1[[#This Row],[Std. Price ($)]]</f>
        <v>160.62233640495583</v>
      </c>
      <c r="E1499" s="29">
        <v>914</v>
      </c>
      <c r="F1499" s="29">
        <f t="shared" si="322"/>
        <v>274.20000000000005</v>
      </c>
      <c r="G1499" s="29">
        <f t="shared" si="323"/>
        <v>274.20000000000005</v>
      </c>
      <c r="H1499" s="29">
        <f t="shared" si="324"/>
        <v>274.20000000000005</v>
      </c>
      <c r="I1499" s="58">
        <f t="shared" si="325"/>
        <v>274.20000000000005</v>
      </c>
      <c r="J1499" s="58">
        <f t="shared" si="326"/>
        <v>274.20000000000005</v>
      </c>
      <c r="K1499" s="58">
        <f t="shared" si="327"/>
        <v>274.20000000000005</v>
      </c>
      <c r="L1499" s="58">
        <f t="shared" si="328"/>
        <v>274.20000000000005</v>
      </c>
      <c r="M1499" s="58">
        <f t="shared" si="329"/>
        <v>274.20000000000005</v>
      </c>
      <c r="N1499" s="58">
        <f t="shared" si="330"/>
        <v>274.20000000000005</v>
      </c>
      <c r="O1499" s="58">
        <f t="shared" si="331"/>
        <v>274.20000000000005</v>
      </c>
      <c r="P1499" s="58">
        <f t="shared" si="332"/>
        <v>274.20000000000005</v>
      </c>
      <c r="Q1499" s="58">
        <f t="shared" si="333"/>
        <v>274.20000000000005</v>
      </c>
      <c r="R1499" s="58">
        <f>SUM(Table1[[#This Row],[Oct]:[September]])</f>
        <v>3290.3999999999996</v>
      </c>
      <c r="S1499" s="68">
        <f>Table1[[#This Row],[DEMAND for the whole year]]/365</f>
        <v>9.0147945205479445</v>
      </c>
      <c r="T1499" s="68">
        <f>Table1[[#This Row],[Lead Time (days)]]*S1499</f>
        <v>63.103561643835612</v>
      </c>
      <c r="U1499" s="68">
        <f>SQRT(2*Table1[[#This Row],[DEMAND for the whole year]]*$H$1/(Table1[[#This Row],[Std. Price ($)]]*$K$1))</f>
        <v>1044.4600835606038</v>
      </c>
      <c r="V1499" s="68">
        <f>Table1[[#This Row],[DEMAND for the whole year]]/U1499</f>
        <v>3.1503358067863179</v>
      </c>
      <c r="W1499" s="68">
        <f>Table1[[#This Row],[Demand variability (COV)]]*S1499</f>
        <v>5.5891726027397253</v>
      </c>
      <c r="X1499" s="68">
        <f t="shared" si="334"/>
        <v>14.787560741464919</v>
      </c>
      <c r="Y1499" s="68">
        <f t="shared" si="335"/>
        <v>30.369936763685477</v>
      </c>
      <c r="Z1499" s="58">
        <f>(Table1[[#This Row],[Eoq]]/2)*(Table1[[#This Row],[Std. Price ($)]]*$K$1)</f>
        <v>945.10074203589545</v>
      </c>
      <c r="AA1499" s="58">
        <f>Table1[[#This Row],[number of times I order]]*$H$1</f>
        <v>945.10074203589534</v>
      </c>
      <c r="AB1499" s="58">
        <f>Table1[[#This Row],[Holding cost]]+AA1499</f>
        <v>1890.2014840717907</v>
      </c>
      <c r="AC1499" s="34">
        <v>-0.7</v>
      </c>
      <c r="AD1499" s="29">
        <v>0.71</v>
      </c>
      <c r="AE1499" s="29">
        <v>0.62</v>
      </c>
      <c r="AF1499" s="29">
        <v>7</v>
      </c>
    </row>
    <row r="1500" spans="1:32" x14ac:dyDescent="0.15">
      <c r="A1500" s="32">
        <v>59688.165307100528</v>
      </c>
      <c r="B1500" s="33">
        <v>7.0768079000000004</v>
      </c>
      <c r="C1500" s="33">
        <v>5711.9474365110491</v>
      </c>
      <c r="D1500" s="33">
        <f>C1500/Table1[[#This Row],[Std. Price ($)]]</f>
        <v>807.13614347381804</v>
      </c>
      <c r="E1500" s="29">
        <v>850</v>
      </c>
      <c r="F1500" s="29">
        <f t="shared" si="322"/>
        <v>1190</v>
      </c>
      <c r="G1500" s="29">
        <f t="shared" si="323"/>
        <v>1190</v>
      </c>
      <c r="H1500" s="29">
        <f t="shared" si="324"/>
        <v>1190</v>
      </c>
      <c r="I1500" s="58">
        <f t="shared" si="325"/>
        <v>1190</v>
      </c>
      <c r="J1500" s="58">
        <f t="shared" si="326"/>
        <v>1190</v>
      </c>
      <c r="K1500" s="58">
        <f t="shared" si="327"/>
        <v>1190</v>
      </c>
      <c r="L1500" s="58">
        <f t="shared" si="328"/>
        <v>1190</v>
      </c>
      <c r="M1500" s="58">
        <f t="shared" si="329"/>
        <v>1190</v>
      </c>
      <c r="N1500" s="58">
        <f t="shared" si="330"/>
        <v>1190</v>
      </c>
      <c r="O1500" s="58">
        <f t="shared" si="331"/>
        <v>1190</v>
      </c>
      <c r="P1500" s="58">
        <f t="shared" si="332"/>
        <v>1190</v>
      </c>
      <c r="Q1500" s="58">
        <f t="shared" si="333"/>
        <v>1190</v>
      </c>
      <c r="R1500" s="58">
        <f>SUM(Table1[[#This Row],[Oct]:[September]])</f>
        <v>14280</v>
      </c>
      <c r="S1500" s="68">
        <f>Table1[[#This Row],[DEMAND for the whole year]]/365</f>
        <v>39.123287671232873</v>
      </c>
      <c r="T1500" s="68">
        <f>Table1[[#This Row],[Lead Time (days)]]*S1500</f>
        <v>1799.6712328767121</v>
      </c>
      <c r="U1500" s="68">
        <f>SQRT(2*Table1[[#This Row],[DEMAND for the whole year]]*$H$1/(Table1[[#This Row],[Std. Price ($)]]*$K$1))</f>
        <v>2460.4017523225157</v>
      </c>
      <c r="V1500" s="68">
        <f>Table1[[#This Row],[DEMAND for the whole year]]/U1500</f>
        <v>5.8039301860032744</v>
      </c>
      <c r="W1500" s="68">
        <f>Table1[[#This Row],[Demand variability (COV)]]*S1500</f>
        <v>15.25808219178082</v>
      </c>
      <c r="X1500" s="68">
        <f t="shared" si="334"/>
        <v>103.48534833430476</v>
      </c>
      <c r="Y1500" s="68">
        <f t="shared" si="335"/>
        <v>212.53292140793303</v>
      </c>
      <c r="Z1500" s="58">
        <f>(Table1[[#This Row],[Eoq]]/2)*(Table1[[#This Row],[Std. Price ($)]]*$K$1)</f>
        <v>1741.1790558009823</v>
      </c>
      <c r="AA1500" s="58">
        <f>Table1[[#This Row],[number of times I order]]*$H$1</f>
        <v>1741.1790558009823</v>
      </c>
      <c r="AB1500" s="58">
        <f>Table1[[#This Row],[Holding cost]]+AA1500</f>
        <v>3482.3581116019645</v>
      </c>
      <c r="AC1500" s="34">
        <v>0.4</v>
      </c>
      <c r="AD1500" s="29">
        <v>1</v>
      </c>
      <c r="AE1500" s="29">
        <v>0.39</v>
      </c>
      <c r="AF1500" s="29">
        <v>46</v>
      </c>
    </row>
    <row r="1501" spans="1:32" x14ac:dyDescent="0.15">
      <c r="A1501" s="32">
        <v>50536.675429035728</v>
      </c>
      <c r="B1501" s="33">
        <v>11.246082299999999</v>
      </c>
      <c r="C1501" s="33">
        <v>4376.5427706055943</v>
      </c>
      <c r="D1501" s="33">
        <f>C1501/Table1[[#This Row],[Std. Price ($)]]</f>
        <v>389.16154567049495</v>
      </c>
      <c r="E1501" s="29">
        <v>566</v>
      </c>
      <c r="F1501" s="29">
        <f t="shared" si="322"/>
        <v>849</v>
      </c>
      <c r="G1501" s="29">
        <f t="shared" si="323"/>
        <v>849</v>
      </c>
      <c r="H1501" s="29">
        <f t="shared" si="324"/>
        <v>849</v>
      </c>
      <c r="I1501" s="58">
        <f t="shared" si="325"/>
        <v>849</v>
      </c>
      <c r="J1501" s="58">
        <f t="shared" si="326"/>
        <v>849</v>
      </c>
      <c r="K1501" s="58">
        <f t="shared" si="327"/>
        <v>849</v>
      </c>
      <c r="L1501" s="58">
        <f t="shared" si="328"/>
        <v>849</v>
      </c>
      <c r="M1501" s="58">
        <f t="shared" si="329"/>
        <v>849</v>
      </c>
      <c r="N1501" s="58">
        <f t="shared" si="330"/>
        <v>849</v>
      </c>
      <c r="O1501" s="58">
        <f t="shared" si="331"/>
        <v>849</v>
      </c>
      <c r="P1501" s="58">
        <f t="shared" si="332"/>
        <v>849</v>
      </c>
      <c r="Q1501" s="58">
        <f t="shared" si="333"/>
        <v>849</v>
      </c>
      <c r="R1501" s="58">
        <f>SUM(Table1[[#This Row],[Oct]:[September]])</f>
        <v>10188</v>
      </c>
      <c r="S1501" s="68">
        <f>Table1[[#This Row],[DEMAND for the whole year]]/365</f>
        <v>27.912328767123288</v>
      </c>
      <c r="T1501" s="68">
        <f>Table1[[#This Row],[Lead Time (days)]]*S1501</f>
        <v>641.98356164383563</v>
      </c>
      <c r="U1501" s="68">
        <f>SQRT(2*Table1[[#This Row],[DEMAND for the whole year]]*$H$1/(Table1[[#This Row],[Std. Price ($)]]*$K$1))</f>
        <v>1648.5588943122693</v>
      </c>
      <c r="V1501" s="68">
        <f>Table1[[#This Row],[DEMAND for the whole year]]/U1501</f>
        <v>6.1799430006109279</v>
      </c>
      <c r="W1501" s="68">
        <f>Table1[[#This Row],[Demand variability (COV)]]*S1501</f>
        <v>18.701260273972604</v>
      </c>
      <c r="X1501" s="68">
        <f t="shared" si="334"/>
        <v>89.688093547593667</v>
      </c>
      <c r="Y1501" s="68">
        <f t="shared" si="335"/>
        <v>184.19682442001545</v>
      </c>
      <c r="Z1501" s="58">
        <f>(Table1[[#This Row],[Eoq]]/2)*(Table1[[#This Row],[Std. Price ($)]]*$K$1)</f>
        <v>1853.9829001832782</v>
      </c>
      <c r="AA1501" s="58">
        <f>Table1[[#This Row],[number of times I order]]*$H$1</f>
        <v>1853.9829001832784</v>
      </c>
      <c r="AB1501" s="58">
        <f>Table1[[#This Row],[Holding cost]]+AA1501</f>
        <v>3707.9658003665563</v>
      </c>
      <c r="AC1501" s="34">
        <v>0.5</v>
      </c>
      <c r="AD1501" s="29">
        <v>0.85</v>
      </c>
      <c r="AE1501" s="29">
        <v>0.67</v>
      </c>
      <c r="AF1501" s="29">
        <v>23</v>
      </c>
    </row>
    <row r="1502" spans="1:32" x14ac:dyDescent="0.15">
      <c r="A1502" s="32">
        <v>94028.813483331061</v>
      </c>
      <c r="B1502" s="33">
        <v>20.745530800000001</v>
      </c>
      <c r="C1502" s="33">
        <v>10398.223583322051</v>
      </c>
      <c r="D1502" s="33">
        <f>C1502/Table1[[#This Row],[Std. Price ($)]]</f>
        <v>501.22716471164239</v>
      </c>
      <c r="E1502" s="29">
        <v>874</v>
      </c>
      <c r="F1502" s="29">
        <f t="shared" si="322"/>
        <v>699.2</v>
      </c>
      <c r="G1502" s="29">
        <f t="shared" si="323"/>
        <v>699.2</v>
      </c>
      <c r="H1502" s="29">
        <f t="shared" si="324"/>
        <v>699.2</v>
      </c>
      <c r="I1502" s="58">
        <f t="shared" si="325"/>
        <v>699.2</v>
      </c>
      <c r="J1502" s="58">
        <f t="shared" si="326"/>
        <v>699.2</v>
      </c>
      <c r="K1502" s="58">
        <f t="shared" si="327"/>
        <v>699.2</v>
      </c>
      <c r="L1502" s="58">
        <f t="shared" si="328"/>
        <v>699.2</v>
      </c>
      <c r="M1502" s="58">
        <f t="shared" si="329"/>
        <v>699.2</v>
      </c>
      <c r="N1502" s="58">
        <f t="shared" si="330"/>
        <v>699.2</v>
      </c>
      <c r="O1502" s="58">
        <f t="shared" si="331"/>
        <v>699.2</v>
      </c>
      <c r="P1502" s="58">
        <f t="shared" si="332"/>
        <v>699.2</v>
      </c>
      <c r="Q1502" s="58">
        <f t="shared" si="333"/>
        <v>699.2</v>
      </c>
      <c r="R1502" s="58">
        <f>SUM(Table1[[#This Row],[Oct]:[September]])</f>
        <v>8390.4</v>
      </c>
      <c r="S1502" s="68">
        <f>Table1[[#This Row],[DEMAND for the whole year]]/365</f>
        <v>22.987397260273973</v>
      </c>
      <c r="T1502" s="68">
        <f>Table1[[#This Row],[Lead Time (days)]]*S1502</f>
        <v>528.71013698630134</v>
      </c>
      <c r="U1502" s="68">
        <f>SQRT(2*Table1[[#This Row],[DEMAND for the whole year]]*$H$1/(Table1[[#This Row],[Std. Price ($)]]*$K$1))</f>
        <v>1101.513145902039</v>
      </c>
      <c r="V1502" s="68">
        <f>Table1[[#This Row],[DEMAND for the whole year]]/U1502</f>
        <v>7.6171582983052151</v>
      </c>
      <c r="W1502" s="68">
        <f>Table1[[#This Row],[Demand variability (COV)]]*S1502</f>
        <v>13.792438356164384</v>
      </c>
      <c r="X1502" s="68">
        <f t="shared" si="334"/>
        <v>66.146210651840619</v>
      </c>
      <c r="Y1502" s="68">
        <f t="shared" si="335"/>
        <v>135.84770806864069</v>
      </c>
      <c r="Z1502" s="58">
        <f>(Table1[[#This Row],[Eoq]]/2)*(Table1[[#This Row],[Std. Price ($)]]*$K$1)</f>
        <v>2285.1474894915646</v>
      </c>
      <c r="AA1502" s="58">
        <f>Table1[[#This Row],[number of times I order]]*$H$1</f>
        <v>2285.1474894915646</v>
      </c>
      <c r="AB1502" s="58">
        <f>Table1[[#This Row],[Holding cost]]+AA1502</f>
        <v>4570.2949789831291</v>
      </c>
      <c r="AC1502" s="34">
        <v>-0.2</v>
      </c>
      <c r="AD1502" s="29">
        <v>1</v>
      </c>
      <c r="AE1502" s="29">
        <v>0.6</v>
      </c>
      <c r="AF1502" s="29">
        <v>23</v>
      </c>
    </row>
    <row r="1503" spans="1:32" x14ac:dyDescent="0.15">
      <c r="A1503" s="32">
        <v>12912.217789608505</v>
      </c>
      <c r="B1503" s="33">
        <v>8.4401973000000012</v>
      </c>
      <c r="C1503" s="33">
        <v>985.19234989499535</v>
      </c>
      <c r="D1503" s="33">
        <f>C1503/Table1[[#This Row],[Std. Price ($)]]</f>
        <v>116.72622272645157</v>
      </c>
      <c r="E1503" s="29">
        <v>1012</v>
      </c>
      <c r="F1503" s="29">
        <f t="shared" si="322"/>
        <v>1619.1999999999998</v>
      </c>
      <c r="G1503" s="29">
        <f t="shared" si="323"/>
        <v>1619.1999999999998</v>
      </c>
      <c r="H1503" s="29">
        <f t="shared" si="324"/>
        <v>1619.1999999999998</v>
      </c>
      <c r="I1503" s="58">
        <f t="shared" si="325"/>
        <v>1619.1999999999998</v>
      </c>
      <c r="J1503" s="58">
        <f t="shared" si="326"/>
        <v>1619.1999999999998</v>
      </c>
      <c r="K1503" s="58">
        <f t="shared" si="327"/>
        <v>1619.1999999999998</v>
      </c>
      <c r="L1503" s="58">
        <f t="shared" si="328"/>
        <v>1619.1999999999998</v>
      </c>
      <c r="M1503" s="58">
        <f t="shared" si="329"/>
        <v>1619.1999999999998</v>
      </c>
      <c r="N1503" s="58">
        <f t="shared" si="330"/>
        <v>1619.1999999999998</v>
      </c>
      <c r="O1503" s="58">
        <f t="shared" si="331"/>
        <v>1619.1999999999998</v>
      </c>
      <c r="P1503" s="58">
        <f t="shared" si="332"/>
        <v>1619.1999999999998</v>
      </c>
      <c r="Q1503" s="58">
        <f t="shared" si="333"/>
        <v>1619.1999999999998</v>
      </c>
      <c r="R1503" s="58">
        <f>SUM(Table1[[#This Row],[Oct]:[September]])</f>
        <v>19430.400000000001</v>
      </c>
      <c r="S1503" s="68">
        <f>Table1[[#This Row],[DEMAND for the whole year]]/365</f>
        <v>53.233972602739733</v>
      </c>
      <c r="T1503" s="68">
        <f>Table1[[#This Row],[Lead Time (days)]]*S1503</f>
        <v>266.16986301369866</v>
      </c>
      <c r="U1503" s="68">
        <f>SQRT(2*Table1[[#This Row],[DEMAND for the whole year]]*$H$1/(Table1[[#This Row],[Std. Price ($)]]*$K$1))</f>
        <v>2627.9990174047894</v>
      </c>
      <c r="V1503" s="68">
        <f>Table1[[#This Row],[DEMAND for the whole year]]/U1503</f>
        <v>7.3936100703675214</v>
      </c>
      <c r="W1503" s="68">
        <f>Table1[[#This Row],[Demand variability (COV)]]*S1503</f>
        <v>18.099550684931511</v>
      </c>
      <c r="X1503" s="68">
        <f t="shared" si="334"/>
        <v>40.471825693709739</v>
      </c>
      <c r="Y1503" s="68">
        <f t="shared" si="335"/>
        <v>83.118967929737366</v>
      </c>
      <c r="Z1503" s="58">
        <f>(Table1[[#This Row],[Eoq]]/2)*(Table1[[#This Row],[Std. Price ($)]]*$K$1)</f>
        <v>2218.0830211102561</v>
      </c>
      <c r="AA1503" s="58">
        <f>Table1[[#This Row],[number of times I order]]*$H$1</f>
        <v>2218.0830211102566</v>
      </c>
      <c r="AB1503" s="58">
        <f>Table1[[#This Row],[Holding cost]]+AA1503</f>
        <v>4436.1660422205132</v>
      </c>
      <c r="AC1503" s="34">
        <v>0.6</v>
      </c>
      <c r="AD1503" s="29">
        <v>0.82</v>
      </c>
      <c r="AE1503" s="29">
        <v>0.34</v>
      </c>
      <c r="AF1503" s="29">
        <v>5</v>
      </c>
    </row>
    <row r="1504" spans="1:32" x14ac:dyDescent="0.15">
      <c r="A1504" s="32">
        <v>43822.258358041465</v>
      </c>
      <c r="B1504" s="33">
        <v>10.6119976</v>
      </c>
      <c r="C1504" s="33">
        <v>288.98473591130886</v>
      </c>
      <c r="D1504" s="33">
        <f>C1504/Table1[[#This Row],[Std. Price ($)]]</f>
        <v>27.231888547666919</v>
      </c>
      <c r="E1504" s="29">
        <v>914</v>
      </c>
      <c r="F1504" s="29">
        <f t="shared" si="322"/>
        <v>1645.2</v>
      </c>
      <c r="G1504" s="29">
        <f t="shared" si="323"/>
        <v>1645.2</v>
      </c>
      <c r="H1504" s="29">
        <f t="shared" si="324"/>
        <v>1645.2</v>
      </c>
      <c r="I1504" s="58">
        <f t="shared" si="325"/>
        <v>1645.2</v>
      </c>
      <c r="J1504" s="58">
        <f t="shared" si="326"/>
        <v>1645.2</v>
      </c>
      <c r="K1504" s="58">
        <f t="shared" si="327"/>
        <v>1645.2</v>
      </c>
      <c r="L1504" s="58">
        <f t="shared" si="328"/>
        <v>1645.2</v>
      </c>
      <c r="M1504" s="58">
        <f t="shared" si="329"/>
        <v>1645.2</v>
      </c>
      <c r="N1504" s="58">
        <f t="shared" si="330"/>
        <v>1645.2</v>
      </c>
      <c r="O1504" s="58">
        <f t="shared" si="331"/>
        <v>1645.2</v>
      </c>
      <c r="P1504" s="58">
        <f t="shared" si="332"/>
        <v>1645.2</v>
      </c>
      <c r="Q1504" s="58">
        <f t="shared" si="333"/>
        <v>1645.2</v>
      </c>
      <c r="R1504" s="58">
        <f>SUM(Table1[[#This Row],[Oct]:[September]])</f>
        <v>19742.400000000005</v>
      </c>
      <c r="S1504" s="68">
        <f>Table1[[#This Row],[DEMAND for the whole year]]/365</f>
        <v>54.088767123287688</v>
      </c>
      <c r="T1504" s="68">
        <f>Table1[[#This Row],[Lead Time (days)]]*S1504</f>
        <v>162.26630136986307</v>
      </c>
      <c r="U1504" s="68">
        <f>SQRT(2*Table1[[#This Row],[DEMAND for the whole year]]*$H$1/(Table1[[#This Row],[Std. Price ($)]]*$K$1))</f>
        <v>2362.4467556881132</v>
      </c>
      <c r="V1504" s="68">
        <f>Table1[[#This Row],[DEMAND for the whole year]]/U1504</f>
        <v>8.3567597671633482</v>
      </c>
      <c r="W1504" s="68">
        <f>Table1[[#This Row],[Demand variability (COV)]]*S1504</f>
        <v>8.6542027397260295</v>
      </c>
      <c r="X1504" s="68">
        <f t="shared" si="334"/>
        <v>14.989518844207259</v>
      </c>
      <c r="Y1504" s="68">
        <f t="shared" si="335"/>
        <v>30.784707997185826</v>
      </c>
      <c r="Z1504" s="58">
        <f>(Table1[[#This Row],[Eoq]]/2)*(Table1[[#This Row],[Std. Price ($)]]*$K$1)</f>
        <v>2507.0279301490045</v>
      </c>
      <c r="AA1504" s="58">
        <f>Table1[[#This Row],[number of times I order]]*$H$1</f>
        <v>2507.0279301490045</v>
      </c>
      <c r="AB1504" s="58">
        <f>Table1[[#This Row],[Holding cost]]+AA1504</f>
        <v>5014.0558602980091</v>
      </c>
      <c r="AC1504" s="34">
        <v>0.8</v>
      </c>
      <c r="AD1504" s="29">
        <v>1</v>
      </c>
      <c r="AE1504" s="29">
        <v>0.16</v>
      </c>
      <c r="AF1504" s="29">
        <v>3</v>
      </c>
    </row>
    <row r="1505" spans="1:32" x14ac:dyDescent="0.15">
      <c r="A1505" s="32">
        <v>61494.19702189097</v>
      </c>
      <c r="B1505" s="33">
        <v>16.0679242</v>
      </c>
      <c r="C1505" s="33">
        <v>738.73423756871227</v>
      </c>
      <c r="D1505" s="33">
        <f>C1505/Table1[[#This Row],[Std. Price ($)]]</f>
        <v>45.975710886706338</v>
      </c>
      <c r="E1505" s="29">
        <v>890</v>
      </c>
      <c r="F1505" s="29">
        <f t="shared" si="322"/>
        <v>1424</v>
      </c>
      <c r="G1505" s="29">
        <f t="shared" si="323"/>
        <v>1424</v>
      </c>
      <c r="H1505" s="29">
        <f t="shared" si="324"/>
        <v>1424</v>
      </c>
      <c r="I1505" s="58">
        <f t="shared" si="325"/>
        <v>1424</v>
      </c>
      <c r="J1505" s="58">
        <f t="shared" si="326"/>
        <v>1424</v>
      </c>
      <c r="K1505" s="58">
        <f t="shared" si="327"/>
        <v>1424</v>
      </c>
      <c r="L1505" s="58">
        <f t="shared" si="328"/>
        <v>1424</v>
      </c>
      <c r="M1505" s="58">
        <f t="shared" si="329"/>
        <v>1424</v>
      </c>
      <c r="N1505" s="58">
        <f t="shared" si="330"/>
        <v>1424</v>
      </c>
      <c r="O1505" s="58">
        <f t="shared" si="331"/>
        <v>1424</v>
      </c>
      <c r="P1505" s="58">
        <f t="shared" si="332"/>
        <v>1424</v>
      </c>
      <c r="Q1505" s="58">
        <f t="shared" si="333"/>
        <v>1424</v>
      </c>
      <c r="R1505" s="58">
        <f>SUM(Table1[[#This Row],[Oct]:[September]])</f>
        <v>17088</v>
      </c>
      <c r="S1505" s="68">
        <f>Table1[[#This Row],[DEMAND for the whole year]]/365</f>
        <v>46.816438356164383</v>
      </c>
      <c r="T1505" s="68">
        <f>Table1[[#This Row],[Lead Time (days)]]*S1505</f>
        <v>93.632876712328766</v>
      </c>
      <c r="U1505" s="68">
        <f>SQRT(2*Table1[[#This Row],[DEMAND for the whole year]]*$H$1/(Table1[[#This Row],[Std. Price ($)]]*$K$1))</f>
        <v>1786.1846707862071</v>
      </c>
      <c r="V1505" s="68">
        <f>Table1[[#This Row],[DEMAND for the whole year]]/U1505</f>
        <v>9.5667599657982425</v>
      </c>
      <c r="W1505" s="68">
        <f>Table1[[#This Row],[Demand variability (COV)]]*S1505</f>
        <v>23.408219178082192</v>
      </c>
      <c r="X1505" s="68">
        <f t="shared" si="334"/>
        <v>33.104221032645825</v>
      </c>
      <c r="Y1505" s="68">
        <f t="shared" si="335"/>
        <v>67.987757883111414</v>
      </c>
      <c r="Z1505" s="58">
        <f>(Table1[[#This Row],[Eoq]]/2)*(Table1[[#This Row],[Std. Price ($)]]*$K$1)</f>
        <v>2870.027989739473</v>
      </c>
      <c r="AA1505" s="58">
        <f>Table1[[#This Row],[number of times I order]]*$H$1</f>
        <v>2870.0279897394726</v>
      </c>
      <c r="AB1505" s="58">
        <f>Table1[[#This Row],[Holding cost]]+AA1505</f>
        <v>5740.055979478946</v>
      </c>
      <c r="AC1505" s="34">
        <v>0.6</v>
      </c>
      <c r="AD1505" s="29">
        <v>0.93</v>
      </c>
      <c r="AE1505" s="29">
        <v>0.5</v>
      </c>
      <c r="AF1505" s="29">
        <v>2</v>
      </c>
    </row>
    <row r="1506" spans="1:32" x14ac:dyDescent="0.15">
      <c r="A1506" s="32">
        <v>42720.38637837251</v>
      </c>
      <c r="B1506" s="33">
        <v>26.9896973</v>
      </c>
      <c r="C1506" s="33">
        <v>6620.5173408306782</v>
      </c>
      <c r="D1506" s="33">
        <f>C1506/Table1[[#This Row],[Std. Price ($)]]</f>
        <v>245.29794711075468</v>
      </c>
      <c r="E1506" s="29">
        <v>1148</v>
      </c>
      <c r="F1506" s="29">
        <f t="shared" si="322"/>
        <v>459.20000000000005</v>
      </c>
      <c r="G1506" s="29">
        <f t="shared" si="323"/>
        <v>459.20000000000005</v>
      </c>
      <c r="H1506" s="29">
        <f t="shared" si="324"/>
        <v>459.20000000000005</v>
      </c>
      <c r="I1506" s="58">
        <f t="shared" si="325"/>
        <v>459.20000000000005</v>
      </c>
      <c r="J1506" s="58">
        <f t="shared" si="326"/>
        <v>459.20000000000005</v>
      </c>
      <c r="K1506" s="58">
        <f t="shared" si="327"/>
        <v>459.20000000000005</v>
      </c>
      <c r="L1506" s="58">
        <f t="shared" si="328"/>
        <v>459.20000000000005</v>
      </c>
      <c r="M1506" s="58">
        <f t="shared" si="329"/>
        <v>459.20000000000005</v>
      </c>
      <c r="N1506" s="58">
        <f t="shared" si="330"/>
        <v>459.20000000000005</v>
      </c>
      <c r="O1506" s="58">
        <f t="shared" si="331"/>
        <v>459.20000000000005</v>
      </c>
      <c r="P1506" s="58">
        <f t="shared" si="332"/>
        <v>459.20000000000005</v>
      </c>
      <c r="Q1506" s="58">
        <f t="shared" si="333"/>
        <v>459.20000000000005</v>
      </c>
      <c r="R1506" s="58">
        <f>SUM(Table1[[#This Row],[Oct]:[September]])</f>
        <v>5510.3999999999987</v>
      </c>
      <c r="S1506" s="68">
        <f>Table1[[#This Row],[DEMAND for the whole year]]/365</f>
        <v>15.09698630136986</v>
      </c>
      <c r="T1506" s="68">
        <f>Table1[[#This Row],[Lead Time (days)]]*S1506</f>
        <v>150.96986301369861</v>
      </c>
      <c r="U1506" s="68">
        <f>SQRT(2*Table1[[#This Row],[DEMAND for the whole year]]*$H$1/(Table1[[#This Row],[Std. Price ($)]]*$K$1))</f>
        <v>782.62403839337992</v>
      </c>
      <c r="V1506" s="68">
        <f>Table1[[#This Row],[DEMAND for the whole year]]/U1506</f>
        <v>7.0409286319803002</v>
      </c>
      <c r="W1506" s="68">
        <f>Table1[[#This Row],[Demand variability (COV)]]*S1506</f>
        <v>7.3975232876712314</v>
      </c>
      <c r="X1506" s="68">
        <f t="shared" si="334"/>
        <v>23.393022633178081</v>
      </c>
      <c r="Y1506" s="68">
        <f t="shared" si="335"/>
        <v>48.043394749275045</v>
      </c>
      <c r="Z1506" s="58">
        <f>(Table1[[#This Row],[Eoq]]/2)*(Table1[[#This Row],[Std. Price ($)]]*$K$1)</f>
        <v>2112.2785895940901</v>
      </c>
      <c r="AA1506" s="58">
        <f>Table1[[#This Row],[number of times I order]]*$H$1</f>
        <v>2112.2785895940901</v>
      </c>
      <c r="AB1506" s="58">
        <f>Table1[[#This Row],[Holding cost]]+AA1506</f>
        <v>4224.5571791881803</v>
      </c>
      <c r="AC1506" s="34">
        <v>-0.6</v>
      </c>
      <c r="AD1506" s="29">
        <v>0.83</v>
      </c>
      <c r="AE1506" s="29">
        <v>0.49</v>
      </c>
      <c r="AF1506" s="29">
        <v>10</v>
      </c>
    </row>
    <row r="1507" spans="1:32" x14ac:dyDescent="0.15">
      <c r="A1507" s="32">
        <v>91970.253026860591</v>
      </c>
      <c r="B1507" s="33">
        <v>57.652867200000003</v>
      </c>
      <c r="C1507" s="33">
        <v>2439.8339039536095</v>
      </c>
      <c r="D1507" s="33">
        <f>C1507/Table1[[#This Row],[Std. Price ($)]]</f>
        <v>42.319385356668079</v>
      </c>
      <c r="E1507" s="29">
        <v>962</v>
      </c>
      <c r="F1507" s="29">
        <f t="shared" si="322"/>
        <v>2116.3999999999996</v>
      </c>
      <c r="G1507" s="29">
        <f t="shared" si="323"/>
        <v>2116.3999999999996</v>
      </c>
      <c r="H1507" s="29">
        <f t="shared" si="324"/>
        <v>2116.3999999999996</v>
      </c>
      <c r="I1507" s="58">
        <f t="shared" si="325"/>
        <v>2116.3999999999996</v>
      </c>
      <c r="J1507" s="58">
        <f t="shared" si="326"/>
        <v>2116.3999999999996</v>
      </c>
      <c r="K1507" s="58">
        <f t="shared" si="327"/>
        <v>2116.3999999999996</v>
      </c>
      <c r="L1507" s="58">
        <f t="shared" si="328"/>
        <v>2116.3999999999996</v>
      </c>
      <c r="M1507" s="58">
        <f t="shared" si="329"/>
        <v>2116.3999999999996</v>
      </c>
      <c r="N1507" s="58">
        <f t="shared" si="330"/>
        <v>2116.3999999999996</v>
      </c>
      <c r="O1507" s="58">
        <f t="shared" si="331"/>
        <v>2116.3999999999996</v>
      </c>
      <c r="P1507" s="58">
        <f t="shared" si="332"/>
        <v>2116.3999999999996</v>
      </c>
      <c r="Q1507" s="58">
        <f t="shared" si="333"/>
        <v>2116.3999999999996</v>
      </c>
      <c r="R1507" s="58">
        <f>SUM(Table1[[#This Row],[Oct]:[September]])</f>
        <v>25396.800000000003</v>
      </c>
      <c r="S1507" s="68">
        <f>Table1[[#This Row],[DEMAND for the whole year]]/365</f>
        <v>69.580273972602754</v>
      </c>
      <c r="T1507" s="68">
        <f>Table1[[#This Row],[Lead Time (days)]]*S1507</f>
        <v>139.16054794520551</v>
      </c>
      <c r="U1507" s="68">
        <f>SQRT(2*Table1[[#This Row],[DEMAND for the whole year]]*$H$1/(Table1[[#This Row],[Std. Price ($)]]*$K$1))</f>
        <v>1149.5812495186967</v>
      </c>
      <c r="V1507" s="68">
        <f>Table1[[#This Row],[DEMAND for the whole year]]/U1507</f>
        <v>22.092218371370496</v>
      </c>
      <c r="W1507" s="68">
        <f>Table1[[#This Row],[Demand variability (COV)]]*S1507</f>
        <v>38.269150684931518</v>
      </c>
      <c r="X1507" s="68">
        <f t="shared" si="334"/>
        <v>54.120751919129773</v>
      </c>
      <c r="Y1507" s="68">
        <f t="shared" si="335"/>
        <v>111.15043529648787</v>
      </c>
      <c r="Z1507" s="58">
        <f>(Table1[[#This Row],[Eoq]]/2)*(Table1[[#This Row],[Std. Price ($)]]*$K$1)</f>
        <v>6627.6655114111491</v>
      </c>
      <c r="AA1507" s="58">
        <f>Table1[[#This Row],[number of times I order]]*$H$1</f>
        <v>6627.6655114111491</v>
      </c>
      <c r="AB1507" s="58">
        <f>Table1[[#This Row],[Holding cost]]+AA1507</f>
        <v>13255.331022822298</v>
      </c>
      <c r="AC1507" s="34">
        <v>1.2</v>
      </c>
      <c r="AD1507" s="29">
        <v>0.92</v>
      </c>
      <c r="AE1507" s="29">
        <v>0.55000000000000004</v>
      </c>
      <c r="AF1507" s="29">
        <v>2</v>
      </c>
    </row>
    <row r="1508" spans="1:32" x14ac:dyDescent="0.15">
      <c r="A1508" s="32">
        <v>36726.631140438418</v>
      </c>
      <c r="B1508" s="33">
        <v>7.1890433000000007</v>
      </c>
      <c r="C1508" s="33">
        <v>9829.8185963530505</v>
      </c>
      <c r="D1508" s="33">
        <f>C1508/Table1[[#This Row],[Std. Price ($)]]</f>
        <v>1367.3333413297219</v>
      </c>
      <c r="E1508" s="29">
        <v>744</v>
      </c>
      <c r="F1508" s="29">
        <f t="shared" si="322"/>
        <v>446.4</v>
      </c>
      <c r="G1508" s="29">
        <f t="shared" si="323"/>
        <v>446.4</v>
      </c>
      <c r="H1508" s="29">
        <f t="shared" si="324"/>
        <v>446.4</v>
      </c>
      <c r="I1508" s="58">
        <f t="shared" si="325"/>
        <v>446.4</v>
      </c>
      <c r="J1508" s="58">
        <f t="shared" si="326"/>
        <v>446.4</v>
      </c>
      <c r="K1508" s="58">
        <f t="shared" si="327"/>
        <v>446.4</v>
      </c>
      <c r="L1508" s="58">
        <f t="shared" si="328"/>
        <v>446.4</v>
      </c>
      <c r="M1508" s="58">
        <f t="shared" si="329"/>
        <v>446.4</v>
      </c>
      <c r="N1508" s="58">
        <f t="shared" si="330"/>
        <v>446.4</v>
      </c>
      <c r="O1508" s="58">
        <f t="shared" si="331"/>
        <v>446.4</v>
      </c>
      <c r="P1508" s="58">
        <f t="shared" si="332"/>
        <v>446.4</v>
      </c>
      <c r="Q1508" s="58">
        <f t="shared" si="333"/>
        <v>446.4</v>
      </c>
      <c r="R1508" s="58">
        <f>SUM(Table1[[#This Row],[Oct]:[September]])</f>
        <v>5356.7999999999993</v>
      </c>
      <c r="S1508" s="68">
        <f>Table1[[#This Row],[DEMAND for the whole year]]/365</f>
        <v>14.676164383561641</v>
      </c>
      <c r="T1508" s="68">
        <f>Table1[[#This Row],[Lead Time (days)]]*S1508</f>
        <v>675.10356164383552</v>
      </c>
      <c r="U1508" s="68">
        <f>SQRT(2*Table1[[#This Row],[DEMAND for the whole year]]*$H$1/(Table1[[#This Row],[Std. Price ($)]]*$K$1))</f>
        <v>1495.1259992608941</v>
      </c>
      <c r="V1508" s="68">
        <f>Table1[[#This Row],[DEMAND for the whole year]]/U1508</f>
        <v>3.5828418492141121</v>
      </c>
      <c r="W1508" s="68">
        <f>Table1[[#This Row],[Demand variability (COV)]]*S1508</f>
        <v>12.915024657534245</v>
      </c>
      <c r="X1508" s="68">
        <f t="shared" si="334"/>
        <v>87.593958967596649</v>
      </c>
      <c r="Y1508" s="68">
        <f t="shared" si="335"/>
        <v>179.89599780763015</v>
      </c>
      <c r="Z1508" s="58">
        <f>(Table1[[#This Row],[Eoq]]/2)*(Table1[[#This Row],[Std. Price ($)]]*$K$1)</f>
        <v>1074.8525547642337</v>
      </c>
      <c r="AA1508" s="58">
        <f>Table1[[#This Row],[number of times I order]]*$H$1</f>
        <v>1074.8525547642337</v>
      </c>
      <c r="AB1508" s="58">
        <f>Table1[[#This Row],[Holding cost]]+AA1508</f>
        <v>2149.7051095284673</v>
      </c>
      <c r="AC1508" s="34">
        <v>-0.4</v>
      </c>
      <c r="AD1508" s="29">
        <v>0.83</v>
      </c>
      <c r="AE1508" s="29">
        <v>0.88</v>
      </c>
      <c r="AF1508" s="29">
        <v>46</v>
      </c>
    </row>
    <row r="1509" spans="1:32" x14ac:dyDescent="0.15">
      <c r="A1509" s="32">
        <v>7029.358675589725</v>
      </c>
      <c r="B1509" s="33">
        <v>7.2479762000000001</v>
      </c>
      <c r="C1509" s="33">
        <v>1692.8918461674334</v>
      </c>
      <c r="D1509" s="33">
        <f>C1509/Table1[[#This Row],[Std. Price ($)]]</f>
        <v>233.56752277517597</v>
      </c>
      <c r="E1509" s="29">
        <v>1334</v>
      </c>
      <c r="F1509" s="29">
        <f t="shared" si="322"/>
        <v>2134.4</v>
      </c>
      <c r="G1509" s="29">
        <f t="shared" si="323"/>
        <v>2134.4</v>
      </c>
      <c r="H1509" s="29">
        <f t="shared" si="324"/>
        <v>2134.4</v>
      </c>
      <c r="I1509" s="58">
        <f t="shared" si="325"/>
        <v>2134.4</v>
      </c>
      <c r="J1509" s="58">
        <f t="shared" si="326"/>
        <v>2134.4</v>
      </c>
      <c r="K1509" s="58">
        <f t="shared" si="327"/>
        <v>2134.4</v>
      </c>
      <c r="L1509" s="58">
        <f t="shared" si="328"/>
        <v>2134.4</v>
      </c>
      <c r="M1509" s="58">
        <f t="shared" si="329"/>
        <v>2134.4</v>
      </c>
      <c r="N1509" s="58">
        <f t="shared" si="330"/>
        <v>2134.4</v>
      </c>
      <c r="O1509" s="58">
        <f t="shared" si="331"/>
        <v>2134.4</v>
      </c>
      <c r="P1509" s="58">
        <f t="shared" si="332"/>
        <v>2134.4</v>
      </c>
      <c r="Q1509" s="58">
        <f t="shared" si="333"/>
        <v>2134.4</v>
      </c>
      <c r="R1509" s="58">
        <f>SUM(Table1[[#This Row],[Oct]:[September]])</f>
        <v>25612.800000000007</v>
      </c>
      <c r="S1509" s="68">
        <f>Table1[[#This Row],[DEMAND for the whole year]]/365</f>
        <v>70.172054794520562</v>
      </c>
      <c r="T1509" s="68">
        <f>Table1[[#This Row],[Lead Time (days)]]*S1509</f>
        <v>771.89260273972616</v>
      </c>
      <c r="U1509" s="68">
        <f>SQRT(2*Table1[[#This Row],[DEMAND for the whole year]]*$H$1/(Table1[[#This Row],[Std. Price ($)]]*$K$1))</f>
        <v>3255.9728676108562</v>
      </c>
      <c r="V1509" s="68">
        <f>Table1[[#This Row],[DEMAND for the whole year]]/U1509</f>
        <v>7.8664046174297448</v>
      </c>
      <c r="W1509" s="68">
        <f>Table1[[#This Row],[Demand variability (COV)]]*S1509</f>
        <v>23.156778082191785</v>
      </c>
      <c r="X1509" s="68">
        <f t="shared" si="334"/>
        <v>76.802344252155848</v>
      </c>
      <c r="Y1509" s="68">
        <f t="shared" si="335"/>
        <v>157.73273084183526</v>
      </c>
      <c r="Z1509" s="58">
        <f>(Table1[[#This Row],[Eoq]]/2)*(Table1[[#This Row],[Std. Price ($)]]*$K$1)</f>
        <v>2359.9213852289236</v>
      </c>
      <c r="AA1509" s="58">
        <f>Table1[[#This Row],[number of times I order]]*$H$1</f>
        <v>2359.9213852289236</v>
      </c>
      <c r="AB1509" s="58">
        <f>Table1[[#This Row],[Holding cost]]+AA1509</f>
        <v>4719.8427704578471</v>
      </c>
      <c r="AC1509" s="34">
        <v>0.6</v>
      </c>
      <c r="AD1509" s="29">
        <v>0.85</v>
      </c>
      <c r="AE1509" s="29">
        <v>0.33</v>
      </c>
      <c r="AF1509" s="29">
        <v>11</v>
      </c>
    </row>
    <row r="1510" spans="1:32" x14ac:dyDescent="0.15">
      <c r="A1510" s="32">
        <v>19193.130632545173</v>
      </c>
      <c r="B1510" s="33">
        <v>13.6913733</v>
      </c>
      <c r="C1510" s="33">
        <v>28943.020196220725</v>
      </c>
      <c r="D1510" s="33">
        <f>C1510/Table1[[#This Row],[Std. Price ($)]]</f>
        <v>2113.9603429132067</v>
      </c>
      <c r="E1510" s="29">
        <v>2474</v>
      </c>
      <c r="F1510" s="29">
        <f t="shared" si="322"/>
        <v>3711</v>
      </c>
      <c r="G1510" s="29">
        <f t="shared" si="323"/>
        <v>3711</v>
      </c>
      <c r="H1510" s="29">
        <f t="shared" si="324"/>
        <v>3711</v>
      </c>
      <c r="I1510" s="58">
        <f t="shared" si="325"/>
        <v>3711</v>
      </c>
      <c r="J1510" s="58">
        <f t="shared" si="326"/>
        <v>3711</v>
      </c>
      <c r="K1510" s="58">
        <f t="shared" si="327"/>
        <v>3711</v>
      </c>
      <c r="L1510" s="58">
        <f t="shared" si="328"/>
        <v>3711</v>
      </c>
      <c r="M1510" s="58">
        <f t="shared" si="329"/>
        <v>3711</v>
      </c>
      <c r="N1510" s="58">
        <f t="shared" si="330"/>
        <v>3711</v>
      </c>
      <c r="O1510" s="58">
        <f t="shared" si="331"/>
        <v>3711</v>
      </c>
      <c r="P1510" s="58">
        <f t="shared" si="332"/>
        <v>3711</v>
      </c>
      <c r="Q1510" s="58">
        <f t="shared" si="333"/>
        <v>3711</v>
      </c>
      <c r="R1510" s="58">
        <f>SUM(Table1[[#This Row],[Oct]:[September]])</f>
        <v>44532</v>
      </c>
      <c r="S1510" s="68">
        <f>Table1[[#This Row],[DEMAND for the whole year]]/365</f>
        <v>122.0054794520548</v>
      </c>
      <c r="T1510" s="68">
        <f>Table1[[#This Row],[Lead Time (days)]]*S1510</f>
        <v>2806.1260273972603</v>
      </c>
      <c r="U1510" s="68">
        <f>SQRT(2*Table1[[#This Row],[DEMAND for the whole year]]*$H$1/(Table1[[#This Row],[Std. Price ($)]]*$K$1))</f>
        <v>3123.7280804629531</v>
      </c>
      <c r="V1510" s="68">
        <f>Table1[[#This Row],[DEMAND for the whole year]]/U1510</f>
        <v>14.25604241243691</v>
      </c>
      <c r="W1510" s="68">
        <f>Table1[[#This Row],[Demand variability (COV)]]*S1510</f>
        <v>107.36482191780823</v>
      </c>
      <c r="X1510" s="68">
        <f t="shared" si="334"/>
        <v>514.90359744828106</v>
      </c>
      <c r="Y1510" s="68">
        <f t="shared" si="335"/>
        <v>1057.4827023398134</v>
      </c>
      <c r="Z1510" s="58">
        <f>(Table1[[#This Row],[Eoq]]/2)*(Table1[[#This Row],[Std. Price ($)]]*$K$1)</f>
        <v>4276.8127237310728</v>
      </c>
      <c r="AA1510" s="58">
        <f>Table1[[#This Row],[number of times I order]]*$H$1</f>
        <v>4276.8127237310728</v>
      </c>
      <c r="AB1510" s="58">
        <f>Table1[[#This Row],[Holding cost]]+AA1510</f>
        <v>8553.6254474621455</v>
      </c>
      <c r="AC1510" s="34">
        <v>0.5</v>
      </c>
      <c r="AD1510" s="29">
        <v>0.85</v>
      </c>
      <c r="AE1510" s="29">
        <v>0.88</v>
      </c>
      <c r="AF1510" s="29">
        <v>23</v>
      </c>
    </row>
    <row r="1511" spans="1:32" x14ac:dyDescent="0.15">
      <c r="A1511" s="32">
        <v>87190.206197074673</v>
      </c>
      <c r="B1511" s="33">
        <v>45.0181392</v>
      </c>
      <c r="C1511" s="33">
        <v>32884.616550833191</v>
      </c>
      <c r="D1511" s="33">
        <f>C1511/Table1[[#This Row],[Std. Price ($)]]</f>
        <v>730.47480716024779</v>
      </c>
      <c r="E1511" s="29">
        <v>1554</v>
      </c>
      <c r="F1511" s="29">
        <f t="shared" si="322"/>
        <v>2331</v>
      </c>
      <c r="G1511" s="29">
        <f t="shared" si="323"/>
        <v>2331</v>
      </c>
      <c r="H1511" s="29">
        <f t="shared" si="324"/>
        <v>2331</v>
      </c>
      <c r="I1511" s="58">
        <f t="shared" si="325"/>
        <v>2331</v>
      </c>
      <c r="J1511" s="58">
        <f t="shared" si="326"/>
        <v>2331</v>
      </c>
      <c r="K1511" s="58">
        <f t="shared" si="327"/>
        <v>2331</v>
      </c>
      <c r="L1511" s="58">
        <f t="shared" si="328"/>
        <v>2331</v>
      </c>
      <c r="M1511" s="58">
        <f t="shared" si="329"/>
        <v>2331</v>
      </c>
      <c r="N1511" s="58">
        <f t="shared" si="330"/>
        <v>2331</v>
      </c>
      <c r="O1511" s="58">
        <f t="shared" si="331"/>
        <v>2331</v>
      </c>
      <c r="P1511" s="58">
        <f t="shared" si="332"/>
        <v>2331</v>
      </c>
      <c r="Q1511" s="58">
        <f t="shared" si="333"/>
        <v>2331</v>
      </c>
      <c r="R1511" s="58">
        <f>SUM(Table1[[#This Row],[Oct]:[September]])</f>
        <v>27972</v>
      </c>
      <c r="S1511" s="68">
        <f>Table1[[#This Row],[DEMAND for the whole year]]/365</f>
        <v>76.635616438356166</v>
      </c>
      <c r="T1511" s="68">
        <f>Table1[[#This Row],[Lead Time (days)]]*S1511</f>
        <v>1762.6191780821919</v>
      </c>
      <c r="U1511" s="68">
        <f>SQRT(2*Table1[[#This Row],[DEMAND for the whole year]]*$H$1/(Table1[[#This Row],[Std. Price ($)]]*$K$1))</f>
        <v>1365.3016569353872</v>
      </c>
      <c r="V1511" s="68">
        <f>Table1[[#This Row],[DEMAND for the whole year]]/U1511</f>
        <v>20.487780013969303</v>
      </c>
      <c r="W1511" s="68">
        <f>Table1[[#This Row],[Demand variability (COV)]]*S1511</f>
        <v>39.084164383561642</v>
      </c>
      <c r="X1511" s="68">
        <f t="shared" si="334"/>
        <v>187.44106761302115</v>
      </c>
      <c r="Y1511" s="68">
        <f t="shared" si="335"/>
        <v>384.95688841790786</v>
      </c>
      <c r="Z1511" s="58">
        <f>(Table1[[#This Row],[Eoq]]/2)*(Table1[[#This Row],[Std. Price ($)]]*$K$1)</f>
        <v>6146.3340041907904</v>
      </c>
      <c r="AA1511" s="58">
        <f>Table1[[#This Row],[number of times I order]]*$H$1</f>
        <v>6146.3340041907904</v>
      </c>
      <c r="AB1511" s="58">
        <f>Table1[[#This Row],[Holding cost]]+AA1511</f>
        <v>12292.668008381581</v>
      </c>
      <c r="AC1511" s="34">
        <v>0.5</v>
      </c>
      <c r="AD1511" s="29">
        <v>1</v>
      </c>
      <c r="AE1511" s="29">
        <v>0.51</v>
      </c>
      <c r="AF1511" s="29">
        <v>23</v>
      </c>
    </row>
    <row r="1512" spans="1:32" x14ac:dyDescent="0.15">
      <c r="A1512" s="32">
        <v>2264.2653340417264</v>
      </c>
      <c r="B1512" s="33">
        <v>8.9008804000000001</v>
      </c>
      <c r="C1512" s="33">
        <v>6074.2933515225195</v>
      </c>
      <c r="D1512" s="33">
        <f>C1512/Table1[[#This Row],[Std. Price ($)]]</f>
        <v>682.43736333346521</v>
      </c>
      <c r="E1512" s="29">
        <v>972</v>
      </c>
      <c r="F1512" s="29">
        <f t="shared" si="322"/>
        <v>874.8</v>
      </c>
      <c r="G1512" s="29">
        <f t="shared" si="323"/>
        <v>874.8</v>
      </c>
      <c r="H1512" s="29">
        <f t="shared" si="324"/>
        <v>874.8</v>
      </c>
      <c r="I1512" s="58">
        <f t="shared" si="325"/>
        <v>874.8</v>
      </c>
      <c r="J1512" s="58">
        <f t="shared" si="326"/>
        <v>874.8</v>
      </c>
      <c r="K1512" s="58">
        <f t="shared" si="327"/>
        <v>874.8</v>
      </c>
      <c r="L1512" s="58">
        <f t="shared" si="328"/>
        <v>874.8</v>
      </c>
      <c r="M1512" s="58">
        <f t="shared" si="329"/>
        <v>874.8</v>
      </c>
      <c r="N1512" s="58">
        <f t="shared" si="330"/>
        <v>874.8</v>
      </c>
      <c r="O1512" s="58">
        <f t="shared" si="331"/>
        <v>874.8</v>
      </c>
      <c r="P1512" s="58">
        <f t="shared" si="332"/>
        <v>874.8</v>
      </c>
      <c r="Q1512" s="58">
        <f t="shared" si="333"/>
        <v>874.8</v>
      </c>
      <c r="R1512" s="58">
        <f>SUM(Table1[[#This Row],[Oct]:[September]])</f>
        <v>10497.599999999999</v>
      </c>
      <c r="S1512" s="68">
        <f>Table1[[#This Row],[DEMAND for the whole year]]/365</f>
        <v>28.760547945205474</v>
      </c>
      <c r="T1512" s="68">
        <f>Table1[[#This Row],[Lead Time (days)]]*S1512</f>
        <v>373.88712328767116</v>
      </c>
      <c r="U1512" s="68">
        <f>SQRT(2*Table1[[#This Row],[DEMAND for the whole year]]*$H$1/(Table1[[#This Row],[Std. Price ($)]]*$K$1))</f>
        <v>1881.001556005963</v>
      </c>
      <c r="V1512" s="68">
        <f>Table1[[#This Row],[DEMAND for the whole year]]/U1512</f>
        <v>5.5808566274076599</v>
      </c>
      <c r="W1512" s="68">
        <f>Table1[[#This Row],[Demand variability (COV)]]*S1512</f>
        <v>36.813501369863005</v>
      </c>
      <c r="X1512" s="68">
        <f t="shared" si="334"/>
        <v>132.73296681840486</v>
      </c>
      <c r="Y1512" s="68">
        <f t="shared" si="335"/>
        <v>272.60018600822877</v>
      </c>
      <c r="Z1512" s="58">
        <f>(Table1[[#This Row],[Eoq]]/2)*(Table1[[#This Row],[Std. Price ($)]]*$K$1)</f>
        <v>1674.2569882222981</v>
      </c>
      <c r="AA1512" s="58">
        <f>Table1[[#This Row],[number of times I order]]*$H$1</f>
        <v>1674.2569882222979</v>
      </c>
      <c r="AB1512" s="58">
        <f>Table1[[#This Row],[Holding cost]]+AA1512</f>
        <v>3348.5139764445958</v>
      </c>
      <c r="AC1512" s="34">
        <v>-0.1</v>
      </c>
      <c r="AD1512" s="29">
        <v>0.83</v>
      </c>
      <c r="AE1512" s="29">
        <v>1.28</v>
      </c>
      <c r="AF1512" s="29">
        <v>13</v>
      </c>
    </row>
    <row r="1513" spans="1:32" x14ac:dyDescent="0.15">
      <c r="A1513" s="32">
        <v>89670.356525529671</v>
      </c>
      <c r="B1513" s="33">
        <v>7.2120294999999999</v>
      </c>
      <c r="C1513" s="33">
        <v>16473.834204605399</v>
      </c>
      <c r="D1513" s="33">
        <f>C1513/Table1[[#This Row],[Std. Price ($)]]</f>
        <v>2284.2161425719901</v>
      </c>
      <c r="E1513" s="29">
        <v>1868</v>
      </c>
      <c r="F1513" s="29">
        <f t="shared" si="322"/>
        <v>1494.4</v>
      </c>
      <c r="G1513" s="29">
        <f t="shared" si="323"/>
        <v>1494.4</v>
      </c>
      <c r="H1513" s="29">
        <f t="shared" si="324"/>
        <v>1494.4</v>
      </c>
      <c r="I1513" s="58">
        <f t="shared" si="325"/>
        <v>1494.4</v>
      </c>
      <c r="J1513" s="58">
        <f t="shared" si="326"/>
        <v>1494.4</v>
      </c>
      <c r="K1513" s="58">
        <f t="shared" si="327"/>
        <v>1494.4</v>
      </c>
      <c r="L1513" s="58">
        <f t="shared" si="328"/>
        <v>1494.4</v>
      </c>
      <c r="M1513" s="58">
        <f t="shared" si="329"/>
        <v>1494.4</v>
      </c>
      <c r="N1513" s="58">
        <f t="shared" si="330"/>
        <v>1494.4</v>
      </c>
      <c r="O1513" s="58">
        <f t="shared" si="331"/>
        <v>1494.4</v>
      </c>
      <c r="P1513" s="58">
        <f t="shared" si="332"/>
        <v>1494.4</v>
      </c>
      <c r="Q1513" s="58">
        <f t="shared" si="333"/>
        <v>1494.4</v>
      </c>
      <c r="R1513" s="58">
        <f>SUM(Table1[[#This Row],[Oct]:[September]])</f>
        <v>17932.8</v>
      </c>
      <c r="S1513" s="68">
        <f>Table1[[#This Row],[DEMAND for the whole year]]/365</f>
        <v>49.13095890410959</v>
      </c>
      <c r="T1513" s="68">
        <f>Table1[[#This Row],[Lead Time (days)]]*S1513</f>
        <v>2260.024109589041</v>
      </c>
      <c r="U1513" s="68">
        <f>SQRT(2*Table1[[#This Row],[DEMAND for the whole year]]*$H$1/(Table1[[#This Row],[Std. Price ($)]]*$K$1))</f>
        <v>2731.2152744082891</v>
      </c>
      <c r="V1513" s="68">
        <f>Table1[[#This Row],[DEMAND for the whole year]]/U1513</f>
        <v>6.5658683766277246</v>
      </c>
      <c r="W1513" s="68">
        <f>Table1[[#This Row],[Demand variability (COV)]]*S1513</f>
        <v>25.056789041095893</v>
      </c>
      <c r="X1513" s="68">
        <f t="shared" si="334"/>
        <v>169.94341159426932</v>
      </c>
      <c r="Y1513" s="68">
        <f t="shared" si="335"/>
        <v>349.02109643078597</v>
      </c>
      <c r="Z1513" s="58">
        <f>(Table1[[#This Row],[Eoq]]/2)*(Table1[[#This Row],[Std. Price ($)]]*$K$1)</f>
        <v>1969.7605129883177</v>
      </c>
      <c r="AA1513" s="58">
        <f>Table1[[#This Row],[number of times I order]]*$H$1</f>
        <v>1969.7605129883175</v>
      </c>
      <c r="AB1513" s="58">
        <f>Table1[[#This Row],[Holding cost]]+AA1513</f>
        <v>3939.5210259766354</v>
      </c>
      <c r="AC1513" s="34">
        <v>-0.2</v>
      </c>
      <c r="AD1513" s="29">
        <v>0.8</v>
      </c>
      <c r="AE1513" s="29">
        <v>0.51</v>
      </c>
      <c r="AF1513" s="29">
        <v>46</v>
      </c>
    </row>
    <row r="1514" spans="1:32" x14ac:dyDescent="0.15">
      <c r="A1514" s="32">
        <v>2465.7737824701376</v>
      </c>
      <c r="B1514" s="33">
        <v>15.7986057</v>
      </c>
      <c r="C1514" s="33">
        <v>29441.275558931196</v>
      </c>
      <c r="D1514" s="33">
        <f>C1514/Table1[[#This Row],[Std. Price ($)]]</f>
        <v>1863.5363220015799</v>
      </c>
      <c r="E1514" s="29">
        <v>1812</v>
      </c>
      <c r="F1514" s="29">
        <f t="shared" si="322"/>
        <v>2718</v>
      </c>
      <c r="G1514" s="29">
        <f t="shared" si="323"/>
        <v>2718</v>
      </c>
      <c r="H1514" s="29">
        <f t="shared" si="324"/>
        <v>2718</v>
      </c>
      <c r="I1514" s="58">
        <f t="shared" si="325"/>
        <v>2718</v>
      </c>
      <c r="J1514" s="58">
        <f t="shared" si="326"/>
        <v>2718</v>
      </c>
      <c r="K1514" s="58">
        <f t="shared" si="327"/>
        <v>2718</v>
      </c>
      <c r="L1514" s="58">
        <f t="shared" si="328"/>
        <v>2718</v>
      </c>
      <c r="M1514" s="58">
        <f t="shared" si="329"/>
        <v>2718</v>
      </c>
      <c r="N1514" s="58">
        <f t="shared" si="330"/>
        <v>2718</v>
      </c>
      <c r="O1514" s="58">
        <f t="shared" si="331"/>
        <v>2718</v>
      </c>
      <c r="P1514" s="58">
        <f t="shared" si="332"/>
        <v>2718</v>
      </c>
      <c r="Q1514" s="58">
        <f t="shared" si="333"/>
        <v>2718</v>
      </c>
      <c r="R1514" s="58">
        <f>SUM(Table1[[#This Row],[Oct]:[September]])</f>
        <v>32616</v>
      </c>
      <c r="S1514" s="68">
        <f>Table1[[#This Row],[DEMAND for the whole year]]/365</f>
        <v>89.358904109589048</v>
      </c>
      <c r="T1514" s="68">
        <f>Table1[[#This Row],[Lead Time (days)]]*S1514</f>
        <v>2502.0493150684933</v>
      </c>
      <c r="U1514" s="68">
        <f>SQRT(2*Table1[[#This Row],[DEMAND for the whole year]]*$H$1/(Table1[[#This Row],[Std. Price ($)]]*$K$1))</f>
        <v>2488.6658967143821</v>
      </c>
      <c r="V1514" s="68">
        <f>Table1[[#This Row],[DEMAND for the whole year]]/U1514</f>
        <v>13.105817073742484</v>
      </c>
      <c r="W1514" s="68">
        <f>Table1[[#This Row],[Demand variability (COV)]]*S1514</f>
        <v>75.061479452054797</v>
      </c>
      <c r="X1514" s="68">
        <f t="shared" si="334"/>
        <v>397.18801534144364</v>
      </c>
      <c r="Y1514" s="68">
        <f t="shared" si="335"/>
        <v>815.72445382350531</v>
      </c>
      <c r="Z1514" s="58">
        <f>(Table1[[#This Row],[Eoq]]/2)*(Table1[[#This Row],[Std. Price ($)]]*$K$1)</f>
        <v>3931.7451221227452</v>
      </c>
      <c r="AA1514" s="58">
        <f>Table1[[#This Row],[number of times I order]]*$H$1</f>
        <v>3931.7451221227452</v>
      </c>
      <c r="AB1514" s="58">
        <f>Table1[[#This Row],[Holding cost]]+AA1514</f>
        <v>7863.4902442454904</v>
      </c>
      <c r="AC1514" s="34">
        <v>0.5</v>
      </c>
      <c r="AD1514" s="29">
        <v>0.7</v>
      </c>
      <c r="AE1514" s="29">
        <v>0.84</v>
      </c>
      <c r="AF1514" s="29">
        <v>28</v>
      </c>
    </row>
    <row r="1515" spans="1:32" x14ac:dyDescent="0.15">
      <c r="A1515" s="32">
        <v>43704.711233618524</v>
      </c>
      <c r="B1515" s="33">
        <v>10.419867100000001</v>
      </c>
      <c r="C1515" s="33">
        <v>4419.9309733446753</v>
      </c>
      <c r="D1515" s="33">
        <f>C1515/Table1[[#This Row],[Std. Price ($)]]</f>
        <v>424.18304676310839</v>
      </c>
      <c r="E1515" s="29">
        <v>1868</v>
      </c>
      <c r="F1515" s="29">
        <f t="shared" si="322"/>
        <v>1120.8</v>
      </c>
      <c r="G1515" s="29">
        <f t="shared" si="323"/>
        <v>1120.8</v>
      </c>
      <c r="H1515" s="29">
        <f t="shared" si="324"/>
        <v>1120.8</v>
      </c>
      <c r="I1515" s="58">
        <f t="shared" si="325"/>
        <v>1120.8</v>
      </c>
      <c r="J1515" s="58">
        <f t="shared" si="326"/>
        <v>1120.8</v>
      </c>
      <c r="K1515" s="58">
        <f t="shared" si="327"/>
        <v>1120.8</v>
      </c>
      <c r="L1515" s="58">
        <f t="shared" si="328"/>
        <v>1120.8</v>
      </c>
      <c r="M1515" s="58">
        <f t="shared" si="329"/>
        <v>1120.8</v>
      </c>
      <c r="N1515" s="58">
        <f t="shared" si="330"/>
        <v>1120.8</v>
      </c>
      <c r="O1515" s="58">
        <f t="shared" si="331"/>
        <v>1120.8</v>
      </c>
      <c r="P1515" s="58">
        <f t="shared" si="332"/>
        <v>1120.8</v>
      </c>
      <c r="Q1515" s="58">
        <f t="shared" si="333"/>
        <v>1120.8</v>
      </c>
      <c r="R1515" s="58">
        <f>SUM(Table1[[#This Row],[Oct]:[September]])</f>
        <v>13449.599999999997</v>
      </c>
      <c r="S1515" s="68">
        <f>Table1[[#This Row],[DEMAND for the whole year]]/365</f>
        <v>36.848219178082182</v>
      </c>
      <c r="T1515" s="68">
        <f>Table1[[#This Row],[Lead Time (days)]]*S1515</f>
        <v>626.41972602739713</v>
      </c>
      <c r="U1515" s="68">
        <f>SQRT(2*Table1[[#This Row],[DEMAND for the whole year]]*$H$1/(Table1[[#This Row],[Std. Price ($)]]*$K$1))</f>
        <v>1967.8147956215444</v>
      </c>
      <c r="V1515" s="68">
        <f>Table1[[#This Row],[DEMAND for the whole year]]/U1515</f>
        <v>6.8347895492633857</v>
      </c>
      <c r="W1515" s="68">
        <f>Table1[[#This Row],[Demand variability (COV)]]*S1515</f>
        <v>6.6326794520547923</v>
      </c>
      <c r="X1515" s="68">
        <f t="shared" si="334"/>
        <v>27.347237961685778</v>
      </c>
      <c r="Y1515" s="68">
        <f t="shared" si="335"/>
        <v>56.164360172601377</v>
      </c>
      <c r="Z1515" s="58">
        <f>(Table1[[#This Row],[Eoq]]/2)*(Table1[[#This Row],[Std. Price ($)]]*$K$1)</f>
        <v>2050.4368647790157</v>
      </c>
      <c r="AA1515" s="58">
        <f>Table1[[#This Row],[number of times I order]]*$H$1</f>
        <v>2050.4368647790157</v>
      </c>
      <c r="AB1515" s="58">
        <f>Table1[[#This Row],[Holding cost]]+AA1515</f>
        <v>4100.8737295580313</v>
      </c>
      <c r="AC1515" s="34">
        <v>-0.4</v>
      </c>
      <c r="AD1515" s="29">
        <v>0.83</v>
      </c>
      <c r="AE1515" s="29">
        <v>0.18</v>
      </c>
      <c r="AF1515" s="29">
        <v>17</v>
      </c>
    </row>
    <row r="1516" spans="1:32" x14ac:dyDescent="0.15">
      <c r="A1516" s="32">
        <v>33428.604475552114</v>
      </c>
      <c r="B1516" s="33">
        <v>21.015976300000002</v>
      </c>
      <c r="C1516" s="33">
        <v>46190.358052299081</v>
      </c>
      <c r="D1516" s="33">
        <f>C1516/Table1[[#This Row],[Std. Price ($)]]</f>
        <v>2197.8687734006949</v>
      </c>
      <c r="E1516" s="29">
        <v>1634</v>
      </c>
      <c r="F1516" s="29">
        <f t="shared" si="322"/>
        <v>1470.6</v>
      </c>
      <c r="G1516" s="29">
        <f t="shared" si="323"/>
        <v>1470.6</v>
      </c>
      <c r="H1516" s="29">
        <f t="shared" si="324"/>
        <v>1470.6</v>
      </c>
      <c r="I1516" s="58">
        <f t="shared" si="325"/>
        <v>1470.6</v>
      </c>
      <c r="J1516" s="58">
        <f t="shared" si="326"/>
        <v>1470.6</v>
      </c>
      <c r="K1516" s="58">
        <f t="shared" si="327"/>
        <v>1470.6</v>
      </c>
      <c r="L1516" s="58">
        <f t="shared" si="328"/>
        <v>1470.6</v>
      </c>
      <c r="M1516" s="58">
        <f t="shared" si="329"/>
        <v>1470.6</v>
      </c>
      <c r="N1516" s="58">
        <f t="shared" si="330"/>
        <v>1470.6</v>
      </c>
      <c r="O1516" s="58">
        <f t="shared" si="331"/>
        <v>1470.6</v>
      </c>
      <c r="P1516" s="58">
        <f t="shared" si="332"/>
        <v>1470.6</v>
      </c>
      <c r="Q1516" s="58">
        <f t="shared" si="333"/>
        <v>1470.6</v>
      </c>
      <c r="R1516" s="58">
        <f>SUM(Table1[[#This Row],[Oct]:[September]])</f>
        <v>17647.2</v>
      </c>
      <c r="S1516" s="68">
        <f>Table1[[#This Row],[DEMAND for the whole year]]/365</f>
        <v>48.348493150684931</v>
      </c>
      <c r="T1516" s="68">
        <f>Table1[[#This Row],[Lead Time (days)]]*S1516</f>
        <v>3287.6975342465753</v>
      </c>
      <c r="U1516" s="68">
        <f>SQRT(2*Table1[[#This Row],[DEMAND for the whole year]]*$H$1/(Table1[[#This Row],[Std. Price ($)]]*$K$1))</f>
        <v>1587.1710969295818</v>
      </c>
      <c r="V1516" s="68">
        <f>Table1[[#This Row],[DEMAND for the whole year]]/U1516</f>
        <v>11.118650052372367</v>
      </c>
      <c r="W1516" s="68">
        <f>Table1[[#This Row],[Demand variability (COV)]]*S1516</f>
        <v>20.789852054794519</v>
      </c>
      <c r="X1516" s="68">
        <f t="shared" si="334"/>
        <v>171.43751192576431</v>
      </c>
      <c r="Y1516" s="68">
        <f t="shared" si="335"/>
        <v>352.08960335896847</v>
      </c>
      <c r="Z1516" s="58">
        <f>(Table1[[#This Row],[Eoq]]/2)*(Table1[[#This Row],[Std. Price ($)]]*$K$1)</f>
        <v>3335.5950157117095</v>
      </c>
      <c r="AA1516" s="58">
        <f>Table1[[#This Row],[number of times I order]]*$H$1</f>
        <v>3335.5950157117099</v>
      </c>
      <c r="AB1516" s="58">
        <f>Table1[[#This Row],[Holding cost]]+AA1516</f>
        <v>6671.190031423419</v>
      </c>
      <c r="AC1516" s="34">
        <v>-0.1</v>
      </c>
      <c r="AD1516" s="29">
        <v>0.82</v>
      </c>
      <c r="AE1516" s="29">
        <v>0.43</v>
      </c>
      <c r="AF1516" s="29">
        <v>68</v>
      </c>
    </row>
    <row r="1517" spans="1:32" x14ac:dyDescent="0.15">
      <c r="A1517" s="32">
        <v>7170.446972002198</v>
      </c>
      <c r="B1517" s="33">
        <v>5.8529226999999997</v>
      </c>
      <c r="C1517" s="33">
        <v>743.08950320509678</v>
      </c>
      <c r="D1517" s="33">
        <f>C1517/Table1[[#This Row],[Std. Price ($)]]</f>
        <v>126.96041640958231</v>
      </c>
      <c r="E1517" s="29">
        <v>2062</v>
      </c>
      <c r="F1517" s="29">
        <f t="shared" si="322"/>
        <v>1237.1999999999998</v>
      </c>
      <c r="G1517" s="29">
        <f t="shared" si="323"/>
        <v>1237.1999999999998</v>
      </c>
      <c r="H1517" s="29">
        <f t="shared" si="324"/>
        <v>1237.1999999999998</v>
      </c>
      <c r="I1517" s="58">
        <f t="shared" si="325"/>
        <v>1237.1999999999998</v>
      </c>
      <c r="J1517" s="58">
        <f t="shared" si="326"/>
        <v>1237.1999999999998</v>
      </c>
      <c r="K1517" s="58">
        <f t="shared" si="327"/>
        <v>1237.1999999999998</v>
      </c>
      <c r="L1517" s="58">
        <f t="shared" si="328"/>
        <v>1237.1999999999998</v>
      </c>
      <c r="M1517" s="58">
        <f t="shared" si="329"/>
        <v>1237.1999999999998</v>
      </c>
      <c r="N1517" s="58">
        <f t="shared" si="330"/>
        <v>1237.1999999999998</v>
      </c>
      <c r="O1517" s="58">
        <f t="shared" si="331"/>
        <v>1237.1999999999998</v>
      </c>
      <c r="P1517" s="58">
        <f t="shared" si="332"/>
        <v>1237.1999999999998</v>
      </c>
      <c r="Q1517" s="58">
        <f t="shared" si="333"/>
        <v>1237.1999999999998</v>
      </c>
      <c r="R1517" s="58">
        <f>SUM(Table1[[#This Row],[Oct]:[September]])</f>
        <v>14846.400000000001</v>
      </c>
      <c r="S1517" s="68">
        <f>Table1[[#This Row],[DEMAND for the whole year]]/365</f>
        <v>40.67506849315069</v>
      </c>
      <c r="T1517" s="68">
        <f>Table1[[#This Row],[Lead Time (days)]]*S1517</f>
        <v>81.350136986301379</v>
      </c>
      <c r="U1517" s="68">
        <f>SQRT(2*Table1[[#This Row],[DEMAND for the whole year]]*$H$1/(Table1[[#This Row],[Std. Price ($)]]*$K$1))</f>
        <v>2758.5751005017346</v>
      </c>
      <c r="V1517" s="68">
        <f>Table1[[#This Row],[DEMAND for the whole year]]/U1517</f>
        <v>5.3819089417937951</v>
      </c>
      <c r="W1517" s="68">
        <f>Table1[[#This Row],[Demand variability (COV)]]*S1517</f>
        <v>19.524032876712329</v>
      </c>
      <c r="X1517" s="68">
        <f t="shared" si="334"/>
        <v>27.611152086464774</v>
      </c>
      <c r="Y1517" s="68">
        <f t="shared" si="335"/>
        <v>56.706373518866592</v>
      </c>
      <c r="Z1517" s="58">
        <f>(Table1[[#This Row],[Eoq]]/2)*(Table1[[#This Row],[Std. Price ($)]]*$K$1)</f>
        <v>1614.5726825381382</v>
      </c>
      <c r="AA1517" s="58">
        <f>Table1[[#This Row],[number of times I order]]*$H$1</f>
        <v>1614.5726825381385</v>
      </c>
      <c r="AB1517" s="58">
        <f>Table1[[#This Row],[Holding cost]]+AA1517</f>
        <v>3229.1453650762769</v>
      </c>
      <c r="AC1517" s="34">
        <v>-0.4</v>
      </c>
      <c r="AD1517" s="29">
        <v>0.86</v>
      </c>
      <c r="AE1517" s="29">
        <v>0.48</v>
      </c>
      <c r="AF1517" s="29">
        <v>2</v>
      </c>
    </row>
    <row r="1518" spans="1:32" x14ac:dyDescent="0.15">
      <c r="A1518" s="32">
        <v>19439.608135257546</v>
      </c>
      <c r="B1518" s="33">
        <v>58.844736400000002</v>
      </c>
      <c r="C1518" s="33">
        <v>56004.29412773285</v>
      </c>
      <c r="D1518" s="33">
        <f>C1518/Table1[[#This Row],[Std. Price ($)]]</f>
        <v>951.72988365587867</v>
      </c>
      <c r="E1518" s="29">
        <v>1554</v>
      </c>
      <c r="F1518" s="29">
        <f t="shared" si="322"/>
        <v>2486.4</v>
      </c>
      <c r="G1518" s="29">
        <f t="shared" si="323"/>
        <v>2486.4</v>
      </c>
      <c r="H1518" s="29">
        <f t="shared" si="324"/>
        <v>2486.4</v>
      </c>
      <c r="I1518" s="58">
        <f t="shared" si="325"/>
        <v>2486.4</v>
      </c>
      <c r="J1518" s="58">
        <f t="shared" si="326"/>
        <v>2486.4</v>
      </c>
      <c r="K1518" s="58">
        <f t="shared" si="327"/>
        <v>2486.4</v>
      </c>
      <c r="L1518" s="58">
        <f t="shared" si="328"/>
        <v>2486.4</v>
      </c>
      <c r="M1518" s="58">
        <f t="shared" si="329"/>
        <v>2486.4</v>
      </c>
      <c r="N1518" s="58">
        <f t="shared" si="330"/>
        <v>2486.4</v>
      </c>
      <c r="O1518" s="58">
        <f t="shared" si="331"/>
        <v>2486.4</v>
      </c>
      <c r="P1518" s="58">
        <f t="shared" si="332"/>
        <v>2486.4</v>
      </c>
      <c r="Q1518" s="58">
        <f t="shared" si="333"/>
        <v>2486.4</v>
      </c>
      <c r="R1518" s="58">
        <f>SUM(Table1[[#This Row],[Oct]:[September]])</f>
        <v>29836.800000000007</v>
      </c>
      <c r="S1518" s="68">
        <f>Table1[[#This Row],[DEMAND for the whole year]]/365</f>
        <v>81.744657534246599</v>
      </c>
      <c r="T1518" s="68">
        <f>Table1[[#This Row],[Lead Time (days)]]*S1518</f>
        <v>1716.6378082191786</v>
      </c>
      <c r="U1518" s="68">
        <f>SQRT(2*Table1[[#This Row],[DEMAND for the whole year]]*$H$1/(Table1[[#This Row],[Std. Price ($)]]*$K$1))</f>
        <v>1233.3403441925198</v>
      </c>
      <c r="V1518" s="68">
        <f>Table1[[#This Row],[DEMAND for the whole year]]/U1518</f>
        <v>24.191862481831368</v>
      </c>
      <c r="W1518" s="68">
        <f>Table1[[#This Row],[Demand variability (COV)]]*S1518</f>
        <v>55.586367123287694</v>
      </c>
      <c r="X1518" s="68">
        <f t="shared" si="334"/>
        <v>254.72873495007056</v>
      </c>
      <c r="Y1518" s="68">
        <f t="shared" si="335"/>
        <v>523.14886191032952</v>
      </c>
      <c r="Z1518" s="58">
        <f>(Table1[[#This Row],[Eoq]]/2)*(Table1[[#This Row],[Std. Price ($)]]*$K$1)</f>
        <v>7257.5587445494102</v>
      </c>
      <c r="AA1518" s="58">
        <f>Table1[[#This Row],[number of times I order]]*$H$1</f>
        <v>7257.5587445494102</v>
      </c>
      <c r="AB1518" s="58">
        <f>Table1[[#This Row],[Holding cost]]+AA1518</f>
        <v>14515.11748909882</v>
      </c>
      <c r="AC1518" s="34">
        <v>0.6</v>
      </c>
      <c r="AD1518" s="29">
        <v>0.7</v>
      </c>
      <c r="AE1518" s="29">
        <v>0.68</v>
      </c>
      <c r="AF1518" s="29">
        <v>21</v>
      </c>
    </row>
    <row r="1519" spans="1:32" x14ac:dyDescent="0.15">
      <c r="A1519" s="32">
        <v>36309.321207679393</v>
      </c>
      <c r="B1519" s="33">
        <v>8.7430980999999992</v>
      </c>
      <c r="C1519" s="33">
        <v>13649.470827986806</v>
      </c>
      <c r="D1519" s="33">
        <f>C1519/Table1[[#This Row],[Std. Price ($)]]</f>
        <v>1561.1709570074261</v>
      </c>
      <c r="E1519" s="29">
        <v>1536</v>
      </c>
      <c r="F1519" s="29">
        <f t="shared" si="322"/>
        <v>3379.2</v>
      </c>
      <c r="G1519" s="29">
        <f t="shared" si="323"/>
        <v>3379.2</v>
      </c>
      <c r="H1519" s="29">
        <f t="shared" si="324"/>
        <v>3379.2</v>
      </c>
      <c r="I1519" s="58">
        <f t="shared" si="325"/>
        <v>3379.2</v>
      </c>
      <c r="J1519" s="58">
        <f t="shared" si="326"/>
        <v>3379.2</v>
      </c>
      <c r="K1519" s="58">
        <f t="shared" si="327"/>
        <v>3379.2</v>
      </c>
      <c r="L1519" s="58">
        <f t="shared" si="328"/>
        <v>3379.2</v>
      </c>
      <c r="M1519" s="58">
        <f t="shared" si="329"/>
        <v>3379.2</v>
      </c>
      <c r="N1519" s="58">
        <f t="shared" si="330"/>
        <v>3379.2</v>
      </c>
      <c r="O1519" s="58">
        <f t="shared" si="331"/>
        <v>3379.2</v>
      </c>
      <c r="P1519" s="58">
        <f t="shared" si="332"/>
        <v>3379.2</v>
      </c>
      <c r="Q1519" s="58">
        <f t="shared" si="333"/>
        <v>3379.2</v>
      </c>
      <c r="R1519" s="58">
        <f>SUM(Table1[[#This Row],[Oct]:[September]])</f>
        <v>40550.399999999994</v>
      </c>
      <c r="S1519" s="68">
        <f>Table1[[#This Row],[DEMAND for the whole year]]/365</f>
        <v>111.09698630136985</v>
      </c>
      <c r="T1519" s="68">
        <f>Table1[[#This Row],[Lead Time (days)]]*S1519</f>
        <v>4777.1704109589036</v>
      </c>
      <c r="U1519" s="68">
        <f>SQRT(2*Table1[[#This Row],[DEMAND for the whole year]]*$H$1/(Table1[[#This Row],[Std. Price ($)]]*$K$1))</f>
        <v>3730.1433572735677</v>
      </c>
      <c r="V1519" s="68">
        <f>Table1[[#This Row],[DEMAND for the whole year]]/U1519</f>
        <v>10.871003099902049</v>
      </c>
      <c r="W1519" s="68">
        <f>Table1[[#This Row],[Demand variability (COV)]]*S1519</f>
        <v>48.882673972602738</v>
      </c>
      <c r="X1519" s="68">
        <f t="shared" si="334"/>
        <v>320.5451294788399</v>
      </c>
      <c r="Y1519" s="68">
        <f t="shared" si="335"/>
        <v>658.31921047550384</v>
      </c>
      <c r="Z1519" s="58">
        <f>(Table1[[#This Row],[Eoq]]/2)*(Table1[[#This Row],[Std. Price ($)]]*$K$1)</f>
        <v>3261.300929970615</v>
      </c>
      <c r="AA1519" s="58">
        <f>Table1[[#This Row],[number of times I order]]*$H$1</f>
        <v>3261.3009299706146</v>
      </c>
      <c r="AB1519" s="58">
        <f>Table1[[#This Row],[Holding cost]]+AA1519</f>
        <v>6522.6018599412291</v>
      </c>
      <c r="AC1519" s="34">
        <v>1.2</v>
      </c>
      <c r="AD1519" s="29">
        <v>0.77</v>
      </c>
      <c r="AE1519" s="29">
        <v>0.44</v>
      </c>
      <c r="AF1519" s="29">
        <v>43</v>
      </c>
    </row>
    <row r="1520" spans="1:32" x14ac:dyDescent="0.15">
      <c r="A1520" s="32">
        <v>62420.574304060348</v>
      </c>
      <c r="B1520" s="33">
        <v>9.1275821999999991</v>
      </c>
      <c r="C1520" s="33">
        <v>19111.105867779625</v>
      </c>
      <c r="D1520" s="33">
        <f>C1520/Table1[[#This Row],[Std. Price ($)]]</f>
        <v>2093.7752680857398</v>
      </c>
      <c r="E1520" s="29">
        <v>2450</v>
      </c>
      <c r="F1520" s="29">
        <f t="shared" si="322"/>
        <v>1470</v>
      </c>
      <c r="G1520" s="29">
        <f t="shared" si="323"/>
        <v>1470</v>
      </c>
      <c r="H1520" s="29">
        <f t="shared" si="324"/>
        <v>1470</v>
      </c>
      <c r="I1520" s="58">
        <f t="shared" si="325"/>
        <v>1470</v>
      </c>
      <c r="J1520" s="58">
        <f t="shared" si="326"/>
        <v>1470</v>
      </c>
      <c r="K1520" s="58">
        <f t="shared" si="327"/>
        <v>1470</v>
      </c>
      <c r="L1520" s="58">
        <f t="shared" si="328"/>
        <v>1470</v>
      </c>
      <c r="M1520" s="58">
        <f t="shared" si="329"/>
        <v>1470</v>
      </c>
      <c r="N1520" s="58">
        <f t="shared" si="330"/>
        <v>1470</v>
      </c>
      <c r="O1520" s="58">
        <f t="shared" si="331"/>
        <v>1470</v>
      </c>
      <c r="P1520" s="58">
        <f t="shared" si="332"/>
        <v>1470</v>
      </c>
      <c r="Q1520" s="58">
        <f t="shared" si="333"/>
        <v>1470</v>
      </c>
      <c r="R1520" s="58">
        <f>SUM(Table1[[#This Row],[Oct]:[September]])</f>
        <v>17640</v>
      </c>
      <c r="S1520" s="68">
        <f>Table1[[#This Row],[DEMAND for the whole year]]/365</f>
        <v>48.328767123287669</v>
      </c>
      <c r="T1520" s="68">
        <f>Table1[[#This Row],[Lead Time (days)]]*S1520</f>
        <v>1111.5616438356165</v>
      </c>
      <c r="U1520" s="68">
        <f>SQRT(2*Table1[[#This Row],[DEMAND for the whole year]]*$H$1/(Table1[[#This Row],[Std. Price ($)]]*$K$1))</f>
        <v>2407.8644865032097</v>
      </c>
      <c r="V1520" s="68">
        <f>Table1[[#This Row],[DEMAND for the whole year]]/U1520</f>
        <v>7.3259936756729456</v>
      </c>
      <c r="W1520" s="68">
        <f>Table1[[#This Row],[Demand variability (COV)]]*S1520</f>
        <v>38.663013698630138</v>
      </c>
      <c r="X1520" s="68">
        <f t="shared" si="334"/>
        <v>185.42129988216189</v>
      </c>
      <c r="Y1520" s="68">
        <f t="shared" si="335"/>
        <v>380.80879264092636</v>
      </c>
      <c r="Z1520" s="58">
        <f>(Table1[[#This Row],[Eoq]]/2)*(Table1[[#This Row],[Std. Price ($)]]*$K$1)</f>
        <v>2197.7981027018836</v>
      </c>
      <c r="AA1520" s="58">
        <f>Table1[[#This Row],[number of times I order]]*$H$1</f>
        <v>2197.7981027018836</v>
      </c>
      <c r="AB1520" s="58">
        <f>Table1[[#This Row],[Holding cost]]+AA1520</f>
        <v>4395.5962054037673</v>
      </c>
      <c r="AC1520" s="34">
        <v>-0.4</v>
      </c>
      <c r="AD1520" s="29">
        <v>0.7</v>
      </c>
      <c r="AE1520" s="29">
        <v>0.8</v>
      </c>
      <c r="AF1520" s="29">
        <v>23</v>
      </c>
    </row>
    <row r="1521" spans="1:32" x14ac:dyDescent="0.15">
      <c r="A1521" s="32">
        <v>23548.244179863788</v>
      </c>
      <c r="B1521" s="33">
        <v>17.105767</v>
      </c>
      <c r="C1521" s="33">
        <v>36627.477298360907</v>
      </c>
      <c r="D1521" s="33">
        <f>C1521/Table1[[#This Row],[Std. Price ($)]]</f>
        <v>2141.2356019090466</v>
      </c>
      <c r="E1521" s="29">
        <v>2660</v>
      </c>
      <c r="F1521" s="29">
        <f t="shared" si="322"/>
        <v>4256</v>
      </c>
      <c r="G1521" s="29">
        <f t="shared" si="323"/>
        <v>4256</v>
      </c>
      <c r="H1521" s="29">
        <f t="shared" si="324"/>
        <v>4256</v>
      </c>
      <c r="I1521" s="58">
        <f t="shared" si="325"/>
        <v>4256</v>
      </c>
      <c r="J1521" s="58">
        <f t="shared" si="326"/>
        <v>4256</v>
      </c>
      <c r="K1521" s="58">
        <f t="shared" si="327"/>
        <v>4256</v>
      </c>
      <c r="L1521" s="58">
        <f t="shared" si="328"/>
        <v>4256</v>
      </c>
      <c r="M1521" s="58">
        <f t="shared" si="329"/>
        <v>4256</v>
      </c>
      <c r="N1521" s="58">
        <f t="shared" si="330"/>
        <v>4256</v>
      </c>
      <c r="O1521" s="58">
        <f t="shared" si="331"/>
        <v>4256</v>
      </c>
      <c r="P1521" s="58">
        <f t="shared" si="332"/>
        <v>4256</v>
      </c>
      <c r="Q1521" s="58">
        <f t="shared" si="333"/>
        <v>4256</v>
      </c>
      <c r="R1521" s="58">
        <f>SUM(Table1[[#This Row],[Oct]:[September]])</f>
        <v>51072</v>
      </c>
      <c r="S1521" s="68">
        <f>Table1[[#This Row],[DEMAND for the whole year]]/365</f>
        <v>139.92328767123288</v>
      </c>
      <c r="T1521" s="68">
        <f>Table1[[#This Row],[Lead Time (days)]]*S1521</f>
        <v>3917.8520547945209</v>
      </c>
      <c r="U1521" s="68">
        <f>SQRT(2*Table1[[#This Row],[DEMAND for the whole year]]*$H$1/(Table1[[#This Row],[Std. Price ($)]]*$K$1))</f>
        <v>2992.8212852849074</v>
      </c>
      <c r="V1521" s="68">
        <f>Table1[[#This Row],[DEMAND for the whole year]]/U1521</f>
        <v>17.064834526241384</v>
      </c>
      <c r="W1521" s="68">
        <f>Table1[[#This Row],[Demand variability (COV)]]*S1521</f>
        <v>86.75243835616439</v>
      </c>
      <c r="X1521" s="68">
        <f t="shared" si="334"/>
        <v>459.05075503774407</v>
      </c>
      <c r="Y1521" s="68">
        <f t="shared" si="335"/>
        <v>942.7749880834823</v>
      </c>
      <c r="Z1521" s="58">
        <f>(Table1[[#This Row],[Eoq]]/2)*(Table1[[#This Row],[Std. Price ($)]]*$K$1)</f>
        <v>5119.4503578724152</v>
      </c>
      <c r="AA1521" s="58">
        <f>Table1[[#This Row],[number of times I order]]*$H$1</f>
        <v>5119.4503578724152</v>
      </c>
      <c r="AB1521" s="58">
        <f>Table1[[#This Row],[Holding cost]]+AA1521</f>
        <v>10238.90071574483</v>
      </c>
      <c r="AC1521" s="34">
        <v>0.6</v>
      </c>
      <c r="AD1521" s="29">
        <v>0.7</v>
      </c>
      <c r="AE1521" s="29">
        <v>0.62</v>
      </c>
      <c r="AF1521" s="29">
        <v>28</v>
      </c>
    </row>
    <row r="1522" spans="1:32" x14ac:dyDescent="0.15">
      <c r="A1522" s="32">
        <v>39885.566652122303</v>
      </c>
      <c r="B1522" s="33">
        <v>34.932724299999997</v>
      </c>
      <c r="C1522" s="33">
        <v>1485.6761409140122</v>
      </c>
      <c r="D1522" s="33">
        <f>C1522/Table1[[#This Row],[Std. Price ($)]]</f>
        <v>42.529638632106696</v>
      </c>
      <c r="E1522" s="29">
        <v>2596</v>
      </c>
      <c r="F1522" s="29">
        <f t="shared" si="322"/>
        <v>3115.2</v>
      </c>
      <c r="G1522" s="29">
        <f t="shared" si="323"/>
        <v>3115.2</v>
      </c>
      <c r="H1522" s="29">
        <f t="shared" si="324"/>
        <v>3115.2</v>
      </c>
      <c r="I1522" s="58">
        <f t="shared" si="325"/>
        <v>3115.2</v>
      </c>
      <c r="J1522" s="58">
        <f t="shared" si="326"/>
        <v>3115.2</v>
      </c>
      <c r="K1522" s="58">
        <f t="shared" si="327"/>
        <v>3115.2</v>
      </c>
      <c r="L1522" s="58">
        <f t="shared" si="328"/>
        <v>3115.2</v>
      </c>
      <c r="M1522" s="58">
        <f t="shared" si="329"/>
        <v>3115.2</v>
      </c>
      <c r="N1522" s="58">
        <f t="shared" si="330"/>
        <v>3115.2</v>
      </c>
      <c r="O1522" s="58">
        <f t="shared" si="331"/>
        <v>3115.2</v>
      </c>
      <c r="P1522" s="58">
        <f t="shared" si="332"/>
        <v>3115.2</v>
      </c>
      <c r="Q1522" s="58">
        <f t="shared" si="333"/>
        <v>3115.2</v>
      </c>
      <c r="R1522" s="58">
        <f>SUM(Table1[[#This Row],[Oct]:[September]])</f>
        <v>37382.400000000001</v>
      </c>
      <c r="S1522" s="68">
        <f>Table1[[#This Row],[DEMAND for the whole year]]/365</f>
        <v>102.41753424657534</v>
      </c>
      <c r="T1522" s="68">
        <f>Table1[[#This Row],[Lead Time (days)]]*S1522</f>
        <v>102.41753424657534</v>
      </c>
      <c r="U1522" s="68">
        <f>SQRT(2*Table1[[#This Row],[DEMAND for the whole year]]*$H$1/(Table1[[#This Row],[Std. Price ($)]]*$K$1))</f>
        <v>1791.752377117713</v>
      </c>
      <c r="V1522" s="68">
        <f>Table1[[#This Row],[DEMAND for the whole year]]/U1522</f>
        <v>20.863597267907565</v>
      </c>
      <c r="W1522" s="68">
        <f>Table1[[#This Row],[Demand variability (COV)]]*S1522</f>
        <v>46.087890410958906</v>
      </c>
      <c r="X1522" s="68">
        <f t="shared" si="334"/>
        <v>46.087890410958906</v>
      </c>
      <c r="Y1522" s="68">
        <f t="shared" si="335"/>
        <v>94.652954724825648</v>
      </c>
      <c r="Z1522" s="58">
        <f>(Table1[[#This Row],[Eoq]]/2)*(Table1[[#This Row],[Std. Price ($)]]*$K$1)</f>
        <v>6259.0791803722695</v>
      </c>
      <c r="AA1522" s="58">
        <f>Table1[[#This Row],[number of times I order]]*$H$1</f>
        <v>6259.0791803722695</v>
      </c>
      <c r="AB1522" s="58">
        <f>Table1[[#This Row],[Holding cost]]+AA1522</f>
        <v>12518.158360744539</v>
      </c>
      <c r="AC1522" s="34">
        <v>0.2</v>
      </c>
      <c r="AD1522" s="29">
        <v>0.8</v>
      </c>
      <c r="AE1522" s="29">
        <v>0.45</v>
      </c>
      <c r="AF1522" s="29">
        <v>1</v>
      </c>
    </row>
    <row r="1523" spans="1:32" x14ac:dyDescent="0.15">
      <c r="A1523" s="32">
        <v>54186.829846493754</v>
      </c>
      <c r="B1523" s="33">
        <v>40.105021800000003</v>
      </c>
      <c r="C1523" s="33">
        <v>68835.044327052718</v>
      </c>
      <c r="D1523" s="33">
        <f>C1523/Table1[[#This Row],[Std. Price ($)]]</f>
        <v>1716.3697022863284</v>
      </c>
      <c r="E1523" s="29">
        <v>2944</v>
      </c>
      <c r="F1523" s="29">
        <f t="shared" si="322"/>
        <v>1766.3999999999999</v>
      </c>
      <c r="G1523" s="29">
        <f t="shared" si="323"/>
        <v>1766.3999999999999</v>
      </c>
      <c r="H1523" s="29">
        <f t="shared" si="324"/>
        <v>1766.3999999999999</v>
      </c>
      <c r="I1523" s="58">
        <f t="shared" si="325"/>
        <v>1766.3999999999999</v>
      </c>
      <c r="J1523" s="58">
        <f t="shared" si="326"/>
        <v>1766.3999999999999</v>
      </c>
      <c r="K1523" s="58">
        <f t="shared" si="327"/>
        <v>1766.3999999999999</v>
      </c>
      <c r="L1523" s="58">
        <f t="shared" si="328"/>
        <v>1766.3999999999999</v>
      </c>
      <c r="M1523" s="58">
        <f t="shared" si="329"/>
        <v>1766.3999999999999</v>
      </c>
      <c r="N1523" s="58">
        <f t="shared" si="330"/>
        <v>1766.3999999999999</v>
      </c>
      <c r="O1523" s="58">
        <f t="shared" si="331"/>
        <v>1766.3999999999999</v>
      </c>
      <c r="P1523" s="58">
        <f t="shared" si="332"/>
        <v>1766.3999999999999</v>
      </c>
      <c r="Q1523" s="58">
        <f t="shared" si="333"/>
        <v>1766.3999999999999</v>
      </c>
      <c r="R1523" s="58">
        <f>SUM(Table1[[#This Row],[Oct]:[September]])</f>
        <v>21196.800000000003</v>
      </c>
      <c r="S1523" s="68">
        <f>Table1[[#This Row],[DEMAND for the whole year]]/365</f>
        <v>58.073424657534254</v>
      </c>
      <c r="T1523" s="68">
        <f>Table1[[#This Row],[Lead Time (days)]]*S1523</f>
        <v>1335.6887671232878</v>
      </c>
      <c r="U1523" s="68">
        <f>SQRT(2*Table1[[#This Row],[DEMAND for the whole year]]*$H$1/(Table1[[#This Row],[Std. Price ($)]]*$K$1))</f>
        <v>1259.2048855813741</v>
      </c>
      <c r="V1523" s="68">
        <f>Table1[[#This Row],[DEMAND for the whole year]]/U1523</f>
        <v>16.833479795635842</v>
      </c>
      <c r="W1523" s="68">
        <f>Table1[[#This Row],[Demand variability (COV)]]*S1523</f>
        <v>32.521117808219188</v>
      </c>
      <c r="X1523" s="68">
        <f t="shared" si="334"/>
        <v>155.96580195802423</v>
      </c>
      <c r="Y1523" s="68">
        <f t="shared" si="335"/>
        <v>320.31459586711077</v>
      </c>
      <c r="Z1523" s="58">
        <f>(Table1[[#This Row],[Eoq]]/2)*(Table1[[#This Row],[Std. Price ($)]]*$K$1)</f>
        <v>5050.0439386907519</v>
      </c>
      <c r="AA1523" s="58">
        <f>Table1[[#This Row],[number of times I order]]*$H$1</f>
        <v>5050.0439386907528</v>
      </c>
      <c r="AB1523" s="58">
        <f>Table1[[#This Row],[Holding cost]]+AA1523</f>
        <v>10100.087877381506</v>
      </c>
      <c r="AC1523" s="34">
        <v>-0.4</v>
      </c>
      <c r="AD1523" s="29">
        <v>0.7</v>
      </c>
      <c r="AE1523" s="29">
        <v>0.56000000000000005</v>
      </c>
      <c r="AF1523" s="29">
        <v>23</v>
      </c>
    </row>
    <row r="1524" spans="1:32" x14ac:dyDescent="0.15">
      <c r="A1524" s="32">
        <v>4569.760124297517</v>
      </c>
      <c r="B1524" s="33">
        <v>40.409272700000002</v>
      </c>
      <c r="C1524" s="33">
        <v>64463.688698332946</v>
      </c>
      <c r="D1524" s="33">
        <f>C1524/Table1[[#This Row],[Std. Price ($)]]</f>
        <v>1595.2697089332405</v>
      </c>
      <c r="E1524" s="29">
        <v>2774</v>
      </c>
      <c r="F1524" s="29">
        <f t="shared" si="322"/>
        <v>4438.3999999999996</v>
      </c>
      <c r="G1524" s="29">
        <f t="shared" si="323"/>
        <v>4438.3999999999996</v>
      </c>
      <c r="H1524" s="29">
        <f t="shared" si="324"/>
        <v>4438.3999999999996</v>
      </c>
      <c r="I1524" s="58">
        <f t="shared" si="325"/>
        <v>4438.3999999999996</v>
      </c>
      <c r="J1524" s="58">
        <f t="shared" si="326"/>
        <v>4438.3999999999996</v>
      </c>
      <c r="K1524" s="58">
        <f t="shared" si="327"/>
        <v>4438.3999999999996</v>
      </c>
      <c r="L1524" s="58">
        <f t="shared" si="328"/>
        <v>4438.3999999999996</v>
      </c>
      <c r="M1524" s="58">
        <f t="shared" si="329"/>
        <v>4438.3999999999996</v>
      </c>
      <c r="N1524" s="58">
        <f t="shared" si="330"/>
        <v>4438.3999999999996</v>
      </c>
      <c r="O1524" s="58">
        <f t="shared" si="331"/>
        <v>4438.3999999999996</v>
      </c>
      <c r="P1524" s="58">
        <f t="shared" si="332"/>
        <v>4438.3999999999996</v>
      </c>
      <c r="Q1524" s="58">
        <f t="shared" si="333"/>
        <v>4438.3999999999996</v>
      </c>
      <c r="R1524" s="58">
        <f>SUM(Table1[[#This Row],[Oct]:[September]])</f>
        <v>53260.80000000001</v>
      </c>
      <c r="S1524" s="68">
        <f>Table1[[#This Row],[DEMAND for the whole year]]/365</f>
        <v>145.92000000000002</v>
      </c>
      <c r="T1524" s="68">
        <f>Table1[[#This Row],[Lead Time (days)]]*S1524</f>
        <v>3356.1600000000003</v>
      </c>
      <c r="U1524" s="68">
        <f>SQRT(2*Table1[[#This Row],[DEMAND for the whole year]]*$H$1/(Table1[[#This Row],[Std. Price ($)]]*$K$1))</f>
        <v>1988.4924808545693</v>
      </c>
      <c r="V1524" s="68">
        <f>Table1[[#This Row],[DEMAND for the whole year]]/U1524</f>
        <v>26.784511640250603</v>
      </c>
      <c r="W1524" s="68">
        <f>Table1[[#This Row],[Demand variability (COV)]]*S1524</f>
        <v>80.256000000000014</v>
      </c>
      <c r="X1524" s="68">
        <f t="shared" si="334"/>
        <v>384.89425473498568</v>
      </c>
      <c r="Y1524" s="68">
        <f t="shared" si="335"/>
        <v>790.47615637042384</v>
      </c>
      <c r="Z1524" s="58">
        <f>(Table1[[#This Row],[Eoq]]/2)*(Table1[[#This Row],[Std. Price ($)]]*$K$1)</f>
        <v>8035.3534920751817</v>
      </c>
      <c r="AA1524" s="58">
        <f>Table1[[#This Row],[number of times I order]]*$H$1</f>
        <v>8035.3534920751808</v>
      </c>
      <c r="AB1524" s="58">
        <f>Table1[[#This Row],[Holding cost]]+AA1524</f>
        <v>16070.706984150362</v>
      </c>
      <c r="AC1524" s="34">
        <v>0.6</v>
      </c>
      <c r="AD1524" s="29">
        <v>0.7</v>
      </c>
      <c r="AE1524" s="29">
        <v>0.55000000000000004</v>
      </c>
      <c r="AF1524" s="29">
        <v>23</v>
      </c>
    </row>
    <row r="1525" spans="1:32" x14ac:dyDescent="0.15">
      <c r="A1525" s="32">
        <v>29387.110017678919</v>
      </c>
      <c r="B1525" s="33">
        <v>9.1324283000000008</v>
      </c>
      <c r="C1525" s="33">
        <v>15905.03608138076</v>
      </c>
      <c r="D1525" s="33">
        <f>C1525/Table1[[#This Row],[Std. Price ($)]]</f>
        <v>1741.599885474136</v>
      </c>
      <c r="E1525" s="29">
        <v>2684</v>
      </c>
      <c r="F1525" s="29">
        <f t="shared" si="322"/>
        <v>3489.2</v>
      </c>
      <c r="G1525" s="29">
        <f t="shared" si="323"/>
        <v>3489.2</v>
      </c>
      <c r="H1525" s="29">
        <f t="shared" si="324"/>
        <v>3489.2</v>
      </c>
      <c r="I1525" s="58">
        <f t="shared" si="325"/>
        <v>3489.2</v>
      </c>
      <c r="J1525" s="58">
        <f t="shared" si="326"/>
        <v>3489.2</v>
      </c>
      <c r="K1525" s="58">
        <f t="shared" si="327"/>
        <v>3489.2</v>
      </c>
      <c r="L1525" s="58">
        <f t="shared" si="328"/>
        <v>3489.2</v>
      </c>
      <c r="M1525" s="58">
        <f t="shared" si="329"/>
        <v>3489.2</v>
      </c>
      <c r="N1525" s="58">
        <f t="shared" si="330"/>
        <v>3489.2</v>
      </c>
      <c r="O1525" s="58">
        <f t="shared" si="331"/>
        <v>3489.2</v>
      </c>
      <c r="P1525" s="58">
        <f t="shared" si="332"/>
        <v>3489.2</v>
      </c>
      <c r="Q1525" s="58">
        <f t="shared" si="333"/>
        <v>3489.2</v>
      </c>
      <c r="R1525" s="58">
        <f>SUM(Table1[[#This Row],[Oct]:[September]])</f>
        <v>41870.399999999994</v>
      </c>
      <c r="S1525" s="68">
        <f>Table1[[#This Row],[DEMAND for the whole year]]/365</f>
        <v>114.71342465753423</v>
      </c>
      <c r="T1525" s="68">
        <f>Table1[[#This Row],[Lead Time (days)]]*S1525</f>
        <v>4932.677260273972</v>
      </c>
      <c r="U1525" s="68">
        <f>SQRT(2*Table1[[#This Row],[DEMAND for the whole year]]*$H$1/(Table1[[#This Row],[Std. Price ($)]]*$K$1))</f>
        <v>3708.6943843952604</v>
      </c>
      <c r="V1525" s="68">
        <f>Table1[[#This Row],[DEMAND for the whole year]]/U1525</f>
        <v>11.289795184034119</v>
      </c>
      <c r="W1525" s="68">
        <f>Table1[[#This Row],[Demand variability (COV)]]*S1525</f>
        <v>29.825490410958903</v>
      </c>
      <c r="X1525" s="68">
        <f t="shared" si="334"/>
        <v>195.57881982702182</v>
      </c>
      <c r="Y1525" s="68">
        <f t="shared" si="335"/>
        <v>401.66978816240345</v>
      </c>
      <c r="Z1525" s="58">
        <f>(Table1[[#This Row],[Eoq]]/2)*(Table1[[#This Row],[Std. Price ($)]]*$K$1)</f>
        <v>3386.9385552102362</v>
      </c>
      <c r="AA1525" s="58">
        <f>Table1[[#This Row],[number of times I order]]*$H$1</f>
        <v>3386.9385552102358</v>
      </c>
      <c r="AB1525" s="58">
        <f>Table1[[#This Row],[Holding cost]]+AA1525</f>
        <v>6773.8771104204716</v>
      </c>
      <c r="AC1525" s="34">
        <v>0.3</v>
      </c>
      <c r="AD1525" s="29">
        <v>0.9</v>
      </c>
      <c r="AE1525" s="29">
        <v>0.26</v>
      </c>
      <c r="AF1525" s="29">
        <v>43</v>
      </c>
    </row>
    <row r="1526" spans="1:32" x14ac:dyDescent="0.15">
      <c r="A1526" s="32">
        <v>16141.792061702132</v>
      </c>
      <c r="B1526" s="33">
        <v>7.1777733000000001</v>
      </c>
      <c r="C1526" s="33">
        <v>23457.72555943831</v>
      </c>
      <c r="D1526" s="33">
        <f>C1526/Table1[[#This Row],[Std. Price ($)]]</f>
        <v>3268.10621887965</v>
      </c>
      <c r="E1526" s="29">
        <v>3890</v>
      </c>
      <c r="F1526" s="29">
        <f t="shared" si="322"/>
        <v>8558</v>
      </c>
      <c r="G1526" s="29">
        <f t="shared" si="323"/>
        <v>8558</v>
      </c>
      <c r="H1526" s="29">
        <f t="shared" si="324"/>
        <v>8558</v>
      </c>
      <c r="I1526" s="58">
        <f t="shared" si="325"/>
        <v>8558</v>
      </c>
      <c r="J1526" s="58">
        <f t="shared" si="326"/>
        <v>8558</v>
      </c>
      <c r="K1526" s="58">
        <f t="shared" si="327"/>
        <v>8558</v>
      </c>
      <c r="L1526" s="58">
        <f t="shared" si="328"/>
        <v>8558</v>
      </c>
      <c r="M1526" s="58">
        <f t="shared" si="329"/>
        <v>8558</v>
      </c>
      <c r="N1526" s="58">
        <f t="shared" si="330"/>
        <v>8558</v>
      </c>
      <c r="O1526" s="58">
        <f t="shared" si="331"/>
        <v>8558</v>
      </c>
      <c r="P1526" s="58">
        <f t="shared" si="332"/>
        <v>8558</v>
      </c>
      <c r="Q1526" s="58">
        <f t="shared" si="333"/>
        <v>8558</v>
      </c>
      <c r="R1526" s="58">
        <f>SUM(Table1[[#This Row],[Oct]:[September]])</f>
        <v>102696</v>
      </c>
      <c r="S1526" s="68">
        <f>Table1[[#This Row],[DEMAND for the whole year]]/365</f>
        <v>281.35890410958905</v>
      </c>
      <c r="T1526" s="68">
        <f>Table1[[#This Row],[Lead Time (days)]]*S1526</f>
        <v>12942.509589041096</v>
      </c>
      <c r="U1526" s="68">
        <f>SQRT(2*Table1[[#This Row],[DEMAND for the whole year]]*$H$1/(Table1[[#This Row],[Std. Price ($)]]*$K$1))</f>
        <v>6551.5268111271471</v>
      </c>
      <c r="V1526" s="68">
        <f>Table1[[#This Row],[DEMAND for the whole year]]/U1526</f>
        <v>15.675124739714196</v>
      </c>
      <c r="W1526" s="68">
        <f>Table1[[#This Row],[Demand variability (COV)]]*S1526</f>
        <v>92.848438356164394</v>
      </c>
      <c r="X1526" s="68">
        <f t="shared" si="334"/>
        <v>629.72874734937193</v>
      </c>
      <c r="Y1526" s="68">
        <f t="shared" si="335"/>
        <v>1293.3047288623145</v>
      </c>
      <c r="Z1526" s="58">
        <f>(Table1[[#This Row],[Eoq]]/2)*(Table1[[#This Row],[Std. Price ($)]]*$K$1)</f>
        <v>4702.5374219142586</v>
      </c>
      <c r="AA1526" s="58">
        <f>Table1[[#This Row],[number of times I order]]*$H$1</f>
        <v>4702.5374219142586</v>
      </c>
      <c r="AB1526" s="58">
        <f>Table1[[#This Row],[Holding cost]]+AA1526</f>
        <v>9405.0748438285173</v>
      </c>
      <c r="AC1526" s="34">
        <v>1.2</v>
      </c>
      <c r="AD1526" s="29">
        <v>1</v>
      </c>
      <c r="AE1526" s="29">
        <v>0.33</v>
      </c>
      <c r="AF1526" s="29">
        <v>46</v>
      </c>
    </row>
    <row r="1527" spans="1:32" x14ac:dyDescent="0.15">
      <c r="A1527" s="32">
        <v>65537.657734451132</v>
      </c>
      <c r="B1527" s="33">
        <v>5.8329196000000003</v>
      </c>
      <c r="C1527" s="33">
        <v>3281.0371521512288</v>
      </c>
      <c r="D1527" s="33">
        <f>C1527/Table1[[#This Row],[Std. Price ($)]]</f>
        <v>562.50340775333655</v>
      </c>
      <c r="E1527" s="29">
        <v>3396</v>
      </c>
      <c r="F1527" s="29">
        <f t="shared" si="322"/>
        <v>5094</v>
      </c>
      <c r="G1527" s="29">
        <f t="shared" si="323"/>
        <v>5094</v>
      </c>
      <c r="H1527" s="29">
        <f t="shared" si="324"/>
        <v>5094</v>
      </c>
      <c r="I1527" s="58">
        <f t="shared" si="325"/>
        <v>5094</v>
      </c>
      <c r="J1527" s="58">
        <f t="shared" si="326"/>
        <v>5094</v>
      </c>
      <c r="K1527" s="58">
        <f t="shared" si="327"/>
        <v>5094</v>
      </c>
      <c r="L1527" s="58">
        <f t="shared" si="328"/>
        <v>5094</v>
      </c>
      <c r="M1527" s="58">
        <f t="shared" si="329"/>
        <v>5094</v>
      </c>
      <c r="N1527" s="58">
        <f t="shared" si="330"/>
        <v>5094</v>
      </c>
      <c r="O1527" s="58">
        <f t="shared" si="331"/>
        <v>5094</v>
      </c>
      <c r="P1527" s="58">
        <f t="shared" si="332"/>
        <v>5094</v>
      </c>
      <c r="Q1527" s="58">
        <f t="shared" si="333"/>
        <v>5094</v>
      </c>
      <c r="R1527" s="58">
        <f>SUM(Table1[[#This Row],[Oct]:[September]])</f>
        <v>61128</v>
      </c>
      <c r="S1527" s="68">
        <f>Table1[[#This Row],[DEMAND for the whole year]]/365</f>
        <v>167.47397260273974</v>
      </c>
      <c r="T1527" s="68">
        <f>Table1[[#This Row],[Lead Time (days)]]*S1527</f>
        <v>837.3698630136987</v>
      </c>
      <c r="U1527" s="68">
        <f>SQRT(2*Table1[[#This Row],[DEMAND for the whole year]]*$H$1/(Table1[[#This Row],[Std. Price ($)]]*$K$1))</f>
        <v>5607.092563078495</v>
      </c>
      <c r="V1527" s="68">
        <f>Table1[[#This Row],[DEMAND for the whole year]]/U1527</f>
        <v>10.901906703398264</v>
      </c>
      <c r="W1527" s="68">
        <f>Table1[[#This Row],[Demand variability (COV)]]*S1527</f>
        <v>110.53282191780823</v>
      </c>
      <c r="X1527" s="68">
        <f t="shared" si="334"/>
        <v>247.1589035530979</v>
      </c>
      <c r="Y1527" s="68">
        <f t="shared" si="335"/>
        <v>507.60232892513039</v>
      </c>
      <c r="Z1527" s="58">
        <f>(Table1[[#This Row],[Eoq]]/2)*(Table1[[#This Row],[Std. Price ($)]]*$K$1)</f>
        <v>3270.5720110194793</v>
      </c>
      <c r="AA1527" s="58">
        <f>Table1[[#This Row],[number of times I order]]*$H$1</f>
        <v>3270.5720110194793</v>
      </c>
      <c r="AB1527" s="58">
        <f>Table1[[#This Row],[Holding cost]]+AA1527</f>
        <v>6541.1440220389586</v>
      </c>
      <c r="AC1527" s="34">
        <v>0.5</v>
      </c>
      <c r="AD1527" s="29">
        <v>0.82</v>
      </c>
      <c r="AE1527" s="29">
        <v>0.66</v>
      </c>
      <c r="AF1527" s="29">
        <v>5</v>
      </c>
    </row>
    <row r="1528" spans="1:32" x14ac:dyDescent="0.15">
      <c r="A1528" s="32">
        <v>35915.042026681665</v>
      </c>
      <c r="B1528" s="33">
        <v>27.213719600000001</v>
      </c>
      <c r="C1528" s="33">
        <v>40706.034081786907</v>
      </c>
      <c r="D1528" s="33">
        <f>C1528/Table1[[#This Row],[Std. Price ($)]]</f>
        <v>1495.7908981243015</v>
      </c>
      <c r="E1528" s="29">
        <v>3502</v>
      </c>
      <c r="F1528" s="29">
        <f t="shared" si="322"/>
        <v>5253</v>
      </c>
      <c r="G1528" s="29">
        <f t="shared" si="323"/>
        <v>5253</v>
      </c>
      <c r="H1528" s="29">
        <f t="shared" si="324"/>
        <v>5253</v>
      </c>
      <c r="I1528" s="58">
        <f t="shared" si="325"/>
        <v>5253</v>
      </c>
      <c r="J1528" s="58">
        <f t="shared" si="326"/>
        <v>5253</v>
      </c>
      <c r="K1528" s="58">
        <f t="shared" si="327"/>
        <v>5253</v>
      </c>
      <c r="L1528" s="58">
        <f t="shared" si="328"/>
        <v>5253</v>
      </c>
      <c r="M1528" s="58">
        <f t="shared" si="329"/>
        <v>5253</v>
      </c>
      <c r="N1528" s="58">
        <f t="shared" si="330"/>
        <v>5253</v>
      </c>
      <c r="O1528" s="58">
        <f t="shared" si="331"/>
        <v>5253</v>
      </c>
      <c r="P1528" s="58">
        <f t="shared" si="332"/>
        <v>5253</v>
      </c>
      <c r="Q1528" s="58">
        <f t="shared" si="333"/>
        <v>5253</v>
      </c>
      <c r="R1528" s="58">
        <f>SUM(Table1[[#This Row],[Oct]:[September]])</f>
        <v>63036</v>
      </c>
      <c r="S1528" s="68">
        <f>Table1[[#This Row],[DEMAND for the whole year]]/365</f>
        <v>172.7013698630137</v>
      </c>
      <c r="T1528" s="68">
        <f>Table1[[#This Row],[Lead Time (days)]]*S1528</f>
        <v>3972.131506849315</v>
      </c>
      <c r="U1528" s="68">
        <f>SQRT(2*Table1[[#This Row],[DEMAND for the whole year]]*$H$1/(Table1[[#This Row],[Std. Price ($)]]*$K$1))</f>
        <v>2636.0946393076933</v>
      </c>
      <c r="V1528" s="68">
        <f>Table1[[#This Row],[DEMAND for the whole year]]/U1528</f>
        <v>23.912646784394237</v>
      </c>
      <c r="W1528" s="68">
        <f>Table1[[#This Row],[Demand variability (COV)]]*S1528</f>
        <v>56.991452054794522</v>
      </c>
      <c r="X1528" s="68">
        <f t="shared" si="334"/>
        <v>273.321402323749</v>
      </c>
      <c r="Y1528" s="68">
        <f t="shared" si="335"/>
        <v>561.33353227476152</v>
      </c>
      <c r="Z1528" s="58">
        <f>(Table1[[#This Row],[Eoq]]/2)*(Table1[[#This Row],[Std. Price ($)]]*$K$1)</f>
        <v>7173.7940353182712</v>
      </c>
      <c r="AA1528" s="58">
        <f>Table1[[#This Row],[number of times I order]]*$H$1</f>
        <v>7173.7940353182712</v>
      </c>
      <c r="AB1528" s="58">
        <f>Table1[[#This Row],[Holding cost]]+AA1528</f>
        <v>14347.588070636542</v>
      </c>
      <c r="AC1528" s="34">
        <v>0.5</v>
      </c>
      <c r="AD1528" s="29">
        <v>0.7</v>
      </c>
      <c r="AE1528" s="29">
        <v>0.33</v>
      </c>
      <c r="AF1528" s="29">
        <v>23</v>
      </c>
    </row>
    <row r="1529" spans="1:32" x14ac:dyDescent="0.15">
      <c r="A1529" s="32">
        <v>97658.699047103699</v>
      </c>
      <c r="B1529" s="33">
        <v>8.6039297000000001</v>
      </c>
      <c r="C1529" s="33">
        <v>12864.447728149906</v>
      </c>
      <c r="D1529" s="33">
        <f>C1529/Table1[[#This Row],[Std. Price ($)]]</f>
        <v>1495.1828032892813</v>
      </c>
      <c r="E1529" s="29">
        <v>3558</v>
      </c>
      <c r="F1529" s="29">
        <f t="shared" si="322"/>
        <v>2134.8000000000002</v>
      </c>
      <c r="G1529" s="29">
        <f t="shared" si="323"/>
        <v>2134.8000000000002</v>
      </c>
      <c r="H1529" s="29">
        <f t="shared" si="324"/>
        <v>2134.8000000000002</v>
      </c>
      <c r="I1529" s="58">
        <f t="shared" si="325"/>
        <v>2134.8000000000002</v>
      </c>
      <c r="J1529" s="58">
        <f t="shared" si="326"/>
        <v>2134.8000000000002</v>
      </c>
      <c r="K1529" s="58">
        <f t="shared" si="327"/>
        <v>2134.8000000000002</v>
      </c>
      <c r="L1529" s="58">
        <f t="shared" si="328"/>
        <v>2134.8000000000002</v>
      </c>
      <c r="M1529" s="58">
        <f t="shared" si="329"/>
        <v>2134.8000000000002</v>
      </c>
      <c r="N1529" s="58">
        <f t="shared" si="330"/>
        <v>2134.8000000000002</v>
      </c>
      <c r="O1529" s="58">
        <f t="shared" si="331"/>
        <v>2134.8000000000002</v>
      </c>
      <c r="P1529" s="58">
        <f t="shared" si="332"/>
        <v>2134.8000000000002</v>
      </c>
      <c r="Q1529" s="58">
        <f t="shared" si="333"/>
        <v>2134.8000000000002</v>
      </c>
      <c r="R1529" s="58">
        <f>SUM(Table1[[#This Row],[Oct]:[September]])</f>
        <v>25617.599999999995</v>
      </c>
      <c r="S1529" s="68">
        <f>Table1[[#This Row],[DEMAND for the whole year]]/365</f>
        <v>70.185205479452037</v>
      </c>
      <c r="T1529" s="68">
        <f>Table1[[#This Row],[Lead Time (days)]]*S1529</f>
        <v>2316.1117808219174</v>
      </c>
      <c r="U1529" s="68">
        <f>SQRT(2*Table1[[#This Row],[DEMAND for the whole year]]*$H$1/(Table1[[#This Row],[Std. Price ($)]]*$K$1))</f>
        <v>2988.693787519655</v>
      </c>
      <c r="V1529" s="68">
        <f>Table1[[#This Row],[DEMAND for the whole year]]/U1529</f>
        <v>8.5715037475486184</v>
      </c>
      <c r="W1529" s="68">
        <f>Table1[[#This Row],[Demand variability (COV)]]*S1529</f>
        <v>14.738893150684927</v>
      </c>
      <c r="X1529" s="68">
        <f t="shared" si="334"/>
        <v>84.668495044739828</v>
      </c>
      <c r="Y1529" s="68">
        <f t="shared" si="335"/>
        <v>173.88782946297025</v>
      </c>
      <c r="Z1529" s="58">
        <f>(Table1[[#This Row],[Eoq]]/2)*(Table1[[#This Row],[Std. Price ($)]]*$K$1)</f>
        <v>2571.4511242645849</v>
      </c>
      <c r="AA1529" s="58">
        <f>Table1[[#This Row],[number of times I order]]*$H$1</f>
        <v>2571.4511242645854</v>
      </c>
      <c r="AB1529" s="58">
        <f>Table1[[#This Row],[Holding cost]]+AA1529</f>
        <v>5142.9022485291698</v>
      </c>
      <c r="AC1529" s="34">
        <v>-0.4</v>
      </c>
      <c r="AD1529" s="29">
        <v>1</v>
      </c>
      <c r="AE1529" s="29">
        <v>0.21</v>
      </c>
      <c r="AF1529" s="29">
        <v>33</v>
      </c>
    </row>
    <row r="1530" spans="1:32" x14ac:dyDescent="0.15">
      <c r="A1530" s="32">
        <v>95637.656342534072</v>
      </c>
      <c r="B1530" s="33">
        <v>10.412205800000001</v>
      </c>
      <c r="C1530" s="33">
        <v>30433.060764053382</v>
      </c>
      <c r="D1530" s="33">
        <f>C1530/Table1[[#This Row],[Std. Price ($)]]</f>
        <v>2922.8255135000672</v>
      </c>
      <c r="E1530" s="29">
        <v>4488</v>
      </c>
      <c r="F1530" s="29">
        <f t="shared" si="322"/>
        <v>8078.4</v>
      </c>
      <c r="G1530" s="29">
        <f t="shared" si="323"/>
        <v>8078.4</v>
      </c>
      <c r="H1530" s="29">
        <f t="shared" si="324"/>
        <v>8078.4</v>
      </c>
      <c r="I1530" s="58">
        <f t="shared" si="325"/>
        <v>8078.4</v>
      </c>
      <c r="J1530" s="58">
        <f t="shared" si="326"/>
        <v>8078.4</v>
      </c>
      <c r="K1530" s="58">
        <f t="shared" si="327"/>
        <v>8078.4</v>
      </c>
      <c r="L1530" s="58">
        <f t="shared" si="328"/>
        <v>8078.4</v>
      </c>
      <c r="M1530" s="58">
        <f t="shared" si="329"/>
        <v>8078.4</v>
      </c>
      <c r="N1530" s="58">
        <f t="shared" si="330"/>
        <v>8078.4</v>
      </c>
      <c r="O1530" s="58">
        <f t="shared" si="331"/>
        <v>8078.4</v>
      </c>
      <c r="P1530" s="58">
        <f t="shared" si="332"/>
        <v>8078.4</v>
      </c>
      <c r="Q1530" s="58">
        <f t="shared" si="333"/>
        <v>8078.4</v>
      </c>
      <c r="R1530" s="58">
        <f>SUM(Table1[[#This Row],[Oct]:[September]])</f>
        <v>96940.799999999988</v>
      </c>
      <c r="S1530" s="68">
        <f>Table1[[#This Row],[DEMAND for the whole year]]/365</f>
        <v>265.5912328767123</v>
      </c>
      <c r="T1530" s="68">
        <f>Table1[[#This Row],[Lead Time (days)]]*S1530</f>
        <v>6108.5983561643825</v>
      </c>
      <c r="U1530" s="68">
        <f>SQRT(2*Table1[[#This Row],[DEMAND for the whole year]]*$H$1/(Table1[[#This Row],[Std. Price ($)]]*$K$1))</f>
        <v>5284.9703521374968</v>
      </c>
      <c r="V1530" s="68">
        <f>Table1[[#This Row],[DEMAND for the whole year]]/U1530</f>
        <v>18.342732984451363</v>
      </c>
      <c r="W1530" s="68">
        <f>Table1[[#This Row],[Demand variability (COV)]]*S1530</f>
        <v>164.66656438356162</v>
      </c>
      <c r="X1530" s="68">
        <f t="shared" si="334"/>
        <v>789.71310030628831</v>
      </c>
      <c r="Y1530" s="68">
        <f t="shared" si="335"/>
        <v>1621.8724194657184</v>
      </c>
      <c r="Z1530" s="58">
        <f>(Table1[[#This Row],[Eoq]]/2)*(Table1[[#This Row],[Std. Price ($)]]*$K$1)</f>
        <v>5502.8198953354085</v>
      </c>
      <c r="AA1530" s="58">
        <f>Table1[[#This Row],[number of times I order]]*$H$1</f>
        <v>5502.8198953354085</v>
      </c>
      <c r="AB1530" s="58">
        <f>Table1[[#This Row],[Holding cost]]+AA1530</f>
        <v>11005.639790670817</v>
      </c>
      <c r="AC1530" s="34">
        <v>0.8</v>
      </c>
      <c r="AD1530" s="29">
        <v>0.85</v>
      </c>
      <c r="AE1530" s="29">
        <v>0.62</v>
      </c>
      <c r="AF1530" s="29">
        <v>23</v>
      </c>
    </row>
    <row r="1531" spans="1:32" x14ac:dyDescent="0.15">
      <c r="A1531" s="32">
        <v>93718.024544926608</v>
      </c>
      <c r="B1531" s="33">
        <v>8.8908270999999992</v>
      </c>
      <c r="C1531" s="33">
        <v>15531.623544380331</v>
      </c>
      <c r="D1531" s="33">
        <f>C1531/Table1[[#This Row],[Std. Price ($)]]</f>
        <v>1746.9267335521947</v>
      </c>
      <c r="E1531" s="29">
        <v>4188</v>
      </c>
      <c r="F1531" s="29">
        <f t="shared" si="322"/>
        <v>3769.2</v>
      </c>
      <c r="G1531" s="29">
        <f t="shared" si="323"/>
        <v>3769.2</v>
      </c>
      <c r="H1531" s="29">
        <f t="shared" si="324"/>
        <v>3769.2</v>
      </c>
      <c r="I1531" s="58">
        <f t="shared" si="325"/>
        <v>3769.2</v>
      </c>
      <c r="J1531" s="58">
        <f t="shared" si="326"/>
        <v>3769.2</v>
      </c>
      <c r="K1531" s="58">
        <f t="shared" si="327"/>
        <v>3769.2</v>
      </c>
      <c r="L1531" s="58">
        <f t="shared" si="328"/>
        <v>3769.2</v>
      </c>
      <c r="M1531" s="58">
        <f t="shared" si="329"/>
        <v>3769.2</v>
      </c>
      <c r="N1531" s="58">
        <f t="shared" si="330"/>
        <v>3769.2</v>
      </c>
      <c r="O1531" s="58">
        <f t="shared" si="331"/>
        <v>3769.2</v>
      </c>
      <c r="P1531" s="58">
        <f t="shared" si="332"/>
        <v>3769.2</v>
      </c>
      <c r="Q1531" s="58">
        <f t="shared" si="333"/>
        <v>3769.2</v>
      </c>
      <c r="R1531" s="58">
        <f>SUM(Table1[[#This Row],[Oct]:[September]])</f>
        <v>45230.399999999994</v>
      </c>
      <c r="S1531" s="68">
        <f>Table1[[#This Row],[DEMAND for the whole year]]/365</f>
        <v>123.91890410958902</v>
      </c>
      <c r="T1531" s="68">
        <f>Table1[[#This Row],[Lead Time (days)]]*S1531</f>
        <v>2602.2969863013695</v>
      </c>
      <c r="U1531" s="68">
        <f>SQRT(2*Table1[[#This Row],[DEMAND for the whole year]]*$H$1/(Table1[[#This Row],[Std. Price ($)]]*$K$1))</f>
        <v>3906.6522950950043</v>
      </c>
      <c r="V1531" s="68">
        <f>Table1[[#This Row],[DEMAND for the whole year]]/U1531</f>
        <v>11.577790031835955</v>
      </c>
      <c r="W1531" s="68">
        <f>Table1[[#This Row],[Demand variability (COV)]]*S1531</f>
        <v>49.56756164383561</v>
      </c>
      <c r="X1531" s="68">
        <f t="shared" si="334"/>
        <v>227.14710324726641</v>
      </c>
      <c r="Y1531" s="68">
        <f t="shared" si="335"/>
        <v>466.50311584724744</v>
      </c>
      <c r="Z1531" s="58">
        <f>(Table1[[#This Row],[Eoq]]/2)*(Table1[[#This Row],[Std. Price ($)]]*$K$1)</f>
        <v>3473.3370095507858</v>
      </c>
      <c r="AA1531" s="58">
        <f>Table1[[#This Row],[number of times I order]]*$H$1</f>
        <v>3473.3370095507862</v>
      </c>
      <c r="AB1531" s="58">
        <f>Table1[[#This Row],[Holding cost]]+AA1531</f>
        <v>6946.6740191015724</v>
      </c>
      <c r="AC1531" s="34">
        <v>-0.1</v>
      </c>
      <c r="AD1531" s="29">
        <v>1</v>
      </c>
      <c r="AE1531" s="29">
        <v>0.4</v>
      </c>
      <c r="AF1531" s="29">
        <v>21</v>
      </c>
    </row>
    <row r="1532" spans="1:32" x14ac:dyDescent="0.15">
      <c r="A1532" s="32">
        <v>63575.691385982325</v>
      </c>
      <c r="B1532" s="33">
        <v>8.1362822000000001</v>
      </c>
      <c r="C1532" s="33">
        <v>26026.6111823803</v>
      </c>
      <c r="D1532" s="33">
        <f>C1532/Table1[[#This Row],[Std. Price ($)]]</f>
        <v>3198.8333912976004</v>
      </c>
      <c r="E1532" s="29">
        <v>3534</v>
      </c>
      <c r="F1532" s="29">
        <f t="shared" si="322"/>
        <v>8835</v>
      </c>
      <c r="G1532" s="29">
        <f t="shared" si="323"/>
        <v>8835</v>
      </c>
      <c r="H1532" s="29">
        <f t="shared" si="324"/>
        <v>8835</v>
      </c>
      <c r="I1532" s="58">
        <f t="shared" si="325"/>
        <v>8835</v>
      </c>
      <c r="J1532" s="58">
        <f t="shared" si="326"/>
        <v>8835</v>
      </c>
      <c r="K1532" s="58">
        <f t="shared" si="327"/>
        <v>8835</v>
      </c>
      <c r="L1532" s="58">
        <f t="shared" si="328"/>
        <v>8835</v>
      </c>
      <c r="M1532" s="58">
        <f t="shared" si="329"/>
        <v>8835</v>
      </c>
      <c r="N1532" s="58">
        <f t="shared" si="330"/>
        <v>8835</v>
      </c>
      <c r="O1532" s="58">
        <f t="shared" si="331"/>
        <v>8835</v>
      </c>
      <c r="P1532" s="58">
        <f t="shared" si="332"/>
        <v>8835</v>
      </c>
      <c r="Q1532" s="58">
        <f t="shared" si="333"/>
        <v>8835</v>
      </c>
      <c r="R1532" s="58">
        <f>SUM(Table1[[#This Row],[Oct]:[September]])</f>
        <v>106020</v>
      </c>
      <c r="S1532" s="68">
        <f>Table1[[#This Row],[DEMAND for the whole year]]/365</f>
        <v>290.46575342465752</v>
      </c>
      <c r="T1532" s="68">
        <f>Table1[[#This Row],[Lead Time (days)]]*S1532</f>
        <v>12490.027397260274</v>
      </c>
      <c r="U1532" s="68">
        <f>SQRT(2*Table1[[#This Row],[DEMAND for the whole year]]*$H$1/(Table1[[#This Row],[Std. Price ($)]]*$K$1))</f>
        <v>6252.32472360672</v>
      </c>
      <c r="V1532" s="68">
        <f>Table1[[#This Row],[DEMAND for the whole year]]/U1532</f>
        <v>16.956892785767089</v>
      </c>
      <c r="W1532" s="68">
        <f>Table1[[#This Row],[Demand variability (COV)]]*S1532</f>
        <v>121.99561643835615</v>
      </c>
      <c r="X1532" s="68">
        <f t="shared" si="334"/>
        <v>799.97875502884699</v>
      </c>
      <c r="Y1532" s="68">
        <f t="shared" si="335"/>
        <v>1642.9554966690957</v>
      </c>
      <c r="Z1532" s="58">
        <f>(Table1[[#This Row],[Eoq]]/2)*(Table1[[#This Row],[Std. Price ($)]]*$K$1)</f>
        <v>5087.0678357301276</v>
      </c>
      <c r="AA1532" s="58">
        <f>Table1[[#This Row],[number of times I order]]*$H$1</f>
        <v>5087.0678357301267</v>
      </c>
      <c r="AB1532" s="58">
        <f>Table1[[#This Row],[Holding cost]]+AA1532</f>
        <v>10174.135671460255</v>
      </c>
      <c r="AC1532" s="34">
        <v>1.5</v>
      </c>
      <c r="AD1532" s="29">
        <v>1</v>
      </c>
      <c r="AE1532" s="29">
        <v>0.42</v>
      </c>
      <c r="AF1532" s="29">
        <v>43</v>
      </c>
    </row>
    <row r="1533" spans="1:32" x14ac:dyDescent="0.15">
      <c r="A1533" s="32">
        <v>55020.730556690913</v>
      </c>
      <c r="B1533" s="33">
        <v>11.009442200000001</v>
      </c>
      <c r="C1533" s="33">
        <v>25696.86893355328</v>
      </c>
      <c r="D1533" s="33">
        <f>C1533/Table1[[#This Row],[Std. Price ($)]]</f>
        <v>2334.0754660170956</v>
      </c>
      <c r="E1533" s="29">
        <v>5352</v>
      </c>
      <c r="F1533" s="29">
        <f t="shared" si="322"/>
        <v>6422.4</v>
      </c>
      <c r="G1533" s="29">
        <f t="shared" si="323"/>
        <v>6422.4</v>
      </c>
      <c r="H1533" s="29">
        <f t="shared" si="324"/>
        <v>6422.4</v>
      </c>
      <c r="I1533" s="58">
        <f t="shared" si="325"/>
        <v>6422.4</v>
      </c>
      <c r="J1533" s="58">
        <f t="shared" si="326"/>
        <v>6422.4</v>
      </c>
      <c r="K1533" s="58">
        <f t="shared" si="327"/>
        <v>6422.4</v>
      </c>
      <c r="L1533" s="58">
        <f t="shared" si="328"/>
        <v>6422.4</v>
      </c>
      <c r="M1533" s="58">
        <f t="shared" si="329"/>
        <v>6422.4</v>
      </c>
      <c r="N1533" s="58">
        <f t="shared" si="330"/>
        <v>6422.4</v>
      </c>
      <c r="O1533" s="58">
        <f t="shared" si="331"/>
        <v>6422.4</v>
      </c>
      <c r="P1533" s="58">
        <f t="shared" si="332"/>
        <v>6422.4</v>
      </c>
      <c r="Q1533" s="58">
        <f t="shared" si="333"/>
        <v>6422.4</v>
      </c>
      <c r="R1533" s="58">
        <f>SUM(Table1[[#This Row],[Oct]:[September]])</f>
        <v>77068.800000000003</v>
      </c>
      <c r="S1533" s="68">
        <f>Table1[[#This Row],[DEMAND for the whole year]]/365</f>
        <v>211.14739726027398</v>
      </c>
      <c r="T1533" s="68">
        <f>Table1[[#This Row],[Lead Time (days)]]*S1533</f>
        <v>4856.3901369863015</v>
      </c>
      <c r="U1533" s="68">
        <f>SQRT(2*Table1[[#This Row],[DEMAND for the whole year]]*$H$1/(Table1[[#This Row],[Std. Price ($)]]*$K$1))</f>
        <v>4582.6561059681108</v>
      </c>
      <c r="V1533" s="68">
        <f>Table1[[#This Row],[DEMAND for the whole year]]/U1533</f>
        <v>16.817495840377664</v>
      </c>
      <c r="W1533" s="68">
        <f>Table1[[#This Row],[Demand variability (COV)]]*S1533</f>
        <v>78.124536986301365</v>
      </c>
      <c r="X1533" s="68">
        <f t="shared" si="334"/>
        <v>374.67211722311453</v>
      </c>
      <c r="Y1533" s="68">
        <f t="shared" si="335"/>
        <v>769.48245259108978</v>
      </c>
      <c r="Z1533" s="58">
        <f>(Table1[[#This Row],[Eoq]]/2)*(Table1[[#This Row],[Std. Price ($)]]*$K$1)</f>
        <v>5045.2487521132998</v>
      </c>
      <c r="AA1533" s="58">
        <f>Table1[[#This Row],[number of times I order]]*$H$1</f>
        <v>5045.2487521132989</v>
      </c>
      <c r="AB1533" s="58">
        <f>Table1[[#This Row],[Holding cost]]+AA1533</f>
        <v>10090.497504226598</v>
      </c>
      <c r="AC1533" s="34">
        <v>0.2</v>
      </c>
      <c r="AD1533" s="29">
        <v>0.85</v>
      </c>
      <c r="AE1533" s="29">
        <v>0.37</v>
      </c>
      <c r="AF1533" s="29">
        <v>23</v>
      </c>
    </row>
    <row r="1534" spans="1:32" x14ac:dyDescent="0.15">
      <c r="A1534" s="32">
        <v>90687.466300979693</v>
      </c>
      <c r="B1534" s="33">
        <v>9.6008647000000007</v>
      </c>
      <c r="C1534" s="33">
        <v>26664.977734145188</v>
      </c>
      <c r="D1534" s="33">
        <f>C1534/Table1[[#This Row],[Std. Price ($)]]</f>
        <v>2777.3516831400807</v>
      </c>
      <c r="E1534" s="29">
        <v>5450</v>
      </c>
      <c r="F1534" s="29">
        <f t="shared" si="322"/>
        <v>1635.0000000000005</v>
      </c>
      <c r="G1534" s="29">
        <f t="shared" si="323"/>
        <v>1635.0000000000005</v>
      </c>
      <c r="H1534" s="29">
        <f t="shared" si="324"/>
        <v>1635.0000000000005</v>
      </c>
      <c r="I1534" s="58">
        <f t="shared" si="325"/>
        <v>1635.0000000000005</v>
      </c>
      <c r="J1534" s="58">
        <f t="shared" si="326"/>
        <v>1635.0000000000005</v>
      </c>
      <c r="K1534" s="58">
        <f t="shared" si="327"/>
        <v>1635.0000000000005</v>
      </c>
      <c r="L1534" s="58">
        <f t="shared" si="328"/>
        <v>1635.0000000000005</v>
      </c>
      <c r="M1534" s="58">
        <f t="shared" si="329"/>
        <v>1635.0000000000005</v>
      </c>
      <c r="N1534" s="58">
        <f t="shared" si="330"/>
        <v>1635.0000000000005</v>
      </c>
      <c r="O1534" s="58">
        <f t="shared" si="331"/>
        <v>1635.0000000000005</v>
      </c>
      <c r="P1534" s="58">
        <f t="shared" si="332"/>
        <v>1635.0000000000005</v>
      </c>
      <c r="Q1534" s="58">
        <f t="shared" si="333"/>
        <v>1635.0000000000005</v>
      </c>
      <c r="R1534" s="58">
        <f>SUM(Table1[[#This Row],[Oct]:[September]])</f>
        <v>19620.000000000004</v>
      </c>
      <c r="S1534" s="68">
        <f>Table1[[#This Row],[DEMAND for the whole year]]/365</f>
        <v>53.753424657534254</v>
      </c>
      <c r="T1534" s="68">
        <f>Table1[[#This Row],[Lead Time (days)]]*S1534</f>
        <v>1236.3287671232879</v>
      </c>
      <c r="U1534" s="68">
        <f>SQRT(2*Table1[[#This Row],[DEMAND for the whole year]]*$H$1/(Table1[[#This Row],[Std. Price ($)]]*$K$1))</f>
        <v>2476.0245940153418</v>
      </c>
      <c r="V1534" s="68">
        <f>Table1[[#This Row],[DEMAND for the whole year]]/U1534</f>
        <v>7.9239923736712425</v>
      </c>
      <c r="W1534" s="68">
        <f>Table1[[#This Row],[Demand variability (COV)]]*S1534</f>
        <v>19.351232876712331</v>
      </c>
      <c r="X1534" s="68">
        <f t="shared" si="334"/>
        <v>92.80525264510247</v>
      </c>
      <c r="Y1534" s="68">
        <f t="shared" si="335"/>
        <v>190.59868652079021</v>
      </c>
      <c r="Z1534" s="58">
        <f>(Table1[[#This Row],[Eoq]]/2)*(Table1[[#This Row],[Std. Price ($)]]*$K$1)</f>
        <v>2377.1977121013729</v>
      </c>
      <c r="AA1534" s="58">
        <f>Table1[[#This Row],[number of times I order]]*$H$1</f>
        <v>2377.1977121013729</v>
      </c>
      <c r="AB1534" s="58">
        <f>Table1[[#This Row],[Holding cost]]+AA1534</f>
        <v>4754.3954242027457</v>
      </c>
      <c r="AC1534" s="34">
        <v>-0.7</v>
      </c>
      <c r="AD1534" s="29">
        <v>0.7</v>
      </c>
      <c r="AE1534" s="29">
        <v>0.36</v>
      </c>
      <c r="AF1534" s="29">
        <v>23</v>
      </c>
    </row>
    <row r="1535" spans="1:32" x14ac:dyDescent="0.15">
      <c r="A1535" s="32">
        <v>93757.327476094913</v>
      </c>
      <c r="B1535" s="33">
        <v>14.209731200000002</v>
      </c>
      <c r="C1535" s="33">
        <v>35739.574329246876</v>
      </c>
      <c r="D1535" s="33">
        <f>C1535/Table1[[#This Row],[Std. Price ($)]]</f>
        <v>2515.1478114692886</v>
      </c>
      <c r="E1535" s="29">
        <v>5046</v>
      </c>
      <c r="F1535" s="29">
        <f t="shared" si="322"/>
        <v>8073.6</v>
      </c>
      <c r="G1535" s="29">
        <f t="shared" si="323"/>
        <v>8073.6</v>
      </c>
      <c r="H1535" s="29">
        <f t="shared" si="324"/>
        <v>8073.6</v>
      </c>
      <c r="I1535" s="58">
        <f t="shared" si="325"/>
        <v>8073.6</v>
      </c>
      <c r="J1535" s="58">
        <f t="shared" si="326"/>
        <v>8073.6</v>
      </c>
      <c r="K1535" s="58">
        <f t="shared" si="327"/>
        <v>8073.6</v>
      </c>
      <c r="L1535" s="58">
        <f t="shared" si="328"/>
        <v>8073.6</v>
      </c>
      <c r="M1535" s="58">
        <f t="shared" si="329"/>
        <v>8073.6</v>
      </c>
      <c r="N1535" s="58">
        <f t="shared" si="330"/>
        <v>8073.6</v>
      </c>
      <c r="O1535" s="58">
        <f t="shared" si="331"/>
        <v>8073.6</v>
      </c>
      <c r="P1535" s="58">
        <f t="shared" si="332"/>
        <v>8073.6</v>
      </c>
      <c r="Q1535" s="58">
        <f t="shared" si="333"/>
        <v>8073.6</v>
      </c>
      <c r="R1535" s="58">
        <f>SUM(Table1[[#This Row],[Oct]:[September]])</f>
        <v>96883.200000000012</v>
      </c>
      <c r="S1535" s="68">
        <f>Table1[[#This Row],[DEMAND for the whole year]]/365</f>
        <v>265.43342465753426</v>
      </c>
      <c r="T1535" s="68">
        <f>Table1[[#This Row],[Lead Time (days)]]*S1535</f>
        <v>7432.1358904109593</v>
      </c>
      <c r="U1535" s="68">
        <f>SQRT(2*Table1[[#This Row],[DEMAND for the whole year]]*$H$1/(Table1[[#This Row],[Std. Price ($)]]*$K$1))</f>
        <v>4522.63910445291</v>
      </c>
      <c r="V1535" s="68">
        <f>Table1[[#This Row],[DEMAND for the whole year]]/U1535</f>
        <v>21.421828662961531</v>
      </c>
      <c r="W1535" s="68">
        <f>Table1[[#This Row],[Demand variability (COV)]]*S1535</f>
        <v>66.358356164383565</v>
      </c>
      <c r="X1535" s="68">
        <f t="shared" si="334"/>
        <v>351.13541564401777</v>
      </c>
      <c r="Y1535" s="68">
        <f t="shared" si="335"/>
        <v>721.14397736315357</v>
      </c>
      <c r="Z1535" s="58">
        <f>(Table1[[#This Row],[Eoq]]/2)*(Table1[[#This Row],[Std. Price ($)]]*$K$1)</f>
        <v>6426.5485988884584</v>
      </c>
      <c r="AA1535" s="58">
        <f>Table1[[#This Row],[number of times I order]]*$H$1</f>
        <v>6426.5485988884593</v>
      </c>
      <c r="AB1535" s="58">
        <f>Table1[[#This Row],[Holding cost]]+AA1535</f>
        <v>12853.097197776919</v>
      </c>
      <c r="AC1535" s="34">
        <v>0.6</v>
      </c>
      <c r="AD1535" s="29">
        <v>0.7</v>
      </c>
      <c r="AE1535" s="29">
        <v>0.25</v>
      </c>
      <c r="AF1535" s="29">
        <v>28</v>
      </c>
    </row>
    <row r="1536" spans="1:32" x14ac:dyDescent="0.15">
      <c r="A1536" s="32">
        <v>16292.386190898467</v>
      </c>
      <c r="B1536" s="33">
        <v>9.4543730999999998</v>
      </c>
      <c r="C1536" s="33">
        <v>48762.773429220724</v>
      </c>
      <c r="D1536" s="33">
        <f>C1536/Table1[[#This Row],[Std. Price ($)]]</f>
        <v>5157.6950595720327</v>
      </c>
      <c r="E1536" s="29">
        <v>7914</v>
      </c>
      <c r="F1536" s="29">
        <f t="shared" si="322"/>
        <v>2374.2000000000007</v>
      </c>
      <c r="G1536" s="29">
        <f t="shared" si="323"/>
        <v>2374.2000000000007</v>
      </c>
      <c r="H1536" s="29">
        <f t="shared" si="324"/>
        <v>2374.2000000000007</v>
      </c>
      <c r="I1536" s="58">
        <f t="shared" si="325"/>
        <v>2374.2000000000007</v>
      </c>
      <c r="J1536" s="58">
        <f t="shared" si="326"/>
        <v>2374.2000000000007</v>
      </c>
      <c r="K1536" s="58">
        <f t="shared" si="327"/>
        <v>2374.2000000000007</v>
      </c>
      <c r="L1536" s="58">
        <f t="shared" si="328"/>
        <v>2374.2000000000007</v>
      </c>
      <c r="M1536" s="58">
        <f t="shared" si="329"/>
        <v>2374.2000000000007</v>
      </c>
      <c r="N1536" s="58">
        <f t="shared" si="330"/>
        <v>2374.2000000000007</v>
      </c>
      <c r="O1536" s="58">
        <f t="shared" si="331"/>
        <v>2374.2000000000007</v>
      </c>
      <c r="P1536" s="58">
        <f t="shared" si="332"/>
        <v>2374.2000000000007</v>
      </c>
      <c r="Q1536" s="58">
        <f t="shared" si="333"/>
        <v>2374.2000000000007</v>
      </c>
      <c r="R1536" s="58">
        <f>SUM(Table1[[#This Row],[Oct]:[September]])</f>
        <v>28490.400000000009</v>
      </c>
      <c r="S1536" s="68">
        <f>Table1[[#This Row],[DEMAND for the whole year]]/365</f>
        <v>78.055890410958924</v>
      </c>
      <c r="T1536" s="68">
        <f>Table1[[#This Row],[Lead Time (days)]]*S1536</f>
        <v>1795.2854794520551</v>
      </c>
      <c r="U1536" s="68">
        <f>SQRT(2*Table1[[#This Row],[DEMAND for the whole year]]*$H$1/(Table1[[#This Row],[Std. Price ($)]]*$K$1))</f>
        <v>3006.7237787092486</v>
      </c>
      <c r="V1536" s="68">
        <f>Table1[[#This Row],[DEMAND for the whole year]]/U1536</f>
        <v>9.4755628041863584</v>
      </c>
      <c r="W1536" s="68">
        <f>Table1[[#This Row],[Demand variability (COV)]]*S1536</f>
        <v>47.614093150684944</v>
      </c>
      <c r="X1536" s="68">
        <f t="shared" si="334"/>
        <v>228.34916888600307</v>
      </c>
      <c r="Y1536" s="68">
        <f t="shared" si="335"/>
        <v>468.97185684331077</v>
      </c>
      <c r="Z1536" s="58">
        <f>(Table1[[#This Row],[Eoq]]/2)*(Table1[[#This Row],[Std. Price ($)]]*$K$1)</f>
        <v>2842.668841255907</v>
      </c>
      <c r="AA1536" s="58">
        <f>Table1[[#This Row],[number of times I order]]*$H$1</f>
        <v>2842.6688412559074</v>
      </c>
      <c r="AB1536" s="58">
        <f>Table1[[#This Row],[Holding cost]]+AA1536</f>
        <v>5685.3376825118139</v>
      </c>
      <c r="AC1536" s="34">
        <v>-0.7</v>
      </c>
      <c r="AD1536" s="29">
        <v>0.85</v>
      </c>
      <c r="AE1536" s="29">
        <v>0.61</v>
      </c>
      <c r="AF1536" s="29">
        <v>23</v>
      </c>
    </row>
    <row r="1537" spans="1:32" x14ac:dyDescent="0.15">
      <c r="A1537" s="32">
        <v>47951.688326002928</v>
      </c>
      <c r="B1537" s="33">
        <v>25.748799000000002</v>
      </c>
      <c r="C1537" s="33">
        <v>46210.460506542702</v>
      </c>
      <c r="D1537" s="33">
        <f>C1537/Table1[[#This Row],[Std. Price ($)]]</f>
        <v>1794.6646951006414</v>
      </c>
      <c r="E1537" s="29">
        <v>5974</v>
      </c>
      <c r="F1537" s="29">
        <f t="shared" si="322"/>
        <v>8961</v>
      </c>
      <c r="G1537" s="29">
        <f t="shared" si="323"/>
        <v>8961</v>
      </c>
      <c r="H1537" s="29">
        <f t="shared" si="324"/>
        <v>8961</v>
      </c>
      <c r="I1537" s="58">
        <f t="shared" si="325"/>
        <v>8961</v>
      </c>
      <c r="J1537" s="58">
        <f t="shared" si="326"/>
        <v>8961</v>
      </c>
      <c r="K1537" s="58">
        <f t="shared" si="327"/>
        <v>8961</v>
      </c>
      <c r="L1537" s="58">
        <f t="shared" si="328"/>
        <v>8961</v>
      </c>
      <c r="M1537" s="58">
        <f t="shared" si="329"/>
        <v>8961</v>
      </c>
      <c r="N1537" s="58">
        <f t="shared" si="330"/>
        <v>8961</v>
      </c>
      <c r="O1537" s="58">
        <f t="shared" si="331"/>
        <v>8961</v>
      </c>
      <c r="P1537" s="58">
        <f t="shared" si="332"/>
        <v>8961</v>
      </c>
      <c r="Q1537" s="58">
        <f t="shared" si="333"/>
        <v>8961</v>
      </c>
      <c r="R1537" s="58">
        <f>SUM(Table1[[#This Row],[Oct]:[September]])</f>
        <v>107532</v>
      </c>
      <c r="S1537" s="68">
        <f>Table1[[#This Row],[DEMAND for the whole year]]/365</f>
        <v>294.60821917808221</v>
      </c>
      <c r="T1537" s="68">
        <f>Table1[[#This Row],[Lead Time (days)]]*S1537</f>
        <v>6775.9890410958906</v>
      </c>
      <c r="U1537" s="68">
        <f>SQRT(2*Table1[[#This Row],[DEMAND for the whole year]]*$H$1/(Table1[[#This Row],[Std. Price ($)]]*$K$1))</f>
        <v>3539.5740341042015</v>
      </c>
      <c r="V1537" s="68">
        <f>Table1[[#This Row],[DEMAND for the whole year]]/U1537</f>
        <v>30.379926783256082</v>
      </c>
      <c r="W1537" s="68">
        <f>Table1[[#This Row],[Demand variability (COV)]]*S1537</f>
        <v>70.70597260273972</v>
      </c>
      <c r="X1537" s="68">
        <f t="shared" si="334"/>
        <v>339.09393229470464</v>
      </c>
      <c r="Y1537" s="68">
        <f t="shared" si="335"/>
        <v>696.41379405211046</v>
      </c>
      <c r="Z1537" s="58">
        <f>(Table1[[#This Row],[Eoq]]/2)*(Table1[[#This Row],[Std. Price ($)]]*$K$1)</f>
        <v>9113.9780349768243</v>
      </c>
      <c r="AA1537" s="58">
        <f>Table1[[#This Row],[number of times I order]]*$H$1</f>
        <v>9113.9780349768243</v>
      </c>
      <c r="AB1537" s="58">
        <f>Table1[[#This Row],[Holding cost]]+AA1537</f>
        <v>18227.956069953649</v>
      </c>
      <c r="AC1537" s="34">
        <v>0.5</v>
      </c>
      <c r="AD1537" s="29">
        <v>0.82</v>
      </c>
      <c r="AE1537" s="29">
        <v>0.24</v>
      </c>
      <c r="AF1537" s="29">
        <v>23</v>
      </c>
    </row>
    <row r="1538" spans="1:32" x14ac:dyDescent="0.15">
      <c r="A1538" s="32">
        <v>1627.0779277843928</v>
      </c>
      <c r="B1538" s="33">
        <v>7.8545667000000003</v>
      </c>
      <c r="C1538" s="33">
        <v>35511.611453743877</v>
      </c>
      <c r="D1538" s="33">
        <f>C1538/Table1[[#This Row],[Std. Price ($)]]</f>
        <v>4521.1420069478654</v>
      </c>
      <c r="E1538" s="29">
        <v>6758</v>
      </c>
      <c r="F1538" s="29">
        <f t="shared" si="322"/>
        <v>12164.400000000001</v>
      </c>
      <c r="G1538" s="29">
        <f t="shared" si="323"/>
        <v>12164.400000000001</v>
      </c>
      <c r="H1538" s="29">
        <f t="shared" si="324"/>
        <v>12164.400000000001</v>
      </c>
      <c r="I1538" s="58">
        <f t="shared" si="325"/>
        <v>12164.400000000001</v>
      </c>
      <c r="J1538" s="58">
        <f t="shared" si="326"/>
        <v>12164.400000000001</v>
      </c>
      <c r="K1538" s="58">
        <f t="shared" si="327"/>
        <v>12164.400000000001</v>
      </c>
      <c r="L1538" s="58">
        <f t="shared" si="328"/>
        <v>12164.400000000001</v>
      </c>
      <c r="M1538" s="58">
        <f t="shared" si="329"/>
        <v>12164.400000000001</v>
      </c>
      <c r="N1538" s="58">
        <f t="shared" si="330"/>
        <v>12164.400000000001</v>
      </c>
      <c r="O1538" s="58">
        <f t="shared" si="331"/>
        <v>12164.400000000001</v>
      </c>
      <c r="P1538" s="58">
        <f t="shared" si="332"/>
        <v>12164.400000000001</v>
      </c>
      <c r="Q1538" s="58">
        <f t="shared" si="333"/>
        <v>12164.400000000001</v>
      </c>
      <c r="R1538" s="58">
        <f>SUM(Table1[[#This Row],[Oct]:[September]])</f>
        <v>145972.79999999999</v>
      </c>
      <c r="S1538" s="68">
        <f>Table1[[#This Row],[DEMAND for the whole year]]/365</f>
        <v>399.92547945205479</v>
      </c>
      <c r="T1538" s="68">
        <f>Table1[[#This Row],[Lead Time (days)]]*S1538</f>
        <v>17196.795616438358</v>
      </c>
      <c r="U1538" s="68">
        <f>SQRT(2*Table1[[#This Row],[DEMAND for the whole year]]*$H$1/(Table1[[#This Row],[Std. Price ($)]]*$K$1))</f>
        <v>7466.8165368471418</v>
      </c>
      <c r="V1538" s="68">
        <f>Table1[[#This Row],[DEMAND for the whole year]]/U1538</f>
        <v>19.549536175109626</v>
      </c>
      <c r="W1538" s="68">
        <f>Table1[[#This Row],[Demand variability (COV)]]*S1538</f>
        <v>103.98062465753425</v>
      </c>
      <c r="X1538" s="68">
        <f t="shared" si="334"/>
        <v>681.84655391030162</v>
      </c>
      <c r="Y1538" s="68">
        <f t="shared" si="335"/>
        <v>1400.341617311344</v>
      </c>
      <c r="Z1538" s="58">
        <f>(Table1[[#This Row],[Eoq]]/2)*(Table1[[#This Row],[Std. Price ($)]]*$K$1)</f>
        <v>5864.8608525328891</v>
      </c>
      <c r="AA1538" s="58">
        <f>Table1[[#This Row],[number of times I order]]*$H$1</f>
        <v>5864.8608525328882</v>
      </c>
      <c r="AB1538" s="58">
        <f>Table1[[#This Row],[Holding cost]]+AA1538</f>
        <v>11729.721705065778</v>
      </c>
      <c r="AC1538" s="34">
        <v>0.8</v>
      </c>
      <c r="AD1538" s="29">
        <v>0.92</v>
      </c>
      <c r="AE1538" s="29">
        <v>0.26</v>
      </c>
      <c r="AF1538" s="29">
        <v>43</v>
      </c>
    </row>
    <row r="1539" spans="1:32" x14ac:dyDescent="0.15">
      <c r="A1539" s="32">
        <v>35617.264110240198</v>
      </c>
      <c r="B1539" s="33">
        <v>44.747691400000001</v>
      </c>
      <c r="C1539" s="33">
        <v>149293.10468902191</v>
      </c>
      <c r="D1539" s="33">
        <f>C1539/Table1[[#This Row],[Std. Price ($)]]</f>
        <v>3336.3308813965295</v>
      </c>
      <c r="E1539" s="29">
        <v>7122</v>
      </c>
      <c r="F1539" s="29">
        <f t="shared" ref="F1539:F1602" si="336">E1539+$AC1539*E1539</f>
        <v>15668.4</v>
      </c>
      <c r="G1539" s="29">
        <f t="shared" ref="G1539:G1602" si="337">$F1539</f>
        <v>15668.4</v>
      </c>
      <c r="H1539" s="29">
        <f t="shared" ref="H1539:H1602" si="338">$F1539</f>
        <v>15668.4</v>
      </c>
      <c r="I1539" s="58">
        <f t="shared" ref="I1539:I1602" si="339">$F1539</f>
        <v>15668.4</v>
      </c>
      <c r="J1539" s="58">
        <f t="shared" ref="J1539:J1602" si="340">$F1539</f>
        <v>15668.4</v>
      </c>
      <c r="K1539" s="58">
        <f t="shared" ref="K1539:K1602" si="341">$F1539</f>
        <v>15668.4</v>
      </c>
      <c r="L1539" s="58">
        <f t="shared" ref="L1539:L1602" si="342">$F1539</f>
        <v>15668.4</v>
      </c>
      <c r="M1539" s="58">
        <f t="shared" ref="M1539:M1602" si="343">$F1539</f>
        <v>15668.4</v>
      </c>
      <c r="N1539" s="58">
        <f t="shared" ref="N1539:N1602" si="344">$F1539</f>
        <v>15668.4</v>
      </c>
      <c r="O1539" s="58">
        <f t="shared" ref="O1539:O1602" si="345">$F1539</f>
        <v>15668.4</v>
      </c>
      <c r="P1539" s="58">
        <f t="shared" ref="P1539:P1602" si="346">$F1539</f>
        <v>15668.4</v>
      </c>
      <c r="Q1539" s="58">
        <f t="shared" ref="Q1539:Q1602" si="347">$F1539</f>
        <v>15668.4</v>
      </c>
      <c r="R1539" s="58">
        <f>SUM(Table1[[#This Row],[Oct]:[September]])</f>
        <v>188020.79999999996</v>
      </c>
      <c r="S1539" s="68">
        <f>Table1[[#This Row],[DEMAND for the whole year]]/365</f>
        <v>515.12547945205472</v>
      </c>
      <c r="T1539" s="68">
        <f>Table1[[#This Row],[Lead Time (days)]]*S1539</f>
        <v>11847.886027397259</v>
      </c>
      <c r="U1539" s="68">
        <f>SQRT(2*Table1[[#This Row],[DEMAND for the whole year]]*$H$1/(Table1[[#This Row],[Std. Price ($)]]*$K$1))</f>
        <v>3550.4079577339617</v>
      </c>
      <c r="V1539" s="68">
        <f>Table1[[#This Row],[DEMAND for the whole year]]/U1539</f>
        <v>52.957519878927869</v>
      </c>
      <c r="W1539" s="68">
        <f>Table1[[#This Row],[Demand variability (COV)]]*S1539</f>
        <v>211.20144657534243</v>
      </c>
      <c r="X1539" s="68">
        <f t="shared" si="334"/>
        <v>1012.8865552552744</v>
      </c>
      <c r="Y1539" s="68">
        <f t="shared" si="335"/>
        <v>2080.2146594491387</v>
      </c>
      <c r="Z1539" s="58">
        <f>(Table1[[#This Row],[Eoq]]/2)*(Table1[[#This Row],[Std. Price ($)]]*$K$1)</f>
        <v>15887.255963678357</v>
      </c>
      <c r="AA1539" s="58">
        <f>Table1[[#This Row],[number of times I order]]*$H$1</f>
        <v>15887.255963678361</v>
      </c>
      <c r="AB1539" s="58">
        <f>Table1[[#This Row],[Holding cost]]+AA1539</f>
        <v>31774.511927356718</v>
      </c>
      <c r="AC1539" s="34">
        <v>1.2</v>
      </c>
      <c r="AD1539" s="29">
        <v>0.7</v>
      </c>
      <c r="AE1539" s="29">
        <v>0.41</v>
      </c>
      <c r="AF1539" s="29">
        <v>23</v>
      </c>
    </row>
    <row r="1540" spans="1:32" x14ac:dyDescent="0.15">
      <c r="A1540" s="32">
        <v>32397.041570083453</v>
      </c>
      <c r="B1540" s="33">
        <v>9.713889</v>
      </c>
      <c r="C1540" s="33">
        <v>84209.716981805235</v>
      </c>
      <c r="D1540" s="33">
        <f>C1540/Table1[[#This Row],[Std. Price ($)]]</f>
        <v>8669.0013630797348</v>
      </c>
      <c r="E1540" s="29">
        <v>7964</v>
      </c>
      <c r="F1540" s="29">
        <f t="shared" si="336"/>
        <v>6371.2</v>
      </c>
      <c r="G1540" s="29">
        <f t="shared" si="337"/>
        <v>6371.2</v>
      </c>
      <c r="H1540" s="29">
        <f t="shared" si="338"/>
        <v>6371.2</v>
      </c>
      <c r="I1540" s="58">
        <f t="shared" si="339"/>
        <v>6371.2</v>
      </c>
      <c r="J1540" s="58">
        <f t="shared" si="340"/>
        <v>6371.2</v>
      </c>
      <c r="K1540" s="58">
        <f t="shared" si="341"/>
        <v>6371.2</v>
      </c>
      <c r="L1540" s="58">
        <f t="shared" si="342"/>
        <v>6371.2</v>
      </c>
      <c r="M1540" s="58">
        <f t="shared" si="343"/>
        <v>6371.2</v>
      </c>
      <c r="N1540" s="58">
        <f t="shared" si="344"/>
        <v>6371.2</v>
      </c>
      <c r="O1540" s="58">
        <f t="shared" si="345"/>
        <v>6371.2</v>
      </c>
      <c r="P1540" s="58">
        <f t="shared" si="346"/>
        <v>6371.2</v>
      </c>
      <c r="Q1540" s="58">
        <f t="shared" si="347"/>
        <v>6371.2</v>
      </c>
      <c r="R1540" s="58">
        <f>SUM(Table1[[#This Row],[Oct]:[September]])</f>
        <v>76454.39999999998</v>
      </c>
      <c r="S1540" s="68">
        <f>Table1[[#This Row],[DEMAND for the whole year]]/365</f>
        <v>209.46410958904104</v>
      </c>
      <c r="T1540" s="68">
        <f>Table1[[#This Row],[Lead Time (days)]]*S1540</f>
        <v>9635.3490410958875</v>
      </c>
      <c r="U1540" s="68">
        <f>SQRT(2*Table1[[#This Row],[DEMAND for the whole year]]*$H$1/(Table1[[#This Row],[Std. Price ($)]]*$K$1))</f>
        <v>4859.2058934200541</v>
      </c>
      <c r="V1540" s="68">
        <f>Table1[[#This Row],[DEMAND for the whole year]]/U1540</f>
        <v>15.733928892276078</v>
      </c>
      <c r="W1540" s="68">
        <f>Table1[[#This Row],[Demand variability (COV)]]*S1540</f>
        <v>100.5427726027397</v>
      </c>
      <c r="X1540" s="68">
        <f t="shared" ref="X1540:X1603" si="348">SQRT(AF1540)*W1540</f>
        <v>681.91426121010727</v>
      </c>
      <c r="Y1540" s="68">
        <f t="shared" ref="Y1540:Y1603" si="349">NORMSINV($Y$1)*X1540</f>
        <v>1400.4806711045617</v>
      </c>
      <c r="Z1540" s="58">
        <f>(Table1[[#This Row],[Eoq]]/2)*(Table1[[#This Row],[Std. Price ($)]]*$K$1)</f>
        <v>4720.1786676828233</v>
      </c>
      <c r="AA1540" s="58">
        <f>Table1[[#This Row],[number of times I order]]*$H$1</f>
        <v>4720.1786676828233</v>
      </c>
      <c r="AB1540" s="58">
        <f>Table1[[#This Row],[Holding cost]]+AA1540</f>
        <v>9440.3573353656466</v>
      </c>
      <c r="AC1540" s="34">
        <v>-0.2</v>
      </c>
      <c r="AD1540" s="29">
        <v>0.83</v>
      </c>
      <c r="AE1540" s="29">
        <v>0.48</v>
      </c>
      <c r="AF1540" s="29">
        <v>46</v>
      </c>
    </row>
    <row r="1541" spans="1:32" x14ac:dyDescent="0.15">
      <c r="A1541" s="32">
        <v>18214.792849961126</v>
      </c>
      <c r="B1541" s="33">
        <v>7.4861963999999999</v>
      </c>
      <c r="C1541" s="33">
        <v>112380.56244927645</v>
      </c>
      <c r="D1541" s="33">
        <f>C1541/Table1[[#This Row],[Std. Price ($)]]</f>
        <v>15011.703733724706</v>
      </c>
      <c r="E1541" s="29">
        <v>11432</v>
      </c>
      <c r="F1541" s="29">
        <f t="shared" si="336"/>
        <v>3429.6000000000004</v>
      </c>
      <c r="G1541" s="29">
        <f t="shared" si="337"/>
        <v>3429.6000000000004</v>
      </c>
      <c r="H1541" s="29">
        <f t="shared" si="338"/>
        <v>3429.6000000000004</v>
      </c>
      <c r="I1541" s="58">
        <f t="shared" si="339"/>
        <v>3429.6000000000004</v>
      </c>
      <c r="J1541" s="58">
        <f t="shared" si="340"/>
        <v>3429.6000000000004</v>
      </c>
      <c r="K1541" s="58">
        <f t="shared" si="341"/>
        <v>3429.6000000000004</v>
      </c>
      <c r="L1541" s="58">
        <f t="shared" si="342"/>
        <v>3429.6000000000004</v>
      </c>
      <c r="M1541" s="58">
        <f t="shared" si="343"/>
        <v>3429.6000000000004</v>
      </c>
      <c r="N1541" s="58">
        <f t="shared" si="344"/>
        <v>3429.6000000000004</v>
      </c>
      <c r="O1541" s="58">
        <f t="shared" si="345"/>
        <v>3429.6000000000004</v>
      </c>
      <c r="P1541" s="58">
        <f t="shared" si="346"/>
        <v>3429.6000000000004</v>
      </c>
      <c r="Q1541" s="58">
        <f t="shared" si="347"/>
        <v>3429.6000000000004</v>
      </c>
      <c r="R1541" s="58">
        <f>SUM(Table1[[#This Row],[Oct]:[September]])</f>
        <v>41155.19999999999</v>
      </c>
      <c r="S1541" s="68">
        <f>Table1[[#This Row],[DEMAND for the whole year]]/365</f>
        <v>112.75397260273969</v>
      </c>
      <c r="T1541" s="68">
        <f>Table1[[#This Row],[Lead Time (days)]]*S1541</f>
        <v>5186.6827397260258</v>
      </c>
      <c r="U1541" s="68">
        <f>SQRT(2*Table1[[#This Row],[DEMAND for the whole year]]*$H$1/(Table1[[#This Row],[Std. Price ($)]]*$K$1))</f>
        <v>4061.0877846851531</v>
      </c>
      <c r="V1541" s="68">
        <f>Table1[[#This Row],[DEMAND for the whole year]]/U1541</f>
        <v>10.13403358459799</v>
      </c>
      <c r="W1541" s="68">
        <f>Table1[[#This Row],[Demand variability (COV)]]*S1541</f>
        <v>65.397304109589015</v>
      </c>
      <c r="X1541" s="68">
        <f t="shared" si="348"/>
        <v>443.54609647802687</v>
      </c>
      <c r="Y1541" s="68">
        <f t="shared" si="349"/>
        <v>910.93231245674474</v>
      </c>
      <c r="Z1541" s="58">
        <f>(Table1[[#This Row],[Eoq]]/2)*(Table1[[#This Row],[Std. Price ($)]]*$K$1)</f>
        <v>3040.210075379397</v>
      </c>
      <c r="AA1541" s="58">
        <f>Table1[[#This Row],[number of times I order]]*$H$1</f>
        <v>3040.210075379397</v>
      </c>
      <c r="AB1541" s="58">
        <f>Table1[[#This Row],[Holding cost]]+AA1541</f>
        <v>6080.4201507587941</v>
      </c>
      <c r="AC1541" s="34">
        <v>-0.7</v>
      </c>
      <c r="AD1541" s="29">
        <v>0.83</v>
      </c>
      <c r="AE1541" s="29">
        <v>0.57999999999999996</v>
      </c>
      <c r="AF1541" s="29">
        <v>46</v>
      </c>
    </row>
    <row r="1542" spans="1:32" x14ac:dyDescent="0.15">
      <c r="A1542" s="32">
        <v>72632.121517048508</v>
      </c>
      <c r="B1542" s="33">
        <v>10.6713836</v>
      </c>
      <c r="C1542" s="33">
        <v>92697.525250609731</v>
      </c>
      <c r="D1542" s="33">
        <f>C1542/Table1[[#This Row],[Std. Price ($)]]</f>
        <v>8686.5516905052245</v>
      </c>
      <c r="E1542" s="29">
        <v>16386</v>
      </c>
      <c r="F1542" s="29">
        <f t="shared" si="336"/>
        <v>9831.5999999999985</v>
      </c>
      <c r="G1542" s="29">
        <f t="shared" si="337"/>
        <v>9831.5999999999985</v>
      </c>
      <c r="H1542" s="29">
        <f t="shared" si="338"/>
        <v>9831.5999999999985</v>
      </c>
      <c r="I1542" s="58">
        <f t="shared" si="339"/>
        <v>9831.5999999999985</v>
      </c>
      <c r="J1542" s="58">
        <f t="shared" si="340"/>
        <v>9831.5999999999985</v>
      </c>
      <c r="K1542" s="58">
        <f t="shared" si="341"/>
        <v>9831.5999999999985</v>
      </c>
      <c r="L1542" s="58">
        <f t="shared" si="342"/>
        <v>9831.5999999999985</v>
      </c>
      <c r="M1542" s="58">
        <f t="shared" si="343"/>
        <v>9831.5999999999985</v>
      </c>
      <c r="N1542" s="58">
        <f t="shared" si="344"/>
        <v>9831.5999999999985</v>
      </c>
      <c r="O1542" s="58">
        <f t="shared" si="345"/>
        <v>9831.5999999999985</v>
      </c>
      <c r="P1542" s="58">
        <f t="shared" si="346"/>
        <v>9831.5999999999985</v>
      </c>
      <c r="Q1542" s="58">
        <f t="shared" si="347"/>
        <v>9831.5999999999985</v>
      </c>
      <c r="R1542" s="58">
        <f>SUM(Table1[[#This Row],[Oct]:[September]])</f>
        <v>117979.20000000001</v>
      </c>
      <c r="S1542" s="68">
        <f>Table1[[#This Row],[DEMAND for the whole year]]/365</f>
        <v>323.23068493150686</v>
      </c>
      <c r="T1542" s="68">
        <f>Table1[[#This Row],[Lead Time (days)]]*S1542</f>
        <v>7434.3057534246582</v>
      </c>
      <c r="U1542" s="68">
        <f>SQRT(2*Table1[[#This Row],[DEMAND for the whole year]]*$H$1/(Table1[[#This Row],[Std. Price ($)]]*$K$1))</f>
        <v>5759.0783243037922</v>
      </c>
      <c r="V1542" s="68">
        <f>Table1[[#This Row],[DEMAND for the whole year]]/U1542</f>
        <v>20.485777993696999</v>
      </c>
      <c r="W1542" s="68">
        <f>Table1[[#This Row],[Demand variability (COV)]]*S1542</f>
        <v>155.1507287671233</v>
      </c>
      <c r="X1542" s="68">
        <f t="shared" si="348"/>
        <v>744.07675588631139</v>
      </c>
      <c r="Y1542" s="68">
        <f t="shared" si="349"/>
        <v>1528.1468268279723</v>
      </c>
      <c r="Z1542" s="58">
        <f>(Table1[[#This Row],[Eoq]]/2)*(Table1[[#This Row],[Std. Price ($)]]*$K$1)</f>
        <v>6145.7333981090978</v>
      </c>
      <c r="AA1542" s="58">
        <f>Table1[[#This Row],[number of times I order]]*$H$1</f>
        <v>6145.7333981090997</v>
      </c>
      <c r="AB1542" s="58">
        <f>Table1[[#This Row],[Holding cost]]+AA1542</f>
        <v>12291.466796218197</v>
      </c>
      <c r="AC1542" s="34">
        <v>-0.4</v>
      </c>
      <c r="AD1542" s="29">
        <v>0.85</v>
      </c>
      <c r="AE1542" s="29">
        <v>0.48</v>
      </c>
      <c r="AF1542" s="29">
        <v>23</v>
      </c>
    </row>
    <row r="1543" spans="1:32" x14ac:dyDescent="0.15">
      <c r="A1543" s="32">
        <v>87489.687161430265</v>
      </c>
      <c r="B1543" s="33">
        <v>8.4456069000000014</v>
      </c>
      <c r="C1543" s="33">
        <v>102665.92805584733</v>
      </c>
      <c r="D1543" s="33">
        <f>C1543/Table1[[#This Row],[Std. Price ($)]]</f>
        <v>12156.13386598035</v>
      </c>
      <c r="E1543" s="29">
        <v>18044</v>
      </c>
      <c r="F1543" s="29">
        <f t="shared" si="336"/>
        <v>21652.799999999999</v>
      </c>
      <c r="G1543" s="29">
        <f t="shared" si="337"/>
        <v>21652.799999999999</v>
      </c>
      <c r="H1543" s="29">
        <f t="shared" si="338"/>
        <v>21652.799999999999</v>
      </c>
      <c r="I1543" s="58">
        <f t="shared" si="339"/>
        <v>21652.799999999999</v>
      </c>
      <c r="J1543" s="58">
        <f t="shared" si="340"/>
        <v>21652.799999999999</v>
      </c>
      <c r="K1543" s="58">
        <f t="shared" si="341"/>
        <v>21652.799999999999</v>
      </c>
      <c r="L1543" s="58">
        <f t="shared" si="342"/>
        <v>21652.799999999999</v>
      </c>
      <c r="M1543" s="58">
        <f t="shared" si="343"/>
        <v>21652.799999999999</v>
      </c>
      <c r="N1543" s="58">
        <f t="shared" si="344"/>
        <v>21652.799999999999</v>
      </c>
      <c r="O1543" s="58">
        <f t="shared" si="345"/>
        <v>21652.799999999999</v>
      </c>
      <c r="P1543" s="58">
        <f t="shared" si="346"/>
        <v>21652.799999999999</v>
      </c>
      <c r="Q1543" s="58">
        <f t="shared" si="347"/>
        <v>21652.799999999999</v>
      </c>
      <c r="R1543" s="58">
        <f>SUM(Table1[[#This Row],[Oct]:[September]])</f>
        <v>259833.59999999995</v>
      </c>
      <c r="S1543" s="68">
        <f>Table1[[#This Row],[DEMAND for the whole year]]/365</f>
        <v>711.87287671232866</v>
      </c>
      <c r="T1543" s="68">
        <f>Table1[[#This Row],[Lead Time (days)]]*S1543</f>
        <v>30610.533698630134</v>
      </c>
      <c r="U1543" s="68">
        <f>SQRT(2*Table1[[#This Row],[DEMAND for the whole year]]*$H$1/(Table1[[#This Row],[Std. Price ($)]]*$K$1))</f>
        <v>9607.1119378352741</v>
      </c>
      <c r="V1543" s="68">
        <f>Table1[[#This Row],[DEMAND for the whole year]]/U1543</f>
        <v>27.045963623751327</v>
      </c>
      <c r="W1543" s="68">
        <f>Table1[[#This Row],[Demand variability (COV)]]*S1543</f>
        <v>156.61203287671231</v>
      </c>
      <c r="X1543" s="68">
        <f t="shared" si="348"/>
        <v>1026.9737777550047</v>
      </c>
      <c r="Y1543" s="68">
        <f t="shared" si="349"/>
        <v>2109.1462773117878</v>
      </c>
      <c r="Z1543" s="58">
        <f>(Table1[[#This Row],[Eoq]]/2)*(Table1[[#This Row],[Std. Price ($)]]*$K$1)</f>
        <v>8113.7890871253985</v>
      </c>
      <c r="AA1543" s="58">
        <f>Table1[[#This Row],[number of times I order]]*$H$1</f>
        <v>8113.7890871253976</v>
      </c>
      <c r="AB1543" s="58">
        <f>Table1[[#This Row],[Holding cost]]+AA1543</f>
        <v>16227.578174250797</v>
      </c>
      <c r="AC1543" s="34">
        <v>0.2</v>
      </c>
      <c r="AD1543" s="29">
        <v>0.82</v>
      </c>
      <c r="AE1543" s="29">
        <v>0.22</v>
      </c>
      <c r="AF1543" s="29">
        <v>43</v>
      </c>
    </row>
    <row r="1544" spans="1:32" x14ac:dyDescent="0.15">
      <c r="A1544" s="32">
        <v>41409.288900249863</v>
      </c>
      <c r="B1544" s="33">
        <v>7.4515998000000003</v>
      </c>
      <c r="C1544" s="33">
        <v>75196.849314829946</v>
      </c>
      <c r="D1544" s="33">
        <f>C1544/Table1[[#This Row],[Std. Price ($)]]</f>
        <v>10091.369817637005</v>
      </c>
      <c r="E1544" s="29">
        <v>29174</v>
      </c>
      <c r="F1544" s="29">
        <f t="shared" si="336"/>
        <v>23339.200000000001</v>
      </c>
      <c r="G1544" s="29">
        <f t="shared" si="337"/>
        <v>23339.200000000001</v>
      </c>
      <c r="H1544" s="29">
        <f t="shared" si="338"/>
        <v>23339.200000000001</v>
      </c>
      <c r="I1544" s="58">
        <f t="shared" si="339"/>
        <v>23339.200000000001</v>
      </c>
      <c r="J1544" s="58">
        <f t="shared" si="340"/>
        <v>23339.200000000001</v>
      </c>
      <c r="K1544" s="58">
        <f t="shared" si="341"/>
        <v>23339.200000000001</v>
      </c>
      <c r="L1544" s="58">
        <f t="shared" si="342"/>
        <v>23339.200000000001</v>
      </c>
      <c r="M1544" s="58">
        <f t="shared" si="343"/>
        <v>23339.200000000001</v>
      </c>
      <c r="N1544" s="58">
        <f t="shared" si="344"/>
        <v>23339.200000000001</v>
      </c>
      <c r="O1544" s="58">
        <f t="shared" si="345"/>
        <v>23339.200000000001</v>
      </c>
      <c r="P1544" s="58">
        <f t="shared" si="346"/>
        <v>23339.200000000001</v>
      </c>
      <c r="Q1544" s="58">
        <f t="shared" si="347"/>
        <v>23339.200000000001</v>
      </c>
      <c r="R1544" s="58">
        <f>SUM(Table1[[#This Row],[Oct]:[September]])</f>
        <v>280070.40000000008</v>
      </c>
      <c r="S1544" s="68">
        <f>Table1[[#This Row],[DEMAND for the whole year]]/365</f>
        <v>767.31616438356184</v>
      </c>
      <c r="T1544" s="68">
        <f>Table1[[#This Row],[Lead Time (days)]]*S1544</f>
        <v>16113.639452054798</v>
      </c>
      <c r="U1544" s="68">
        <f>SQRT(2*Table1[[#This Row],[DEMAND for the whole year]]*$H$1/(Table1[[#This Row],[Std. Price ($)]]*$K$1))</f>
        <v>10618.654051193336</v>
      </c>
      <c r="V1544" s="68">
        <f>Table1[[#This Row],[DEMAND for the whole year]]/U1544</f>
        <v>26.375320134713821</v>
      </c>
      <c r="W1544" s="68">
        <f>Table1[[#This Row],[Demand variability (COV)]]*S1544</f>
        <v>214.84852602739733</v>
      </c>
      <c r="X1544" s="68">
        <f t="shared" si="348"/>
        <v>984.55963347023817</v>
      </c>
      <c r="Y1544" s="68">
        <f t="shared" si="349"/>
        <v>2022.0382746915677</v>
      </c>
      <c r="Z1544" s="58">
        <f>(Table1[[#This Row],[Eoq]]/2)*(Table1[[#This Row],[Std. Price ($)]]*$K$1)</f>
        <v>7912.596040414146</v>
      </c>
      <c r="AA1544" s="58">
        <f>Table1[[#This Row],[number of times I order]]*$H$1</f>
        <v>7912.596040414146</v>
      </c>
      <c r="AB1544" s="58">
        <f>Table1[[#This Row],[Holding cost]]+AA1544</f>
        <v>15825.192080828292</v>
      </c>
      <c r="AC1544" s="34">
        <v>-0.2</v>
      </c>
      <c r="AD1544" s="29">
        <v>0.93</v>
      </c>
      <c r="AE1544" s="29">
        <v>0.28000000000000003</v>
      </c>
      <c r="AF1544" s="29">
        <v>21</v>
      </c>
    </row>
    <row r="1545" spans="1:32" x14ac:dyDescent="0.15">
      <c r="A1545" s="32">
        <v>93540.851841084019</v>
      </c>
      <c r="B1545" s="33">
        <v>8.2715061000000016</v>
      </c>
      <c r="C1545" s="33">
        <v>388702.09771124797</v>
      </c>
      <c r="D1545" s="33">
        <f>C1545/Table1[[#This Row],[Std. Price ($)]]</f>
        <v>46992.904679263658</v>
      </c>
      <c r="E1545" s="29">
        <v>30218</v>
      </c>
      <c r="F1545" s="29">
        <f t="shared" si="336"/>
        <v>48348.800000000003</v>
      </c>
      <c r="G1545" s="29">
        <f t="shared" si="337"/>
        <v>48348.800000000003</v>
      </c>
      <c r="H1545" s="29">
        <f t="shared" si="338"/>
        <v>48348.800000000003</v>
      </c>
      <c r="I1545" s="58">
        <f t="shared" si="339"/>
        <v>48348.800000000003</v>
      </c>
      <c r="J1545" s="58">
        <f t="shared" si="340"/>
        <v>48348.800000000003</v>
      </c>
      <c r="K1545" s="58">
        <f t="shared" si="341"/>
        <v>48348.800000000003</v>
      </c>
      <c r="L1545" s="58">
        <f t="shared" si="342"/>
        <v>48348.800000000003</v>
      </c>
      <c r="M1545" s="58">
        <f t="shared" si="343"/>
        <v>48348.800000000003</v>
      </c>
      <c r="N1545" s="58">
        <f t="shared" si="344"/>
        <v>48348.800000000003</v>
      </c>
      <c r="O1545" s="58">
        <f t="shared" si="345"/>
        <v>48348.800000000003</v>
      </c>
      <c r="P1545" s="58">
        <f t="shared" si="346"/>
        <v>48348.800000000003</v>
      </c>
      <c r="Q1545" s="58">
        <f t="shared" si="347"/>
        <v>48348.800000000003</v>
      </c>
      <c r="R1545" s="58">
        <f>SUM(Table1[[#This Row],[Oct]:[September]])</f>
        <v>580185.59999999998</v>
      </c>
      <c r="S1545" s="68">
        <f>Table1[[#This Row],[DEMAND for the whole year]]/365</f>
        <v>1589.5495890410957</v>
      </c>
      <c r="T1545" s="68">
        <f>Table1[[#This Row],[Lead Time (days)]]*S1545</f>
        <v>73119.281095890401</v>
      </c>
      <c r="U1545" s="68">
        <f>SQRT(2*Table1[[#This Row],[DEMAND for the whole year]]*$H$1/(Table1[[#This Row],[Std. Price ($)]]*$K$1))</f>
        <v>14506.137942564199</v>
      </c>
      <c r="V1545" s="68">
        <f>Table1[[#This Row],[DEMAND for the whole year]]/U1545</f>
        <v>39.995869493120416</v>
      </c>
      <c r="W1545" s="68">
        <f>Table1[[#This Row],[Demand variability (COV)]]*S1545</f>
        <v>1176.2666958904108</v>
      </c>
      <c r="X1545" s="68">
        <f t="shared" si="348"/>
        <v>7977.8288796892248</v>
      </c>
      <c r="Y1545" s="68">
        <f t="shared" si="349"/>
        <v>16384.457370868837</v>
      </c>
      <c r="Z1545" s="58">
        <f>(Table1[[#This Row],[Eoq]]/2)*(Table1[[#This Row],[Std. Price ($)]]*$K$1)</f>
        <v>11998.760847936126</v>
      </c>
      <c r="AA1545" s="58">
        <f>Table1[[#This Row],[number of times I order]]*$H$1</f>
        <v>11998.760847936124</v>
      </c>
      <c r="AB1545" s="58">
        <f>Table1[[#This Row],[Holding cost]]+AA1545</f>
        <v>23997.521695872252</v>
      </c>
      <c r="AC1545" s="34">
        <v>0.6</v>
      </c>
      <c r="AD1545" s="29">
        <v>0.85</v>
      </c>
      <c r="AE1545" s="29">
        <v>0.74</v>
      </c>
      <c r="AF1545" s="29">
        <v>46</v>
      </c>
    </row>
    <row r="1546" spans="1:32" x14ac:dyDescent="0.15">
      <c r="A1546" s="32">
        <v>57066.914401374212</v>
      </c>
      <c r="B1546" s="33">
        <v>6.2540841</v>
      </c>
      <c r="C1546" s="33">
        <v>4533.6265839340804</v>
      </c>
      <c r="D1546" s="33">
        <f>C1546/Table1[[#This Row],[Std. Price ($)]]</f>
        <v>724.90655888910737</v>
      </c>
      <c r="E1546" s="29">
        <v>35278</v>
      </c>
      <c r="F1546" s="29">
        <f t="shared" si="336"/>
        <v>14111.2</v>
      </c>
      <c r="G1546" s="29">
        <f t="shared" si="337"/>
        <v>14111.2</v>
      </c>
      <c r="H1546" s="29">
        <f t="shared" si="338"/>
        <v>14111.2</v>
      </c>
      <c r="I1546" s="58">
        <f t="shared" si="339"/>
        <v>14111.2</v>
      </c>
      <c r="J1546" s="58">
        <f t="shared" si="340"/>
        <v>14111.2</v>
      </c>
      <c r="K1546" s="58">
        <f t="shared" si="341"/>
        <v>14111.2</v>
      </c>
      <c r="L1546" s="58">
        <f t="shared" si="342"/>
        <v>14111.2</v>
      </c>
      <c r="M1546" s="58">
        <f t="shared" si="343"/>
        <v>14111.2</v>
      </c>
      <c r="N1546" s="58">
        <f t="shared" si="344"/>
        <v>14111.2</v>
      </c>
      <c r="O1546" s="58">
        <f t="shared" si="345"/>
        <v>14111.2</v>
      </c>
      <c r="P1546" s="58">
        <f t="shared" si="346"/>
        <v>14111.2</v>
      </c>
      <c r="Q1546" s="58">
        <f t="shared" si="347"/>
        <v>14111.2</v>
      </c>
      <c r="R1546" s="58">
        <f>SUM(Table1[[#This Row],[Oct]:[September]])</f>
        <v>169334.40000000002</v>
      </c>
      <c r="S1546" s="68">
        <f>Table1[[#This Row],[DEMAND for the whole year]]/365</f>
        <v>463.92986301369871</v>
      </c>
      <c r="T1546" s="68">
        <f>Table1[[#This Row],[Lead Time (days)]]*S1546</f>
        <v>463.92986301369871</v>
      </c>
      <c r="U1546" s="68">
        <f>SQRT(2*Table1[[#This Row],[DEMAND for the whole year]]*$H$1/(Table1[[#This Row],[Std. Price ($)]]*$K$1))</f>
        <v>9012.6263345514308</v>
      </c>
      <c r="V1546" s="68">
        <f>Table1[[#This Row],[DEMAND for the whole year]]/U1546</f>
        <v>18.788574352719795</v>
      </c>
      <c r="W1546" s="68">
        <f>Table1[[#This Row],[Demand variability (COV)]]*S1546</f>
        <v>125.26106301369866</v>
      </c>
      <c r="X1546" s="68">
        <f t="shared" si="348"/>
        <v>125.26106301369866</v>
      </c>
      <c r="Y1546" s="68">
        <f t="shared" si="349"/>
        <v>257.25477170896767</v>
      </c>
      <c r="Z1546" s="58">
        <f>(Table1[[#This Row],[Eoq]]/2)*(Table1[[#This Row],[Std. Price ($)]]*$K$1)</f>
        <v>5636.5723058159383</v>
      </c>
      <c r="AA1546" s="58">
        <f>Table1[[#This Row],[number of times I order]]*$H$1</f>
        <v>5636.5723058159383</v>
      </c>
      <c r="AB1546" s="58">
        <f>Table1[[#This Row],[Holding cost]]+AA1546</f>
        <v>11273.144611631877</v>
      </c>
      <c r="AC1546" s="34">
        <v>-0.6</v>
      </c>
      <c r="AD1546" s="29">
        <v>0.75</v>
      </c>
      <c r="AE1546" s="29">
        <v>0.27</v>
      </c>
      <c r="AF1546" s="29">
        <v>1</v>
      </c>
    </row>
    <row r="1547" spans="1:32" x14ac:dyDescent="0.15">
      <c r="A1547" s="32">
        <v>14950.110980071307</v>
      </c>
      <c r="B1547" s="33">
        <v>8.1922872000000009</v>
      </c>
      <c r="C1547" s="33">
        <v>142536.03381093519</v>
      </c>
      <c r="D1547" s="33">
        <f>C1547/Table1[[#This Row],[Std. Price ($)]]</f>
        <v>17398.80821206258</v>
      </c>
      <c r="E1547" s="29">
        <v>40968</v>
      </c>
      <c r="F1547" s="29">
        <f t="shared" si="336"/>
        <v>73742.399999999994</v>
      </c>
      <c r="G1547" s="29">
        <f t="shared" si="337"/>
        <v>73742.399999999994</v>
      </c>
      <c r="H1547" s="29">
        <f t="shared" si="338"/>
        <v>73742.399999999994</v>
      </c>
      <c r="I1547" s="58">
        <f t="shared" si="339"/>
        <v>73742.399999999994</v>
      </c>
      <c r="J1547" s="58">
        <f t="shared" si="340"/>
        <v>73742.399999999994</v>
      </c>
      <c r="K1547" s="58">
        <f t="shared" si="341"/>
        <v>73742.399999999994</v>
      </c>
      <c r="L1547" s="58">
        <f t="shared" si="342"/>
        <v>73742.399999999994</v>
      </c>
      <c r="M1547" s="58">
        <f t="shared" si="343"/>
        <v>73742.399999999994</v>
      </c>
      <c r="N1547" s="58">
        <f t="shared" si="344"/>
        <v>73742.399999999994</v>
      </c>
      <c r="O1547" s="58">
        <f t="shared" si="345"/>
        <v>73742.399999999994</v>
      </c>
      <c r="P1547" s="58">
        <f t="shared" si="346"/>
        <v>73742.399999999994</v>
      </c>
      <c r="Q1547" s="58">
        <f t="shared" si="347"/>
        <v>73742.399999999994</v>
      </c>
      <c r="R1547" s="58">
        <f>SUM(Table1[[#This Row],[Oct]:[September]])</f>
        <v>884908.80000000016</v>
      </c>
      <c r="S1547" s="68">
        <f>Table1[[#This Row],[DEMAND for the whole year]]/365</f>
        <v>2424.407671232877</v>
      </c>
      <c r="T1547" s="68">
        <f>Table1[[#This Row],[Lead Time (days)]]*S1547</f>
        <v>55761.376438356172</v>
      </c>
      <c r="U1547" s="68">
        <f>SQRT(2*Table1[[#This Row],[DEMAND for the whole year]]*$H$1/(Table1[[#This Row],[Std. Price ($)]]*$K$1))</f>
        <v>18001.442176819255</v>
      </c>
      <c r="V1547" s="68">
        <f>Table1[[#This Row],[DEMAND for the whole year]]/U1547</f>
        <v>49.15766144223219</v>
      </c>
      <c r="W1547" s="68">
        <f>Table1[[#This Row],[Demand variability (COV)]]*S1547</f>
        <v>775.81045479452064</v>
      </c>
      <c r="X1547" s="68">
        <f t="shared" si="348"/>
        <v>3720.6562352191395</v>
      </c>
      <c r="Y1547" s="68">
        <f t="shared" si="349"/>
        <v>7641.2936899168044</v>
      </c>
      <c r="Z1547" s="58">
        <f>(Table1[[#This Row],[Eoq]]/2)*(Table1[[#This Row],[Std. Price ($)]]*$K$1)</f>
        <v>14747.298432669655</v>
      </c>
      <c r="AA1547" s="58">
        <f>Table1[[#This Row],[number of times I order]]*$H$1</f>
        <v>14747.298432669657</v>
      </c>
      <c r="AB1547" s="58">
        <f>Table1[[#This Row],[Holding cost]]+AA1547</f>
        <v>29494.596865339314</v>
      </c>
      <c r="AC1547" s="34">
        <v>0.8</v>
      </c>
      <c r="AD1547" s="29">
        <v>0.85</v>
      </c>
      <c r="AE1547" s="29">
        <v>0.32</v>
      </c>
      <c r="AF1547" s="29">
        <v>23</v>
      </c>
    </row>
    <row r="1548" spans="1:32" x14ac:dyDescent="0.15">
      <c r="A1548" s="32">
        <v>54259.555339481682</v>
      </c>
      <c r="B1548" s="33">
        <v>6.7611720000000002</v>
      </c>
      <c r="C1548" s="33">
        <v>392523.4386684536</v>
      </c>
      <c r="D1548" s="33">
        <f>C1548/Table1[[#This Row],[Std. Price ($)]]</f>
        <v>58055.532187090284</v>
      </c>
      <c r="E1548" s="29">
        <v>156120</v>
      </c>
      <c r="F1548" s="29">
        <f t="shared" si="336"/>
        <v>234180</v>
      </c>
      <c r="G1548" s="29">
        <f t="shared" si="337"/>
        <v>234180</v>
      </c>
      <c r="H1548" s="29">
        <f t="shared" si="338"/>
        <v>234180</v>
      </c>
      <c r="I1548" s="58">
        <f t="shared" si="339"/>
        <v>234180</v>
      </c>
      <c r="J1548" s="58">
        <f t="shared" si="340"/>
        <v>234180</v>
      </c>
      <c r="K1548" s="58">
        <f t="shared" si="341"/>
        <v>234180</v>
      </c>
      <c r="L1548" s="58">
        <f t="shared" si="342"/>
        <v>234180</v>
      </c>
      <c r="M1548" s="58">
        <f t="shared" si="343"/>
        <v>234180</v>
      </c>
      <c r="N1548" s="58">
        <f t="shared" si="344"/>
        <v>234180</v>
      </c>
      <c r="O1548" s="58">
        <f t="shared" si="345"/>
        <v>234180</v>
      </c>
      <c r="P1548" s="58">
        <f t="shared" si="346"/>
        <v>234180</v>
      </c>
      <c r="Q1548" s="58">
        <f t="shared" si="347"/>
        <v>234180</v>
      </c>
      <c r="R1548" s="58">
        <f>SUM(Table1[[#This Row],[Oct]:[September]])</f>
        <v>2810160</v>
      </c>
      <c r="S1548" s="68">
        <f>Table1[[#This Row],[DEMAND for the whole year]]/365</f>
        <v>7699.0684931506848</v>
      </c>
      <c r="T1548" s="68">
        <f>Table1[[#This Row],[Lead Time (days)]]*S1548</f>
        <v>177078.57534246575</v>
      </c>
      <c r="U1548" s="68">
        <f>SQRT(2*Table1[[#This Row],[DEMAND for the whole year]]*$H$1/(Table1[[#This Row],[Std. Price ($)]]*$K$1))</f>
        <v>35311.418099040697</v>
      </c>
      <c r="V1548" s="68">
        <f>Table1[[#This Row],[DEMAND for the whole year]]/U1548</f>
        <v>79.582190443842393</v>
      </c>
      <c r="W1548" s="68">
        <f>Table1[[#This Row],[Demand variability (COV)]]*S1548</f>
        <v>1693.7950684931507</v>
      </c>
      <c r="X1548" s="68">
        <f t="shared" si="348"/>
        <v>8123.155783511078</v>
      </c>
      <c r="Y1548" s="68">
        <f t="shared" si="349"/>
        <v>16682.922341278463</v>
      </c>
      <c r="Z1548" s="58">
        <f>(Table1[[#This Row],[Eoq]]/2)*(Table1[[#This Row],[Std. Price ($)]]*$K$1)</f>
        <v>23874.657133152723</v>
      </c>
      <c r="AA1548" s="58">
        <f>Table1[[#This Row],[number of times I order]]*$H$1</f>
        <v>23874.657133152719</v>
      </c>
      <c r="AB1548" s="58">
        <f>Table1[[#This Row],[Holding cost]]+AA1548</f>
        <v>47749.314266305446</v>
      </c>
      <c r="AC1548" s="34">
        <v>0.5</v>
      </c>
      <c r="AD1548" s="29">
        <v>0.85</v>
      </c>
      <c r="AE1548" s="29">
        <v>0.22</v>
      </c>
      <c r="AF1548" s="29">
        <v>23</v>
      </c>
    </row>
    <row r="1549" spans="1:32" x14ac:dyDescent="0.15">
      <c r="A1549" s="32">
        <v>62925.392611998286</v>
      </c>
      <c r="B1549" s="33">
        <v>8.2709656000000003</v>
      </c>
      <c r="C1549" s="33">
        <v>27.999570492848832</v>
      </c>
      <c r="D1549" s="33">
        <f>C1549/Table1[[#This Row],[Std. Price ($)]]</f>
        <v>3.3852843606130865</v>
      </c>
      <c r="E1549" s="29">
        <v>18</v>
      </c>
      <c r="F1549" s="29">
        <f t="shared" si="336"/>
        <v>5.4</v>
      </c>
      <c r="G1549" s="29">
        <f t="shared" si="337"/>
        <v>5.4</v>
      </c>
      <c r="H1549" s="29">
        <f t="shared" si="338"/>
        <v>5.4</v>
      </c>
      <c r="I1549" s="58">
        <f t="shared" si="339"/>
        <v>5.4</v>
      </c>
      <c r="J1549" s="58">
        <f t="shared" si="340"/>
        <v>5.4</v>
      </c>
      <c r="K1549" s="58">
        <f t="shared" si="341"/>
        <v>5.4</v>
      </c>
      <c r="L1549" s="58">
        <f t="shared" si="342"/>
        <v>5.4</v>
      </c>
      <c r="M1549" s="58">
        <f t="shared" si="343"/>
        <v>5.4</v>
      </c>
      <c r="N1549" s="58">
        <f t="shared" si="344"/>
        <v>5.4</v>
      </c>
      <c r="O1549" s="58">
        <f t="shared" si="345"/>
        <v>5.4</v>
      </c>
      <c r="P1549" s="58">
        <f t="shared" si="346"/>
        <v>5.4</v>
      </c>
      <c r="Q1549" s="58">
        <f t="shared" si="347"/>
        <v>5.4</v>
      </c>
      <c r="R1549" s="58">
        <f>SUM(Table1[[#This Row],[Oct]:[September]])</f>
        <v>64.8</v>
      </c>
      <c r="S1549" s="68">
        <f>Table1[[#This Row],[DEMAND for the whole year]]/365</f>
        <v>0.17753424657534245</v>
      </c>
      <c r="T1549" s="68">
        <f>Table1[[#This Row],[Lead Time (days)]]*S1549</f>
        <v>0.88767123287671224</v>
      </c>
      <c r="U1549" s="68">
        <f>SQRT(2*Table1[[#This Row],[DEMAND for the whole year]]*$H$1/(Table1[[#This Row],[Std. Price ($)]]*$K$1))</f>
        <v>153.30983739741319</v>
      </c>
      <c r="V1549" s="68">
        <f>Table1[[#This Row],[DEMAND for the whole year]]/U1549</f>
        <v>0.42267346375186604</v>
      </c>
      <c r="W1549" s="68">
        <f>Table1[[#This Row],[Demand variability (COV)]]*S1549</f>
        <v>0.14202739726027397</v>
      </c>
      <c r="X1549" s="68">
        <f t="shared" si="348"/>
        <v>0.31758291494134</v>
      </c>
      <c r="Y1549" s="68">
        <f t="shared" si="349"/>
        <v>0.65223556559605567</v>
      </c>
      <c r="Z1549" s="58">
        <f>(Table1[[#This Row],[Eoq]]/2)*(Table1[[#This Row],[Std. Price ($)]]*$K$1)</f>
        <v>126.80203912555982</v>
      </c>
      <c r="AA1549" s="58">
        <f>Table1[[#This Row],[number of times I order]]*$H$1</f>
        <v>126.80203912555982</v>
      </c>
      <c r="AB1549" s="58">
        <f>Table1[[#This Row],[Holding cost]]+AA1549</f>
        <v>253.60407825111963</v>
      </c>
      <c r="AC1549" s="34">
        <v>-0.7</v>
      </c>
      <c r="AD1549" s="29">
        <v>0.7</v>
      </c>
      <c r="AE1549" s="29">
        <v>0.8</v>
      </c>
      <c r="AF1549" s="29">
        <v>5</v>
      </c>
    </row>
    <row r="1550" spans="1:32" x14ac:dyDescent="0.15">
      <c r="A1550" s="32">
        <v>40644.052823983235</v>
      </c>
      <c r="B1550" s="33">
        <v>9.1207374000000012</v>
      </c>
      <c r="C1550" s="33">
        <v>71.174455011977471</v>
      </c>
      <c r="D1550" s="33">
        <f>C1550/Table1[[#This Row],[Std. Price ($)]]</f>
        <v>7.8035855973638117</v>
      </c>
      <c r="E1550" s="29">
        <v>42</v>
      </c>
      <c r="F1550" s="29">
        <f t="shared" si="336"/>
        <v>67.2</v>
      </c>
      <c r="G1550" s="29">
        <f t="shared" si="337"/>
        <v>67.2</v>
      </c>
      <c r="H1550" s="29">
        <f t="shared" si="338"/>
        <v>67.2</v>
      </c>
      <c r="I1550" s="58">
        <f t="shared" si="339"/>
        <v>67.2</v>
      </c>
      <c r="J1550" s="58">
        <f t="shared" si="340"/>
        <v>67.2</v>
      </c>
      <c r="K1550" s="58">
        <f t="shared" si="341"/>
        <v>67.2</v>
      </c>
      <c r="L1550" s="58">
        <f t="shared" si="342"/>
        <v>67.2</v>
      </c>
      <c r="M1550" s="58">
        <f t="shared" si="343"/>
        <v>67.2</v>
      </c>
      <c r="N1550" s="58">
        <f t="shared" si="344"/>
        <v>67.2</v>
      </c>
      <c r="O1550" s="58">
        <f t="shared" si="345"/>
        <v>67.2</v>
      </c>
      <c r="P1550" s="58">
        <f t="shared" si="346"/>
        <v>67.2</v>
      </c>
      <c r="Q1550" s="58">
        <f t="shared" si="347"/>
        <v>67.2</v>
      </c>
      <c r="R1550" s="58">
        <f>SUM(Table1[[#This Row],[Oct]:[September]])</f>
        <v>806.4000000000002</v>
      </c>
      <c r="S1550" s="68">
        <f>Table1[[#This Row],[DEMAND for the whole year]]/365</f>
        <v>2.2093150684931513</v>
      </c>
      <c r="T1550" s="68">
        <f>Table1[[#This Row],[Lead Time (days)]]*S1550</f>
        <v>11.046575342465756</v>
      </c>
      <c r="U1550" s="68">
        <f>SQRT(2*Table1[[#This Row],[DEMAND for the whole year]]*$H$1/(Table1[[#This Row],[Std. Price ($)]]*$K$1))</f>
        <v>515.01622470203438</v>
      </c>
      <c r="V1550" s="68">
        <f>Table1[[#This Row],[DEMAND for the whole year]]/U1550</f>
        <v>1.5657759140822167</v>
      </c>
      <c r="W1550" s="68">
        <f>Table1[[#This Row],[Demand variability (COV)]]*S1550</f>
        <v>1.7674520547945212</v>
      </c>
      <c r="X1550" s="68">
        <f t="shared" si="348"/>
        <v>3.9521429414922324</v>
      </c>
      <c r="Y1550" s="68">
        <f t="shared" si="349"/>
        <v>8.1167092607509179</v>
      </c>
      <c r="Z1550" s="58">
        <f>(Table1[[#This Row],[Eoq]]/2)*(Table1[[#This Row],[Std. Price ($)]]*$K$1)</f>
        <v>469.73277422466498</v>
      </c>
      <c r="AA1550" s="58">
        <f>Table1[[#This Row],[number of times I order]]*$H$1</f>
        <v>469.73277422466504</v>
      </c>
      <c r="AB1550" s="58">
        <f>Table1[[#This Row],[Holding cost]]+AA1550</f>
        <v>939.46554844933007</v>
      </c>
      <c r="AC1550" s="34">
        <v>0.6</v>
      </c>
      <c r="AD1550" s="29">
        <v>0.7</v>
      </c>
      <c r="AE1550" s="29">
        <v>0.8</v>
      </c>
      <c r="AF1550" s="29">
        <v>5</v>
      </c>
    </row>
    <row r="1551" spans="1:32" x14ac:dyDescent="0.15">
      <c r="A1551" s="32">
        <v>76649.339722029879</v>
      </c>
      <c r="B1551" s="33">
        <v>6.3400006000000007</v>
      </c>
      <c r="C1551" s="33">
        <v>32.225809506815978</v>
      </c>
      <c r="D1551" s="33">
        <f>C1551/Table1[[#This Row],[Std. Price ($)]]</f>
        <v>5.0829347724061691</v>
      </c>
      <c r="E1551" s="29">
        <v>26</v>
      </c>
      <c r="F1551" s="29">
        <f t="shared" si="336"/>
        <v>36.4</v>
      </c>
      <c r="G1551" s="29">
        <f t="shared" si="337"/>
        <v>36.4</v>
      </c>
      <c r="H1551" s="29">
        <f t="shared" si="338"/>
        <v>36.4</v>
      </c>
      <c r="I1551" s="58">
        <f t="shared" si="339"/>
        <v>36.4</v>
      </c>
      <c r="J1551" s="58">
        <f t="shared" si="340"/>
        <v>36.4</v>
      </c>
      <c r="K1551" s="58">
        <f t="shared" si="341"/>
        <v>36.4</v>
      </c>
      <c r="L1551" s="58">
        <f t="shared" si="342"/>
        <v>36.4</v>
      </c>
      <c r="M1551" s="58">
        <f t="shared" si="343"/>
        <v>36.4</v>
      </c>
      <c r="N1551" s="58">
        <f t="shared" si="344"/>
        <v>36.4</v>
      </c>
      <c r="O1551" s="58">
        <f t="shared" si="345"/>
        <v>36.4</v>
      </c>
      <c r="P1551" s="58">
        <f t="shared" si="346"/>
        <v>36.4</v>
      </c>
      <c r="Q1551" s="58">
        <f t="shared" si="347"/>
        <v>36.4</v>
      </c>
      <c r="R1551" s="58">
        <f>SUM(Table1[[#This Row],[Oct]:[September]])</f>
        <v>436.7999999999999</v>
      </c>
      <c r="S1551" s="68">
        <f>Table1[[#This Row],[DEMAND for the whole year]]/365</f>
        <v>1.1967123287671231</v>
      </c>
      <c r="T1551" s="68">
        <f>Table1[[#This Row],[Lead Time (days)]]*S1551</f>
        <v>5.9835616438356158</v>
      </c>
      <c r="U1551" s="68">
        <f>SQRT(2*Table1[[#This Row],[DEMAND for the whole year]]*$H$1/(Table1[[#This Row],[Std. Price ($)]]*$K$1))</f>
        <v>454.62916492514552</v>
      </c>
      <c r="V1551" s="68">
        <f>Table1[[#This Row],[DEMAND for the whole year]]/U1551</f>
        <v>0.96078305946764064</v>
      </c>
      <c r="W1551" s="68">
        <f>Table1[[#This Row],[Demand variability (COV)]]*S1551</f>
        <v>0.95736986301369853</v>
      </c>
      <c r="X1551" s="68">
        <f t="shared" si="348"/>
        <v>2.1407440933082915</v>
      </c>
      <c r="Y1551" s="68">
        <f t="shared" si="349"/>
        <v>4.3965508495734111</v>
      </c>
      <c r="Z1551" s="58">
        <f>(Table1[[#This Row],[Eoq]]/2)*(Table1[[#This Row],[Std. Price ($)]]*$K$1)</f>
        <v>288.23491784029221</v>
      </c>
      <c r="AA1551" s="58">
        <f>Table1[[#This Row],[number of times I order]]*$H$1</f>
        <v>288.23491784029221</v>
      </c>
      <c r="AB1551" s="58">
        <f>Table1[[#This Row],[Holding cost]]+AA1551</f>
        <v>576.46983568058442</v>
      </c>
      <c r="AC1551" s="34">
        <v>0.4</v>
      </c>
      <c r="AD1551" s="29">
        <v>0.7</v>
      </c>
      <c r="AE1551" s="29">
        <v>0.8</v>
      </c>
      <c r="AF1551" s="29">
        <v>5</v>
      </c>
    </row>
    <row r="1552" spans="1:32" x14ac:dyDescent="0.15">
      <c r="A1552" s="32">
        <v>89943.659699279437</v>
      </c>
      <c r="B1552" s="33">
        <v>11.4038439</v>
      </c>
      <c r="C1552" s="33">
        <v>70.323866282773835</v>
      </c>
      <c r="D1552" s="33">
        <f>C1552/Table1[[#This Row],[Std. Price ($)]]</f>
        <v>6.1666808928149077</v>
      </c>
      <c r="E1552" s="29">
        <v>34</v>
      </c>
      <c r="F1552" s="29">
        <f t="shared" si="336"/>
        <v>20.399999999999999</v>
      </c>
      <c r="G1552" s="29">
        <f t="shared" si="337"/>
        <v>20.399999999999999</v>
      </c>
      <c r="H1552" s="29">
        <f t="shared" si="338"/>
        <v>20.399999999999999</v>
      </c>
      <c r="I1552" s="58">
        <f t="shared" si="339"/>
        <v>20.399999999999999</v>
      </c>
      <c r="J1552" s="58">
        <f t="shared" si="340"/>
        <v>20.399999999999999</v>
      </c>
      <c r="K1552" s="58">
        <f t="shared" si="341"/>
        <v>20.399999999999999</v>
      </c>
      <c r="L1552" s="58">
        <f t="shared" si="342"/>
        <v>20.399999999999999</v>
      </c>
      <c r="M1552" s="58">
        <f t="shared" si="343"/>
        <v>20.399999999999999</v>
      </c>
      <c r="N1552" s="58">
        <f t="shared" si="344"/>
        <v>20.399999999999999</v>
      </c>
      <c r="O1552" s="58">
        <f t="shared" si="345"/>
        <v>20.399999999999999</v>
      </c>
      <c r="P1552" s="58">
        <f t="shared" si="346"/>
        <v>20.399999999999999</v>
      </c>
      <c r="Q1552" s="58">
        <f t="shared" si="347"/>
        <v>20.399999999999999</v>
      </c>
      <c r="R1552" s="58">
        <f>SUM(Table1[[#This Row],[Oct]:[September]])</f>
        <v>244.80000000000004</v>
      </c>
      <c r="S1552" s="68">
        <f>Table1[[#This Row],[DEMAND for the whole year]]/365</f>
        <v>0.67068493150684938</v>
      </c>
      <c r="T1552" s="68">
        <f>Table1[[#This Row],[Lead Time (days)]]*S1552</f>
        <v>3.353424657534247</v>
      </c>
      <c r="U1552" s="68">
        <f>SQRT(2*Table1[[#This Row],[DEMAND for the whole year]]*$H$1/(Table1[[#This Row],[Std. Price ($)]]*$K$1))</f>
        <v>253.77024686036859</v>
      </c>
      <c r="V1552" s="68">
        <f>Table1[[#This Row],[DEMAND for the whole year]]/U1552</f>
        <v>0.96465209388670281</v>
      </c>
      <c r="W1552" s="68">
        <f>Table1[[#This Row],[Demand variability (COV)]]*S1552</f>
        <v>0.53654794520547955</v>
      </c>
      <c r="X1552" s="68">
        <f t="shared" si="348"/>
        <v>1.1997576786672848</v>
      </c>
      <c r="Y1552" s="68">
        <f t="shared" si="349"/>
        <v>2.4640010255850999</v>
      </c>
      <c r="Z1552" s="58">
        <f>(Table1[[#This Row],[Eoq]]/2)*(Table1[[#This Row],[Std. Price ($)]]*$K$1)</f>
        <v>289.39562816601091</v>
      </c>
      <c r="AA1552" s="58">
        <f>Table1[[#This Row],[number of times I order]]*$H$1</f>
        <v>289.39562816601085</v>
      </c>
      <c r="AB1552" s="58">
        <f>Table1[[#This Row],[Holding cost]]+AA1552</f>
        <v>578.7912563320217</v>
      </c>
      <c r="AC1552" s="34">
        <v>-0.4</v>
      </c>
      <c r="AD1552" s="29">
        <v>0.7</v>
      </c>
      <c r="AE1552" s="29">
        <v>0.8</v>
      </c>
      <c r="AF1552" s="29">
        <v>5</v>
      </c>
    </row>
    <row r="1553" spans="1:32" x14ac:dyDescent="0.15">
      <c r="A1553" s="32">
        <v>49867.48070702266</v>
      </c>
      <c r="B1553" s="33">
        <v>14.411990899999999</v>
      </c>
      <c r="C1553" s="33">
        <v>25.607491968171832</v>
      </c>
      <c r="D1553" s="33">
        <f>C1553/Table1[[#This Row],[Std. Price ($)]]</f>
        <v>1.7768184941174112</v>
      </c>
      <c r="E1553" s="29">
        <v>10</v>
      </c>
      <c r="F1553" s="29">
        <f t="shared" si="336"/>
        <v>3</v>
      </c>
      <c r="G1553" s="29">
        <f t="shared" si="337"/>
        <v>3</v>
      </c>
      <c r="H1553" s="29">
        <f t="shared" si="338"/>
        <v>3</v>
      </c>
      <c r="I1553" s="58">
        <f t="shared" si="339"/>
        <v>3</v>
      </c>
      <c r="J1553" s="58">
        <f t="shared" si="340"/>
        <v>3</v>
      </c>
      <c r="K1553" s="58">
        <f t="shared" si="341"/>
        <v>3</v>
      </c>
      <c r="L1553" s="58">
        <f t="shared" si="342"/>
        <v>3</v>
      </c>
      <c r="M1553" s="58">
        <f t="shared" si="343"/>
        <v>3</v>
      </c>
      <c r="N1553" s="58">
        <f t="shared" si="344"/>
        <v>3</v>
      </c>
      <c r="O1553" s="58">
        <f t="shared" si="345"/>
        <v>3</v>
      </c>
      <c r="P1553" s="58">
        <f t="shared" si="346"/>
        <v>3</v>
      </c>
      <c r="Q1553" s="58">
        <f t="shared" si="347"/>
        <v>3</v>
      </c>
      <c r="R1553" s="58">
        <f>SUM(Table1[[#This Row],[Oct]:[September]])</f>
        <v>36</v>
      </c>
      <c r="S1553" s="68">
        <f>Table1[[#This Row],[DEMAND for the whole year]]/365</f>
        <v>9.8630136986301367E-2</v>
      </c>
      <c r="T1553" s="68">
        <f>Table1[[#This Row],[Lead Time (days)]]*S1553</f>
        <v>0.49315068493150682</v>
      </c>
      <c r="U1553" s="68">
        <f>SQRT(2*Table1[[#This Row],[DEMAND for the whole year]]*$H$1/(Table1[[#This Row],[Std. Price ($)]]*$K$1))</f>
        <v>86.566505853554858</v>
      </c>
      <c r="V1553" s="68">
        <f>Table1[[#This Row],[DEMAND for the whole year]]/U1553</f>
        <v>0.41586523153540983</v>
      </c>
      <c r="W1553" s="68">
        <f>Table1[[#This Row],[Demand variability (COV)]]*S1553</f>
        <v>7.8904109589041094E-2</v>
      </c>
      <c r="X1553" s="68">
        <f t="shared" si="348"/>
        <v>0.17643495274518889</v>
      </c>
      <c r="Y1553" s="68">
        <f t="shared" si="349"/>
        <v>0.36235309199780869</v>
      </c>
      <c r="Z1553" s="58">
        <f>(Table1[[#This Row],[Eoq]]/2)*(Table1[[#This Row],[Std. Price ($)]]*$K$1)</f>
        <v>124.75956946062294</v>
      </c>
      <c r="AA1553" s="58">
        <f>Table1[[#This Row],[number of times I order]]*$H$1</f>
        <v>124.75956946062296</v>
      </c>
      <c r="AB1553" s="58">
        <f>Table1[[#This Row],[Holding cost]]+AA1553</f>
        <v>249.51913892124588</v>
      </c>
      <c r="AC1553" s="34">
        <v>-0.7</v>
      </c>
      <c r="AD1553" s="29">
        <v>0.7</v>
      </c>
      <c r="AE1553" s="29">
        <v>0.8</v>
      </c>
      <c r="AF1553" s="29">
        <v>5</v>
      </c>
    </row>
    <row r="1554" spans="1:32" x14ac:dyDescent="0.15">
      <c r="A1554" s="32">
        <v>18223.461997816361</v>
      </c>
      <c r="B1554" s="33">
        <v>5.7547615519999997</v>
      </c>
      <c r="C1554" s="33">
        <v>20.585827661887528</v>
      </c>
      <c r="D1554" s="33">
        <f>C1554/Table1[[#This Row],[Std. Price ($)]]</f>
        <v>3.5771816913479526</v>
      </c>
      <c r="E1554" s="29">
        <v>18</v>
      </c>
      <c r="F1554" s="29">
        <f t="shared" si="336"/>
        <v>27</v>
      </c>
      <c r="G1554" s="29">
        <f t="shared" si="337"/>
        <v>27</v>
      </c>
      <c r="H1554" s="29">
        <f t="shared" si="338"/>
        <v>27</v>
      </c>
      <c r="I1554" s="58">
        <f t="shared" si="339"/>
        <v>27</v>
      </c>
      <c r="J1554" s="58">
        <f t="shared" si="340"/>
        <v>27</v>
      </c>
      <c r="K1554" s="58">
        <f t="shared" si="341"/>
        <v>27</v>
      </c>
      <c r="L1554" s="58">
        <f t="shared" si="342"/>
        <v>27</v>
      </c>
      <c r="M1554" s="58">
        <f t="shared" si="343"/>
        <v>27</v>
      </c>
      <c r="N1554" s="58">
        <f t="shared" si="344"/>
        <v>27</v>
      </c>
      <c r="O1554" s="58">
        <f t="shared" si="345"/>
        <v>27</v>
      </c>
      <c r="P1554" s="58">
        <f t="shared" si="346"/>
        <v>27</v>
      </c>
      <c r="Q1554" s="58">
        <f t="shared" si="347"/>
        <v>27</v>
      </c>
      <c r="R1554" s="58">
        <f>SUM(Table1[[#This Row],[Oct]:[September]])</f>
        <v>324</v>
      </c>
      <c r="S1554" s="68">
        <f>Table1[[#This Row],[DEMAND for the whole year]]/365</f>
        <v>0.88767123287671235</v>
      </c>
      <c r="T1554" s="68">
        <f>Table1[[#This Row],[Lead Time (days)]]*S1554</f>
        <v>4.4383561643835616</v>
      </c>
      <c r="U1554" s="68">
        <f>SQRT(2*Table1[[#This Row],[DEMAND for the whole year]]*$H$1/(Table1[[#This Row],[Std. Price ($)]]*$K$1))</f>
        <v>410.97884356394951</v>
      </c>
      <c r="V1554" s="68">
        <f>Table1[[#This Row],[DEMAND for the whole year]]/U1554</f>
        <v>0.78836174920907975</v>
      </c>
      <c r="W1554" s="68">
        <f>Table1[[#This Row],[Demand variability (COV)]]*S1554</f>
        <v>0.7101369863013699</v>
      </c>
      <c r="X1554" s="68">
        <f t="shared" si="348"/>
        <v>1.5879145747067001</v>
      </c>
      <c r="Y1554" s="68">
        <f t="shared" si="349"/>
        <v>3.2611778279802781</v>
      </c>
      <c r="Z1554" s="58">
        <f>(Table1[[#This Row],[Eoq]]/2)*(Table1[[#This Row],[Std. Price ($)]]*$K$1)</f>
        <v>236.50852476272391</v>
      </c>
      <c r="AA1554" s="58">
        <f>Table1[[#This Row],[number of times I order]]*$H$1</f>
        <v>236.50852476272394</v>
      </c>
      <c r="AB1554" s="58">
        <f>Table1[[#This Row],[Holding cost]]+AA1554</f>
        <v>473.01704952544787</v>
      </c>
      <c r="AC1554" s="34">
        <v>0.5</v>
      </c>
      <c r="AD1554" s="29">
        <v>0.7</v>
      </c>
      <c r="AE1554" s="29">
        <v>0.8</v>
      </c>
      <c r="AF1554" s="29">
        <v>5</v>
      </c>
    </row>
    <row r="1555" spans="1:32" x14ac:dyDescent="0.15">
      <c r="A1555" s="32">
        <v>11634.391404208689</v>
      </c>
      <c r="B1555" s="33">
        <v>5.0646706560000005</v>
      </c>
      <c r="C1555" s="33">
        <v>10.306968921531091</v>
      </c>
      <c r="D1555" s="33">
        <f>C1555/Table1[[#This Row],[Std. Price ($)]]</f>
        <v>2.0350718973840203</v>
      </c>
      <c r="E1555" s="29">
        <v>10</v>
      </c>
      <c r="F1555" s="29">
        <f t="shared" si="336"/>
        <v>6</v>
      </c>
      <c r="G1555" s="29">
        <f t="shared" si="337"/>
        <v>6</v>
      </c>
      <c r="H1555" s="29">
        <f t="shared" si="338"/>
        <v>6</v>
      </c>
      <c r="I1555" s="58">
        <f t="shared" si="339"/>
        <v>6</v>
      </c>
      <c r="J1555" s="58">
        <f t="shared" si="340"/>
        <v>6</v>
      </c>
      <c r="K1555" s="58">
        <f t="shared" si="341"/>
        <v>6</v>
      </c>
      <c r="L1555" s="58">
        <f t="shared" si="342"/>
        <v>6</v>
      </c>
      <c r="M1555" s="58">
        <f t="shared" si="343"/>
        <v>6</v>
      </c>
      <c r="N1555" s="58">
        <f t="shared" si="344"/>
        <v>6</v>
      </c>
      <c r="O1555" s="58">
        <f t="shared" si="345"/>
        <v>6</v>
      </c>
      <c r="P1555" s="58">
        <f t="shared" si="346"/>
        <v>6</v>
      </c>
      <c r="Q1555" s="58">
        <f t="shared" si="347"/>
        <v>6</v>
      </c>
      <c r="R1555" s="58">
        <f>SUM(Table1[[#This Row],[Oct]:[September]])</f>
        <v>72</v>
      </c>
      <c r="S1555" s="68">
        <f>Table1[[#This Row],[DEMAND for the whole year]]/365</f>
        <v>0.19726027397260273</v>
      </c>
      <c r="T1555" s="68">
        <f>Table1[[#This Row],[Lead Time (days)]]*S1555</f>
        <v>0.98630136986301364</v>
      </c>
      <c r="U1555" s="68">
        <f>SQRT(2*Table1[[#This Row],[DEMAND for the whole year]]*$H$1/(Table1[[#This Row],[Std. Price ($)]]*$K$1))</f>
        <v>206.51484269737875</v>
      </c>
      <c r="V1555" s="68">
        <f>Table1[[#This Row],[DEMAND for the whole year]]/U1555</f>
        <v>0.34864322127929004</v>
      </c>
      <c r="W1555" s="68">
        <f>Table1[[#This Row],[Demand variability (COV)]]*S1555</f>
        <v>0.15780821917808219</v>
      </c>
      <c r="X1555" s="68">
        <f t="shared" si="348"/>
        <v>0.35286990549037778</v>
      </c>
      <c r="Y1555" s="68">
        <f t="shared" si="349"/>
        <v>0.72470618399561737</v>
      </c>
      <c r="Z1555" s="58">
        <f>(Table1[[#This Row],[Eoq]]/2)*(Table1[[#This Row],[Std. Price ($)]]*$K$1)</f>
        <v>104.59296638378703</v>
      </c>
      <c r="AA1555" s="58">
        <f>Table1[[#This Row],[number of times I order]]*$H$1</f>
        <v>104.59296638378702</v>
      </c>
      <c r="AB1555" s="58">
        <f>Table1[[#This Row],[Holding cost]]+AA1555</f>
        <v>209.18593276757406</v>
      </c>
      <c r="AC1555" s="34">
        <v>-0.4</v>
      </c>
      <c r="AD1555" s="29">
        <v>0.7</v>
      </c>
      <c r="AE1555" s="29">
        <v>0.8</v>
      </c>
      <c r="AF1555" s="29">
        <v>5</v>
      </c>
    </row>
    <row r="1556" spans="1:32" x14ac:dyDescent="0.15">
      <c r="A1556" s="32">
        <v>32876.003563779457</v>
      </c>
      <c r="B1556" s="33">
        <v>7.4629390000000004</v>
      </c>
      <c r="C1556" s="33">
        <v>6208.0368688514518</v>
      </c>
      <c r="D1556" s="33">
        <f>C1556/Table1[[#This Row],[Std. Price ($)]]</f>
        <v>831.84880230850763</v>
      </c>
      <c r="E1556" s="29">
        <v>752</v>
      </c>
      <c r="F1556" s="29">
        <f t="shared" si="336"/>
        <v>902.4</v>
      </c>
      <c r="G1556" s="29">
        <f t="shared" si="337"/>
        <v>902.4</v>
      </c>
      <c r="H1556" s="29">
        <f t="shared" si="338"/>
        <v>902.4</v>
      </c>
      <c r="I1556" s="58">
        <f t="shared" si="339"/>
        <v>902.4</v>
      </c>
      <c r="J1556" s="58">
        <f t="shared" si="340"/>
        <v>902.4</v>
      </c>
      <c r="K1556" s="58">
        <f t="shared" si="341"/>
        <v>902.4</v>
      </c>
      <c r="L1556" s="58">
        <f t="shared" si="342"/>
        <v>902.4</v>
      </c>
      <c r="M1556" s="58">
        <f t="shared" si="343"/>
        <v>902.4</v>
      </c>
      <c r="N1556" s="58">
        <f t="shared" si="344"/>
        <v>902.4</v>
      </c>
      <c r="O1556" s="58">
        <f t="shared" si="345"/>
        <v>902.4</v>
      </c>
      <c r="P1556" s="58">
        <f t="shared" si="346"/>
        <v>902.4</v>
      </c>
      <c r="Q1556" s="58">
        <f t="shared" si="347"/>
        <v>902.4</v>
      </c>
      <c r="R1556" s="58">
        <f>SUM(Table1[[#This Row],[Oct]:[September]])</f>
        <v>10828.799999999997</v>
      </c>
      <c r="S1556" s="68">
        <f>Table1[[#This Row],[DEMAND for the whole year]]/365</f>
        <v>29.667945205479445</v>
      </c>
      <c r="T1556" s="68">
        <f>Table1[[#This Row],[Lead Time (days)]]*S1556</f>
        <v>237.34356164383556</v>
      </c>
      <c r="U1556" s="68">
        <f>SQRT(2*Table1[[#This Row],[DEMAND for the whole year]]*$H$1/(Table1[[#This Row],[Std. Price ($)]]*$K$1))</f>
        <v>2086.3917068458718</v>
      </c>
      <c r="V1556" s="68">
        <f>Table1[[#This Row],[DEMAND for the whole year]]/U1556</f>
        <v>5.1902046794322088</v>
      </c>
      <c r="W1556" s="68">
        <f>Table1[[#This Row],[Demand variability (COV)]]*S1556</f>
        <v>102.65109041095887</v>
      </c>
      <c r="X1556" s="68">
        <f t="shared" si="348"/>
        <v>290.34112850312965</v>
      </c>
      <c r="Y1556" s="68">
        <f t="shared" si="349"/>
        <v>596.28777637491635</v>
      </c>
      <c r="Z1556" s="58">
        <f>(Table1[[#This Row],[Eoq]]/2)*(Table1[[#This Row],[Std. Price ($)]]*$K$1)</f>
        <v>1557.0614038296626</v>
      </c>
      <c r="AA1556" s="58">
        <f>Table1[[#This Row],[number of times I order]]*$H$1</f>
        <v>1557.0614038296626</v>
      </c>
      <c r="AB1556" s="58">
        <f>Table1[[#This Row],[Holding cost]]+AA1556</f>
        <v>3114.1228076593252</v>
      </c>
      <c r="AC1556" s="34">
        <v>0.2</v>
      </c>
      <c r="AD1556" s="29">
        <v>0.77</v>
      </c>
      <c r="AE1556" s="29">
        <v>3.46</v>
      </c>
      <c r="AF1556" s="29">
        <v>8</v>
      </c>
    </row>
    <row r="1557" spans="1:32" x14ac:dyDescent="0.15">
      <c r="A1557" s="32">
        <v>70982.747138129125</v>
      </c>
      <c r="B1557" s="33">
        <v>10.589788</v>
      </c>
      <c r="C1557" s="33">
        <v>1396.7416844366394</v>
      </c>
      <c r="D1557" s="33">
        <f>C1557/Table1[[#This Row],[Std. Price ($)]]</f>
        <v>131.89515072791252</v>
      </c>
      <c r="E1557" s="29">
        <v>284</v>
      </c>
      <c r="F1557" s="29">
        <f t="shared" si="336"/>
        <v>624.79999999999995</v>
      </c>
      <c r="G1557" s="29">
        <f t="shared" si="337"/>
        <v>624.79999999999995</v>
      </c>
      <c r="H1557" s="29">
        <f t="shared" si="338"/>
        <v>624.79999999999995</v>
      </c>
      <c r="I1557" s="58">
        <f t="shared" si="339"/>
        <v>624.79999999999995</v>
      </c>
      <c r="J1557" s="58">
        <f t="shared" si="340"/>
        <v>624.79999999999995</v>
      </c>
      <c r="K1557" s="58">
        <f t="shared" si="341"/>
        <v>624.79999999999995</v>
      </c>
      <c r="L1557" s="58">
        <f t="shared" si="342"/>
        <v>624.79999999999995</v>
      </c>
      <c r="M1557" s="58">
        <f t="shared" si="343"/>
        <v>624.79999999999995</v>
      </c>
      <c r="N1557" s="58">
        <f t="shared" si="344"/>
        <v>624.79999999999995</v>
      </c>
      <c r="O1557" s="58">
        <f t="shared" si="345"/>
        <v>624.79999999999995</v>
      </c>
      <c r="P1557" s="58">
        <f t="shared" si="346"/>
        <v>624.79999999999995</v>
      </c>
      <c r="Q1557" s="58">
        <f t="shared" si="347"/>
        <v>624.79999999999995</v>
      </c>
      <c r="R1557" s="58">
        <f>SUM(Table1[[#This Row],[Oct]:[September]])</f>
        <v>7497.6000000000013</v>
      </c>
      <c r="S1557" s="68">
        <f>Table1[[#This Row],[DEMAND for the whole year]]/365</f>
        <v>20.541369863013703</v>
      </c>
      <c r="T1557" s="68">
        <f>Table1[[#This Row],[Lead Time (days)]]*S1557</f>
        <v>164.33095890410962</v>
      </c>
      <c r="U1557" s="68">
        <f>SQRT(2*Table1[[#This Row],[DEMAND for the whole year]]*$H$1/(Table1[[#This Row],[Std. Price ($)]]*$K$1))</f>
        <v>1457.3978612409576</v>
      </c>
      <c r="V1557" s="68">
        <f>Table1[[#This Row],[DEMAND for the whole year]]/U1557</f>
        <v>5.1445114607317191</v>
      </c>
      <c r="W1557" s="68">
        <f>Table1[[#This Row],[Demand variability (COV)]]*S1557</f>
        <v>23.827989041095893</v>
      </c>
      <c r="X1557" s="68">
        <f t="shared" si="348"/>
        <v>67.395730531990594</v>
      </c>
      <c r="Y1557" s="68">
        <f t="shared" si="349"/>
        <v>138.41390816131153</v>
      </c>
      <c r="Z1557" s="58">
        <f>(Table1[[#This Row],[Eoq]]/2)*(Table1[[#This Row],[Std. Price ($)]]*$K$1)</f>
        <v>1543.3534382195157</v>
      </c>
      <c r="AA1557" s="58">
        <f>Table1[[#This Row],[number of times I order]]*$H$1</f>
        <v>1543.3534382195157</v>
      </c>
      <c r="AB1557" s="58">
        <f>Table1[[#This Row],[Holding cost]]+AA1557</f>
        <v>3086.7068764390315</v>
      </c>
      <c r="AC1557" s="34">
        <v>1.2</v>
      </c>
      <c r="AD1557" s="29">
        <v>0.77</v>
      </c>
      <c r="AE1557" s="29">
        <v>1.1599999999999999</v>
      </c>
      <c r="AF1557" s="29">
        <v>8</v>
      </c>
    </row>
    <row r="1558" spans="1:32" x14ac:dyDescent="0.15">
      <c r="A1558" s="32">
        <v>76619.944586819547</v>
      </c>
      <c r="B1558" s="33">
        <v>28.094308000000002</v>
      </c>
      <c r="C1558" s="33">
        <v>84.452131772900358</v>
      </c>
      <c r="D1558" s="33">
        <f>C1558/Table1[[#This Row],[Std. Price ($)]]</f>
        <v>3.0060228489308352</v>
      </c>
      <c r="E1558" s="29">
        <v>26</v>
      </c>
      <c r="F1558" s="29">
        <f t="shared" si="336"/>
        <v>41.6</v>
      </c>
      <c r="G1558" s="29">
        <f t="shared" si="337"/>
        <v>41.6</v>
      </c>
      <c r="H1558" s="29">
        <f t="shared" si="338"/>
        <v>41.6</v>
      </c>
      <c r="I1558" s="58">
        <f t="shared" si="339"/>
        <v>41.6</v>
      </c>
      <c r="J1558" s="58">
        <f t="shared" si="340"/>
        <v>41.6</v>
      </c>
      <c r="K1558" s="58">
        <f t="shared" si="341"/>
        <v>41.6</v>
      </c>
      <c r="L1558" s="58">
        <f t="shared" si="342"/>
        <v>41.6</v>
      </c>
      <c r="M1558" s="58">
        <f t="shared" si="343"/>
        <v>41.6</v>
      </c>
      <c r="N1558" s="58">
        <f t="shared" si="344"/>
        <v>41.6</v>
      </c>
      <c r="O1558" s="58">
        <f t="shared" si="345"/>
        <v>41.6</v>
      </c>
      <c r="P1558" s="58">
        <f t="shared" si="346"/>
        <v>41.6</v>
      </c>
      <c r="Q1558" s="58">
        <f t="shared" si="347"/>
        <v>41.6</v>
      </c>
      <c r="R1558" s="58">
        <f>SUM(Table1[[#This Row],[Oct]:[September]])</f>
        <v>499.2000000000001</v>
      </c>
      <c r="S1558" s="68">
        <f>Table1[[#This Row],[DEMAND for the whole year]]/365</f>
        <v>1.3676712328767127</v>
      </c>
      <c r="T1558" s="68">
        <f>Table1[[#This Row],[Lead Time (days)]]*S1558</f>
        <v>10.941369863013701</v>
      </c>
      <c r="U1558" s="68">
        <f>SQRT(2*Table1[[#This Row],[DEMAND for the whole year]]*$H$1/(Table1[[#This Row],[Std. Price ($)]]*$K$1))</f>
        <v>230.88129305984387</v>
      </c>
      <c r="V1558" s="68">
        <f>Table1[[#This Row],[DEMAND for the whole year]]/U1558</f>
        <v>2.162150052887172</v>
      </c>
      <c r="W1558" s="68">
        <f>Table1[[#This Row],[Demand variability (COV)]]*S1558</f>
        <v>0.34191780821917817</v>
      </c>
      <c r="X1558" s="68">
        <f t="shared" si="348"/>
        <v>0.96708960320088944</v>
      </c>
      <c r="Y1558" s="68">
        <f t="shared" si="349"/>
        <v>1.9861592190571877</v>
      </c>
      <c r="Z1558" s="58">
        <f>(Table1[[#This Row],[Eoq]]/2)*(Table1[[#This Row],[Std. Price ($)]]*$K$1)</f>
        <v>648.64501586615165</v>
      </c>
      <c r="AA1558" s="58">
        <f>Table1[[#This Row],[number of times I order]]*$H$1</f>
        <v>648.64501586615165</v>
      </c>
      <c r="AB1558" s="58">
        <f>Table1[[#This Row],[Holding cost]]+AA1558</f>
        <v>1297.2900317323033</v>
      </c>
      <c r="AC1558" s="34">
        <v>0.6</v>
      </c>
      <c r="AD1558" s="29">
        <v>0.77</v>
      </c>
      <c r="AE1558" s="29">
        <v>0.25</v>
      </c>
      <c r="AF1558" s="29">
        <v>8</v>
      </c>
    </row>
    <row r="1559" spans="1:32" x14ac:dyDescent="0.15">
      <c r="A1559" s="32">
        <v>75977.313242472039</v>
      </c>
      <c r="B1559" s="33">
        <v>34.957142000000005</v>
      </c>
      <c r="C1559" s="33">
        <v>39.627936248354544</v>
      </c>
      <c r="D1559" s="33">
        <f>C1559/Table1[[#This Row],[Std. Price ($)]]</f>
        <v>1.1336148775650634</v>
      </c>
      <c r="E1559" s="29">
        <v>10</v>
      </c>
      <c r="F1559" s="29">
        <f t="shared" si="336"/>
        <v>6</v>
      </c>
      <c r="G1559" s="29">
        <f t="shared" si="337"/>
        <v>6</v>
      </c>
      <c r="H1559" s="29">
        <f t="shared" si="338"/>
        <v>6</v>
      </c>
      <c r="I1559" s="58">
        <f t="shared" si="339"/>
        <v>6</v>
      </c>
      <c r="J1559" s="58">
        <f t="shared" si="340"/>
        <v>6</v>
      </c>
      <c r="K1559" s="58">
        <f t="shared" si="341"/>
        <v>6</v>
      </c>
      <c r="L1559" s="58">
        <f t="shared" si="342"/>
        <v>6</v>
      </c>
      <c r="M1559" s="58">
        <f t="shared" si="343"/>
        <v>6</v>
      </c>
      <c r="N1559" s="58">
        <f t="shared" si="344"/>
        <v>6</v>
      </c>
      <c r="O1559" s="58">
        <f t="shared" si="345"/>
        <v>6</v>
      </c>
      <c r="P1559" s="58">
        <f t="shared" si="346"/>
        <v>6</v>
      </c>
      <c r="Q1559" s="58">
        <f t="shared" si="347"/>
        <v>6</v>
      </c>
      <c r="R1559" s="58">
        <f>SUM(Table1[[#This Row],[Oct]:[September]])</f>
        <v>72</v>
      </c>
      <c r="S1559" s="68">
        <f>Table1[[#This Row],[DEMAND for the whole year]]/365</f>
        <v>0.19726027397260273</v>
      </c>
      <c r="T1559" s="68">
        <f>Table1[[#This Row],[Lead Time (days)]]*S1559</f>
        <v>1.5780821917808219</v>
      </c>
      <c r="U1559" s="68">
        <f>SQRT(2*Table1[[#This Row],[DEMAND for the whole year]]*$H$1/(Table1[[#This Row],[Std. Price ($)]]*$K$1))</f>
        <v>78.606582668884258</v>
      </c>
      <c r="V1559" s="68">
        <f>Table1[[#This Row],[DEMAND for the whole year]]/U1559</f>
        <v>0.91595382416364202</v>
      </c>
      <c r="W1559" s="68">
        <f>Table1[[#This Row],[Demand variability (COV)]]*S1559</f>
        <v>4.9315068493150684E-2</v>
      </c>
      <c r="X1559" s="68">
        <f t="shared" si="348"/>
        <v>0.13948407738474364</v>
      </c>
      <c r="Y1559" s="68">
        <f t="shared" si="349"/>
        <v>0.28646527197940203</v>
      </c>
      <c r="Z1559" s="58">
        <f>(Table1[[#This Row],[Eoq]]/2)*(Table1[[#This Row],[Std. Price ($)]]*$K$1)</f>
        <v>274.78614724909266</v>
      </c>
      <c r="AA1559" s="58">
        <f>Table1[[#This Row],[number of times I order]]*$H$1</f>
        <v>274.78614724909261</v>
      </c>
      <c r="AB1559" s="58">
        <f>Table1[[#This Row],[Holding cost]]+AA1559</f>
        <v>549.57229449818533</v>
      </c>
      <c r="AC1559" s="34">
        <v>-0.4</v>
      </c>
      <c r="AD1559" s="29">
        <v>0.77</v>
      </c>
      <c r="AE1559" s="29">
        <v>0.25</v>
      </c>
      <c r="AF1559" s="29">
        <v>8</v>
      </c>
    </row>
    <row r="1560" spans="1:32" x14ac:dyDescent="0.15">
      <c r="A1560" s="32">
        <v>13566.638197773795</v>
      </c>
      <c r="B1560" s="33">
        <v>8.7685180000000003</v>
      </c>
      <c r="C1560" s="33">
        <v>425.13481028972018</v>
      </c>
      <c r="D1560" s="33">
        <f>C1560/Table1[[#This Row],[Std. Price ($)]]</f>
        <v>48.484226215846299</v>
      </c>
      <c r="E1560" s="29">
        <v>138</v>
      </c>
      <c r="F1560" s="29">
        <f t="shared" si="336"/>
        <v>82.8</v>
      </c>
      <c r="G1560" s="29">
        <f t="shared" si="337"/>
        <v>82.8</v>
      </c>
      <c r="H1560" s="29">
        <f t="shared" si="338"/>
        <v>82.8</v>
      </c>
      <c r="I1560" s="58">
        <f t="shared" si="339"/>
        <v>82.8</v>
      </c>
      <c r="J1560" s="58">
        <f t="shared" si="340"/>
        <v>82.8</v>
      </c>
      <c r="K1560" s="58">
        <f t="shared" si="341"/>
        <v>82.8</v>
      </c>
      <c r="L1560" s="58">
        <f t="shared" si="342"/>
        <v>82.8</v>
      </c>
      <c r="M1560" s="58">
        <f t="shared" si="343"/>
        <v>82.8</v>
      </c>
      <c r="N1560" s="58">
        <f t="shared" si="344"/>
        <v>82.8</v>
      </c>
      <c r="O1560" s="58">
        <f t="shared" si="345"/>
        <v>82.8</v>
      </c>
      <c r="P1560" s="58">
        <f t="shared" si="346"/>
        <v>82.8</v>
      </c>
      <c r="Q1560" s="58">
        <f t="shared" si="347"/>
        <v>82.8</v>
      </c>
      <c r="R1560" s="58">
        <f>SUM(Table1[[#This Row],[Oct]:[September]])</f>
        <v>993.5999999999998</v>
      </c>
      <c r="S1560" s="68">
        <f>Table1[[#This Row],[DEMAND for the whole year]]/365</f>
        <v>2.7221917808219174</v>
      </c>
      <c r="T1560" s="68">
        <f>Table1[[#This Row],[Lead Time (days)]]*S1560</f>
        <v>21.777534246575339</v>
      </c>
      <c r="U1560" s="68">
        <f>SQRT(2*Table1[[#This Row],[DEMAND for the whole year]]*$H$1/(Table1[[#This Row],[Std. Price ($)]]*$K$1))</f>
        <v>583.04667078497584</v>
      </c>
      <c r="V1560" s="68">
        <f>Table1[[#This Row],[DEMAND for the whole year]]/U1560</f>
        <v>1.7041517425393782</v>
      </c>
      <c r="W1560" s="68">
        <f>Table1[[#This Row],[Demand variability (COV)]]*S1560</f>
        <v>2.7221917808219174</v>
      </c>
      <c r="X1560" s="68">
        <f t="shared" si="348"/>
        <v>7.6995210716378475</v>
      </c>
      <c r="Y1560" s="68">
        <f t="shared" si="349"/>
        <v>15.812883013262988</v>
      </c>
      <c r="Z1560" s="58">
        <f>(Table1[[#This Row],[Eoq]]/2)*(Table1[[#This Row],[Std. Price ($)]]*$K$1)</f>
        <v>511.2455227618135</v>
      </c>
      <c r="AA1560" s="58">
        <f>Table1[[#This Row],[number of times I order]]*$H$1</f>
        <v>511.24552276181345</v>
      </c>
      <c r="AB1560" s="58">
        <f>Table1[[#This Row],[Holding cost]]+AA1560</f>
        <v>1022.491045523627</v>
      </c>
      <c r="AC1560" s="34">
        <v>-0.4</v>
      </c>
      <c r="AD1560" s="29">
        <v>0.77</v>
      </c>
      <c r="AE1560" s="29">
        <v>1</v>
      </c>
      <c r="AF1560" s="29">
        <v>8</v>
      </c>
    </row>
    <row r="1561" spans="1:32" x14ac:dyDescent="0.15">
      <c r="A1561" s="32">
        <v>38621.460532843754</v>
      </c>
      <c r="B1561" s="33">
        <v>11.995324000000002</v>
      </c>
      <c r="C1561" s="33">
        <v>275.15730054579336</v>
      </c>
      <c r="D1561" s="33">
        <f>C1561/Table1[[#This Row],[Std. Price ($)]]</f>
        <v>22.938713497508971</v>
      </c>
      <c r="E1561" s="29">
        <v>50</v>
      </c>
      <c r="F1561" s="29">
        <f t="shared" si="336"/>
        <v>30</v>
      </c>
      <c r="G1561" s="29">
        <f t="shared" si="337"/>
        <v>30</v>
      </c>
      <c r="H1561" s="29">
        <f t="shared" si="338"/>
        <v>30</v>
      </c>
      <c r="I1561" s="58">
        <f t="shared" si="339"/>
        <v>30</v>
      </c>
      <c r="J1561" s="58">
        <f t="shared" si="340"/>
        <v>30</v>
      </c>
      <c r="K1561" s="58">
        <f t="shared" si="341"/>
        <v>30</v>
      </c>
      <c r="L1561" s="58">
        <f t="shared" si="342"/>
        <v>30</v>
      </c>
      <c r="M1561" s="58">
        <f t="shared" si="343"/>
        <v>30</v>
      </c>
      <c r="N1561" s="58">
        <f t="shared" si="344"/>
        <v>30</v>
      </c>
      <c r="O1561" s="58">
        <f t="shared" si="345"/>
        <v>30</v>
      </c>
      <c r="P1561" s="58">
        <f t="shared" si="346"/>
        <v>30</v>
      </c>
      <c r="Q1561" s="58">
        <f t="shared" si="347"/>
        <v>30</v>
      </c>
      <c r="R1561" s="58">
        <f>SUM(Table1[[#This Row],[Oct]:[September]])</f>
        <v>360</v>
      </c>
      <c r="S1561" s="68">
        <f>Table1[[#This Row],[DEMAND for the whole year]]/365</f>
        <v>0.98630136986301364</v>
      </c>
      <c r="T1561" s="68">
        <f>Table1[[#This Row],[Lead Time (days)]]*S1561</f>
        <v>7.8904109589041092</v>
      </c>
      <c r="U1561" s="68">
        <f>SQRT(2*Table1[[#This Row],[DEMAND for the whole year]]*$H$1/(Table1[[#This Row],[Std. Price ($)]]*$K$1))</f>
        <v>300.05846708756127</v>
      </c>
      <c r="V1561" s="68">
        <f>Table1[[#This Row],[DEMAND for the whole year]]/U1561</f>
        <v>1.1997661772195449</v>
      </c>
      <c r="W1561" s="68">
        <f>Table1[[#This Row],[Demand variability (COV)]]*S1561</f>
        <v>1.3709589041095889</v>
      </c>
      <c r="X1561" s="68">
        <f t="shared" si="348"/>
        <v>3.8776573512958725</v>
      </c>
      <c r="Y1561" s="68">
        <f t="shared" si="349"/>
        <v>7.9637345610273744</v>
      </c>
      <c r="Z1561" s="58">
        <f>(Table1[[#This Row],[Eoq]]/2)*(Table1[[#This Row],[Std. Price ($)]]*$K$1)</f>
        <v>359.92985316586345</v>
      </c>
      <c r="AA1561" s="58">
        <f>Table1[[#This Row],[number of times I order]]*$H$1</f>
        <v>359.92985316586351</v>
      </c>
      <c r="AB1561" s="58">
        <f>Table1[[#This Row],[Holding cost]]+AA1561</f>
        <v>719.85970633172701</v>
      </c>
      <c r="AC1561" s="34">
        <v>-0.4</v>
      </c>
      <c r="AD1561" s="29">
        <v>0.77</v>
      </c>
      <c r="AE1561" s="29">
        <v>1.39</v>
      </c>
      <c r="AF1561" s="29">
        <v>8</v>
      </c>
    </row>
    <row r="1562" spans="1:32" x14ac:dyDescent="0.15">
      <c r="A1562" s="32">
        <v>32339.823667948433</v>
      </c>
      <c r="B1562" s="33">
        <v>16.697582000000001</v>
      </c>
      <c r="C1562" s="33">
        <v>107.28569273083129</v>
      </c>
      <c r="D1562" s="33">
        <f>C1562/Table1[[#This Row],[Std. Price ($)]]</f>
        <v>6.4252232886672624</v>
      </c>
      <c r="E1562" s="29">
        <v>10</v>
      </c>
      <c r="F1562" s="29">
        <f t="shared" si="336"/>
        <v>25</v>
      </c>
      <c r="G1562" s="29">
        <f t="shared" si="337"/>
        <v>25</v>
      </c>
      <c r="H1562" s="29">
        <f t="shared" si="338"/>
        <v>25</v>
      </c>
      <c r="I1562" s="58">
        <f t="shared" si="339"/>
        <v>25</v>
      </c>
      <c r="J1562" s="58">
        <f t="shared" si="340"/>
        <v>25</v>
      </c>
      <c r="K1562" s="58">
        <f t="shared" si="341"/>
        <v>25</v>
      </c>
      <c r="L1562" s="58">
        <f t="shared" si="342"/>
        <v>25</v>
      </c>
      <c r="M1562" s="58">
        <f t="shared" si="343"/>
        <v>25</v>
      </c>
      <c r="N1562" s="58">
        <f t="shared" si="344"/>
        <v>25</v>
      </c>
      <c r="O1562" s="58">
        <f t="shared" si="345"/>
        <v>25</v>
      </c>
      <c r="P1562" s="58">
        <f t="shared" si="346"/>
        <v>25</v>
      </c>
      <c r="Q1562" s="58">
        <f t="shared" si="347"/>
        <v>25</v>
      </c>
      <c r="R1562" s="58">
        <f>SUM(Table1[[#This Row],[Oct]:[September]])</f>
        <v>300</v>
      </c>
      <c r="S1562" s="68">
        <f>Table1[[#This Row],[DEMAND for the whole year]]/365</f>
        <v>0.82191780821917804</v>
      </c>
      <c r="T1562" s="68">
        <f>Table1[[#This Row],[Lead Time (days)]]*S1562</f>
        <v>6.5753424657534243</v>
      </c>
      <c r="U1562" s="68">
        <f>SQRT(2*Table1[[#This Row],[DEMAND for the whole year]]*$H$1/(Table1[[#This Row],[Std. Price ($)]]*$K$1))</f>
        <v>232.16377791403715</v>
      </c>
      <c r="V1562" s="68">
        <f>Table1[[#This Row],[DEMAND for the whole year]]/U1562</f>
        <v>1.2921912397164748</v>
      </c>
      <c r="W1562" s="68">
        <f>Table1[[#This Row],[Demand variability (COV)]]*S1562</f>
        <v>1.6602739726027396</v>
      </c>
      <c r="X1562" s="68">
        <f t="shared" si="348"/>
        <v>4.6959639386197018</v>
      </c>
      <c r="Y1562" s="68">
        <f t="shared" si="349"/>
        <v>9.6443308233065341</v>
      </c>
      <c r="Z1562" s="58">
        <f>(Table1[[#This Row],[Eoq]]/2)*(Table1[[#This Row],[Std. Price ($)]]*$K$1)</f>
        <v>387.65737191494247</v>
      </c>
      <c r="AA1562" s="58">
        <f>Table1[[#This Row],[number of times I order]]*$H$1</f>
        <v>387.65737191494242</v>
      </c>
      <c r="AB1562" s="58">
        <f>Table1[[#This Row],[Holding cost]]+AA1562</f>
        <v>775.31474382988495</v>
      </c>
      <c r="AC1562" s="34">
        <v>1.5</v>
      </c>
      <c r="AD1562" s="29">
        <v>0.77</v>
      </c>
      <c r="AE1562" s="29">
        <v>2.02</v>
      </c>
      <c r="AF1562" s="29">
        <v>8</v>
      </c>
    </row>
    <row r="1563" spans="1:32" x14ac:dyDescent="0.15">
      <c r="A1563" s="32">
        <v>1912.4929788560175</v>
      </c>
      <c r="B1563" s="33">
        <v>9.7811559999999993</v>
      </c>
      <c r="C1563" s="33">
        <v>145.24970468010204</v>
      </c>
      <c r="D1563" s="33">
        <f>C1563/Table1[[#This Row],[Std. Price ($)]]</f>
        <v>14.849952774508663</v>
      </c>
      <c r="E1563" s="29">
        <v>50</v>
      </c>
      <c r="F1563" s="29">
        <f t="shared" si="336"/>
        <v>125</v>
      </c>
      <c r="G1563" s="29">
        <f t="shared" si="337"/>
        <v>125</v>
      </c>
      <c r="H1563" s="29">
        <f t="shared" si="338"/>
        <v>125</v>
      </c>
      <c r="I1563" s="58">
        <f t="shared" si="339"/>
        <v>125</v>
      </c>
      <c r="J1563" s="58">
        <f t="shared" si="340"/>
        <v>125</v>
      </c>
      <c r="K1563" s="58">
        <f t="shared" si="341"/>
        <v>125</v>
      </c>
      <c r="L1563" s="58">
        <f t="shared" si="342"/>
        <v>125</v>
      </c>
      <c r="M1563" s="58">
        <f t="shared" si="343"/>
        <v>125</v>
      </c>
      <c r="N1563" s="58">
        <f t="shared" si="344"/>
        <v>125</v>
      </c>
      <c r="O1563" s="58">
        <f t="shared" si="345"/>
        <v>125</v>
      </c>
      <c r="P1563" s="58">
        <f t="shared" si="346"/>
        <v>125</v>
      </c>
      <c r="Q1563" s="58">
        <f t="shared" si="347"/>
        <v>125</v>
      </c>
      <c r="R1563" s="58">
        <f>SUM(Table1[[#This Row],[Oct]:[September]])</f>
        <v>1500</v>
      </c>
      <c r="S1563" s="68">
        <f>Table1[[#This Row],[DEMAND for the whole year]]/365</f>
        <v>4.1095890410958908</v>
      </c>
      <c r="T1563" s="68">
        <f>Table1[[#This Row],[Lead Time (days)]]*S1563</f>
        <v>32.876712328767127</v>
      </c>
      <c r="U1563" s="68">
        <f>SQRT(2*Table1[[#This Row],[DEMAND for the whole year]]*$H$1/(Table1[[#This Row],[Std. Price ($)]]*$K$1))</f>
        <v>678.28336196829696</v>
      </c>
      <c r="V1563" s="68">
        <f>Table1[[#This Row],[DEMAND for the whole year]]/U1563</f>
        <v>2.2114651252054598</v>
      </c>
      <c r="W1563" s="68">
        <f>Table1[[#This Row],[Demand variability (COV)]]*S1563</f>
        <v>3.4109589041095894</v>
      </c>
      <c r="X1563" s="68">
        <f t="shared" si="348"/>
        <v>9.6476486857781012</v>
      </c>
      <c r="Y1563" s="68">
        <f t="shared" si="349"/>
        <v>19.813847978575307</v>
      </c>
      <c r="Z1563" s="58">
        <f>(Table1[[#This Row],[Eoq]]/2)*(Table1[[#This Row],[Std. Price ($)]]*$K$1)</f>
        <v>663.43953756163796</v>
      </c>
      <c r="AA1563" s="58">
        <f>Table1[[#This Row],[number of times I order]]*$H$1</f>
        <v>663.43953756163796</v>
      </c>
      <c r="AB1563" s="58">
        <f>Table1[[#This Row],[Holding cost]]+AA1563</f>
        <v>1326.8790751232759</v>
      </c>
      <c r="AC1563" s="34">
        <v>1.5</v>
      </c>
      <c r="AD1563" s="29">
        <v>0.77</v>
      </c>
      <c r="AE1563" s="29">
        <v>0.83</v>
      </c>
      <c r="AF1563" s="29">
        <v>8</v>
      </c>
    </row>
    <row r="1564" spans="1:32" x14ac:dyDescent="0.15">
      <c r="A1564" s="32">
        <v>55477.949263951596</v>
      </c>
      <c r="B1564" s="33">
        <v>7.5328550000000005</v>
      </c>
      <c r="C1564" s="33">
        <v>108.49299974795903</v>
      </c>
      <c r="D1564" s="33">
        <f>C1564/Table1[[#This Row],[Std. Price ($)]]</f>
        <v>14.402640134180071</v>
      </c>
      <c r="E1564" s="29">
        <v>98</v>
      </c>
      <c r="F1564" s="29">
        <f t="shared" si="336"/>
        <v>58.8</v>
      </c>
      <c r="G1564" s="29">
        <f t="shared" si="337"/>
        <v>58.8</v>
      </c>
      <c r="H1564" s="29">
        <f t="shared" si="338"/>
        <v>58.8</v>
      </c>
      <c r="I1564" s="58">
        <f t="shared" si="339"/>
        <v>58.8</v>
      </c>
      <c r="J1564" s="58">
        <f t="shared" si="340"/>
        <v>58.8</v>
      </c>
      <c r="K1564" s="58">
        <f t="shared" si="341"/>
        <v>58.8</v>
      </c>
      <c r="L1564" s="58">
        <f t="shared" si="342"/>
        <v>58.8</v>
      </c>
      <c r="M1564" s="58">
        <f t="shared" si="343"/>
        <v>58.8</v>
      </c>
      <c r="N1564" s="58">
        <f t="shared" si="344"/>
        <v>58.8</v>
      </c>
      <c r="O1564" s="58">
        <f t="shared" si="345"/>
        <v>58.8</v>
      </c>
      <c r="P1564" s="58">
        <f t="shared" si="346"/>
        <v>58.8</v>
      </c>
      <c r="Q1564" s="58">
        <f t="shared" si="347"/>
        <v>58.8</v>
      </c>
      <c r="R1564" s="58">
        <f>SUM(Table1[[#This Row],[Oct]:[September]])</f>
        <v>705.59999999999991</v>
      </c>
      <c r="S1564" s="68">
        <f>Table1[[#This Row],[DEMAND for the whole year]]/365</f>
        <v>1.9331506849315065</v>
      </c>
      <c r="T1564" s="68">
        <f>Table1[[#This Row],[Lead Time (days)]]*S1564</f>
        <v>15.465205479452052</v>
      </c>
      <c r="U1564" s="68">
        <f>SQRT(2*Table1[[#This Row],[DEMAND for the whole year]]*$H$1/(Table1[[#This Row],[Std. Price ($)]]*$K$1))</f>
        <v>530.10281386741178</v>
      </c>
      <c r="V1564" s="68">
        <f>Table1[[#This Row],[DEMAND for the whole year]]/U1564</f>
        <v>1.3310625439850676</v>
      </c>
      <c r="W1564" s="68">
        <f>Table1[[#This Row],[Demand variability (COV)]]*S1564</f>
        <v>0.48328767123287664</v>
      </c>
      <c r="X1564" s="68">
        <f t="shared" si="348"/>
        <v>1.3669439583704874</v>
      </c>
      <c r="Y1564" s="68">
        <f t="shared" si="349"/>
        <v>2.8073596653981392</v>
      </c>
      <c r="Z1564" s="58">
        <f>(Table1[[#This Row],[Eoq]]/2)*(Table1[[#This Row],[Std. Price ($)]]*$K$1)</f>
        <v>399.31876319552026</v>
      </c>
      <c r="AA1564" s="58">
        <f>Table1[[#This Row],[number of times I order]]*$H$1</f>
        <v>399.31876319552026</v>
      </c>
      <c r="AB1564" s="58">
        <f>Table1[[#This Row],[Holding cost]]+AA1564</f>
        <v>798.63752639104052</v>
      </c>
      <c r="AC1564" s="34">
        <v>-0.4</v>
      </c>
      <c r="AD1564" s="29">
        <v>0.77</v>
      </c>
      <c r="AE1564" s="29">
        <v>0.25</v>
      </c>
      <c r="AF1564" s="29">
        <v>8</v>
      </c>
    </row>
    <row r="1565" spans="1:32" x14ac:dyDescent="0.15">
      <c r="A1565" s="32">
        <v>35251.071416667954</v>
      </c>
      <c r="B1565" s="33">
        <v>12.860485000000001</v>
      </c>
      <c r="C1565" s="33">
        <v>161.36622357728473</v>
      </c>
      <c r="D1565" s="33">
        <f>C1565/Table1[[#This Row],[Std. Price ($)]]</f>
        <v>12.547444639707191</v>
      </c>
      <c r="E1565" s="29">
        <v>50</v>
      </c>
      <c r="F1565" s="29">
        <f t="shared" si="336"/>
        <v>45</v>
      </c>
      <c r="G1565" s="29">
        <f t="shared" si="337"/>
        <v>45</v>
      </c>
      <c r="H1565" s="29">
        <f t="shared" si="338"/>
        <v>45</v>
      </c>
      <c r="I1565" s="58">
        <f t="shared" si="339"/>
        <v>45</v>
      </c>
      <c r="J1565" s="58">
        <f t="shared" si="340"/>
        <v>45</v>
      </c>
      <c r="K1565" s="58">
        <f t="shared" si="341"/>
        <v>45</v>
      </c>
      <c r="L1565" s="58">
        <f t="shared" si="342"/>
        <v>45</v>
      </c>
      <c r="M1565" s="58">
        <f t="shared" si="343"/>
        <v>45</v>
      </c>
      <c r="N1565" s="58">
        <f t="shared" si="344"/>
        <v>45</v>
      </c>
      <c r="O1565" s="58">
        <f t="shared" si="345"/>
        <v>45</v>
      </c>
      <c r="P1565" s="58">
        <f t="shared" si="346"/>
        <v>45</v>
      </c>
      <c r="Q1565" s="58">
        <f t="shared" si="347"/>
        <v>45</v>
      </c>
      <c r="R1565" s="58">
        <f>SUM(Table1[[#This Row],[Oct]:[September]])</f>
        <v>540</v>
      </c>
      <c r="S1565" s="68">
        <f>Table1[[#This Row],[DEMAND for the whole year]]/365</f>
        <v>1.4794520547945205</v>
      </c>
      <c r="T1565" s="68">
        <f>Table1[[#This Row],[Lead Time (days)]]*S1565</f>
        <v>11.835616438356164</v>
      </c>
      <c r="U1565" s="68">
        <f>SQRT(2*Table1[[#This Row],[DEMAND for the whole year]]*$H$1/(Table1[[#This Row],[Std. Price ($)]]*$K$1))</f>
        <v>354.91866041636609</v>
      </c>
      <c r="V1565" s="68">
        <f>Table1[[#This Row],[DEMAND for the whole year]]/U1565</f>
        <v>1.5214753695015901</v>
      </c>
      <c r="W1565" s="68">
        <f>Table1[[#This Row],[Demand variability (COV)]]*S1565</f>
        <v>1.0356164383561643</v>
      </c>
      <c r="X1565" s="68">
        <f t="shared" si="348"/>
        <v>2.9291656250796163</v>
      </c>
      <c r="Y1565" s="68">
        <f t="shared" si="349"/>
        <v>6.0157707115674421</v>
      </c>
      <c r="Z1565" s="58">
        <f>(Table1[[#This Row],[Eoq]]/2)*(Table1[[#This Row],[Std. Price ($)]]*$K$1)</f>
        <v>456.44261085047702</v>
      </c>
      <c r="AA1565" s="58">
        <f>Table1[[#This Row],[number of times I order]]*$H$1</f>
        <v>456.44261085047702</v>
      </c>
      <c r="AB1565" s="58">
        <f>Table1[[#This Row],[Holding cost]]+AA1565</f>
        <v>912.88522170095405</v>
      </c>
      <c r="AC1565" s="34">
        <v>-0.1</v>
      </c>
      <c r="AD1565" s="29">
        <v>0.77</v>
      </c>
      <c r="AE1565" s="29">
        <v>0.7</v>
      </c>
      <c r="AF1565" s="29">
        <v>8</v>
      </c>
    </row>
    <row r="1566" spans="1:32" x14ac:dyDescent="0.15">
      <c r="A1566" s="32">
        <v>55482.663584857604</v>
      </c>
      <c r="B1566" s="33">
        <v>55.826100000000004</v>
      </c>
      <c r="C1566" s="33">
        <v>132.57091135876482</v>
      </c>
      <c r="D1566" s="33">
        <f>C1566/Table1[[#This Row],[Std. Price ($)]]</f>
        <v>2.3747120318052812</v>
      </c>
      <c r="E1566" s="29">
        <v>10</v>
      </c>
      <c r="F1566" s="29">
        <f t="shared" si="336"/>
        <v>15</v>
      </c>
      <c r="G1566" s="29">
        <f t="shared" si="337"/>
        <v>15</v>
      </c>
      <c r="H1566" s="29">
        <f t="shared" si="338"/>
        <v>15</v>
      </c>
      <c r="I1566" s="58">
        <f t="shared" si="339"/>
        <v>15</v>
      </c>
      <c r="J1566" s="58">
        <f t="shared" si="340"/>
        <v>15</v>
      </c>
      <c r="K1566" s="58">
        <f t="shared" si="341"/>
        <v>15</v>
      </c>
      <c r="L1566" s="58">
        <f t="shared" si="342"/>
        <v>15</v>
      </c>
      <c r="M1566" s="58">
        <f t="shared" si="343"/>
        <v>15</v>
      </c>
      <c r="N1566" s="58">
        <f t="shared" si="344"/>
        <v>15</v>
      </c>
      <c r="O1566" s="58">
        <f t="shared" si="345"/>
        <v>15</v>
      </c>
      <c r="P1566" s="58">
        <f t="shared" si="346"/>
        <v>15</v>
      </c>
      <c r="Q1566" s="58">
        <f t="shared" si="347"/>
        <v>15</v>
      </c>
      <c r="R1566" s="58">
        <f>SUM(Table1[[#This Row],[Oct]:[September]])</f>
        <v>180</v>
      </c>
      <c r="S1566" s="68">
        <f>Table1[[#This Row],[DEMAND for the whole year]]/365</f>
        <v>0.49315068493150682</v>
      </c>
      <c r="T1566" s="68">
        <f>Table1[[#This Row],[Lead Time (days)]]*S1566</f>
        <v>3.9452054794520546</v>
      </c>
      <c r="U1566" s="68">
        <f>SQRT(2*Table1[[#This Row],[DEMAND for the whole year]]*$H$1/(Table1[[#This Row],[Std. Price ($)]]*$K$1))</f>
        <v>98.350876641947124</v>
      </c>
      <c r="V1566" s="68">
        <f>Table1[[#This Row],[DEMAND for the whole year]]/U1566</f>
        <v>1.8301819581670016</v>
      </c>
      <c r="W1566" s="68">
        <f>Table1[[#This Row],[Demand variability (COV)]]*S1566</f>
        <v>0.35506849315068489</v>
      </c>
      <c r="X1566" s="68">
        <f t="shared" si="348"/>
        <v>1.004285357170154</v>
      </c>
      <c r="Y1566" s="68">
        <f t="shared" si="349"/>
        <v>2.0625499582516942</v>
      </c>
      <c r="Z1566" s="58">
        <f>(Table1[[#This Row],[Eoq]]/2)*(Table1[[#This Row],[Std. Price ($)]]*$K$1)</f>
        <v>549.05458745010048</v>
      </c>
      <c r="AA1566" s="58">
        <f>Table1[[#This Row],[number of times I order]]*$H$1</f>
        <v>549.05458745010048</v>
      </c>
      <c r="AB1566" s="58">
        <f>Table1[[#This Row],[Holding cost]]+AA1566</f>
        <v>1098.109174900201</v>
      </c>
      <c r="AC1566" s="34">
        <v>0.5</v>
      </c>
      <c r="AD1566" s="29">
        <v>0.77</v>
      </c>
      <c r="AE1566" s="29">
        <v>0.72</v>
      </c>
      <c r="AF1566" s="29">
        <v>8</v>
      </c>
    </row>
    <row r="1567" spans="1:32" x14ac:dyDescent="0.15">
      <c r="A1567" s="32">
        <v>52870.465679208144</v>
      </c>
      <c r="B1567" s="33">
        <v>18.820153000000001</v>
      </c>
      <c r="C1567" s="33">
        <v>86.783678078946494</v>
      </c>
      <c r="D1567" s="33">
        <f>C1567/Table1[[#This Row],[Std. Price ($)]]</f>
        <v>4.6112100193312182</v>
      </c>
      <c r="E1567" s="29">
        <v>10</v>
      </c>
      <c r="F1567" s="29">
        <f t="shared" si="336"/>
        <v>22</v>
      </c>
      <c r="G1567" s="29">
        <f t="shared" si="337"/>
        <v>22</v>
      </c>
      <c r="H1567" s="29">
        <f t="shared" si="338"/>
        <v>22</v>
      </c>
      <c r="I1567" s="58">
        <f t="shared" si="339"/>
        <v>22</v>
      </c>
      <c r="J1567" s="58">
        <f t="shared" si="340"/>
        <v>22</v>
      </c>
      <c r="K1567" s="58">
        <f t="shared" si="341"/>
        <v>22</v>
      </c>
      <c r="L1567" s="58">
        <f t="shared" si="342"/>
        <v>22</v>
      </c>
      <c r="M1567" s="58">
        <f t="shared" si="343"/>
        <v>22</v>
      </c>
      <c r="N1567" s="58">
        <f t="shared" si="344"/>
        <v>22</v>
      </c>
      <c r="O1567" s="58">
        <f t="shared" si="345"/>
        <v>22</v>
      </c>
      <c r="P1567" s="58">
        <f t="shared" si="346"/>
        <v>22</v>
      </c>
      <c r="Q1567" s="58">
        <f t="shared" si="347"/>
        <v>22</v>
      </c>
      <c r="R1567" s="58">
        <f>SUM(Table1[[#This Row],[Oct]:[September]])</f>
        <v>264</v>
      </c>
      <c r="S1567" s="68">
        <f>Table1[[#This Row],[DEMAND for the whole year]]/365</f>
        <v>0.72328767123287674</v>
      </c>
      <c r="T1567" s="68">
        <f>Table1[[#This Row],[Lead Time (days)]]*S1567</f>
        <v>5.7863013698630139</v>
      </c>
      <c r="U1567" s="68">
        <f>SQRT(2*Table1[[#This Row],[DEMAND for the whole year]]*$H$1/(Table1[[#This Row],[Std. Price ($)]]*$K$1))</f>
        <v>205.14031399414372</v>
      </c>
      <c r="V1567" s="68">
        <f>Table1[[#This Row],[DEMAND for the whole year]]/U1567</f>
        <v>1.2869240319459421</v>
      </c>
      <c r="W1567" s="68">
        <f>Table1[[#This Row],[Demand variability (COV)]]*S1567</f>
        <v>1.0343013698630137</v>
      </c>
      <c r="X1567" s="68">
        <f t="shared" si="348"/>
        <v>2.9254460496826895</v>
      </c>
      <c r="Y1567" s="68">
        <f t="shared" si="349"/>
        <v>6.008131637647991</v>
      </c>
      <c r="Z1567" s="58">
        <f>(Table1[[#This Row],[Eoq]]/2)*(Table1[[#This Row],[Std. Price ($)]]*$K$1)</f>
        <v>386.07720958378263</v>
      </c>
      <c r="AA1567" s="58">
        <f>Table1[[#This Row],[number of times I order]]*$H$1</f>
        <v>386.07720958378263</v>
      </c>
      <c r="AB1567" s="58">
        <f>Table1[[#This Row],[Holding cost]]+AA1567</f>
        <v>772.15441916756527</v>
      </c>
      <c r="AC1567" s="34">
        <v>1.2</v>
      </c>
      <c r="AD1567" s="29">
        <v>0.77</v>
      </c>
      <c r="AE1567" s="29">
        <v>1.43</v>
      </c>
      <c r="AF1567" s="29">
        <v>8</v>
      </c>
    </row>
    <row r="1568" spans="1:32" x14ac:dyDescent="0.15">
      <c r="A1568" s="32">
        <v>21901.577391093419</v>
      </c>
      <c r="B1568" s="33">
        <v>5.7872210000000006</v>
      </c>
      <c r="C1568" s="33">
        <v>61.069573753504088</v>
      </c>
      <c r="D1568" s="33">
        <f>C1568/Table1[[#This Row],[Std. Price ($)]]</f>
        <v>10.552486893710139</v>
      </c>
      <c r="E1568" s="29">
        <v>66</v>
      </c>
      <c r="F1568" s="29">
        <f t="shared" si="336"/>
        <v>99</v>
      </c>
      <c r="G1568" s="29">
        <f t="shared" si="337"/>
        <v>99</v>
      </c>
      <c r="H1568" s="29">
        <f t="shared" si="338"/>
        <v>99</v>
      </c>
      <c r="I1568" s="58">
        <f t="shared" si="339"/>
        <v>99</v>
      </c>
      <c r="J1568" s="58">
        <f t="shared" si="340"/>
        <v>99</v>
      </c>
      <c r="K1568" s="58">
        <f t="shared" si="341"/>
        <v>99</v>
      </c>
      <c r="L1568" s="58">
        <f t="shared" si="342"/>
        <v>99</v>
      </c>
      <c r="M1568" s="58">
        <f t="shared" si="343"/>
        <v>99</v>
      </c>
      <c r="N1568" s="58">
        <f t="shared" si="344"/>
        <v>99</v>
      </c>
      <c r="O1568" s="58">
        <f t="shared" si="345"/>
        <v>99</v>
      </c>
      <c r="P1568" s="58">
        <f t="shared" si="346"/>
        <v>99</v>
      </c>
      <c r="Q1568" s="58">
        <f t="shared" si="347"/>
        <v>99</v>
      </c>
      <c r="R1568" s="58">
        <f>SUM(Table1[[#This Row],[Oct]:[September]])</f>
        <v>1188</v>
      </c>
      <c r="S1568" s="68">
        <f>Table1[[#This Row],[DEMAND for the whole year]]/365</f>
        <v>3.2547945205479452</v>
      </c>
      <c r="T1568" s="68">
        <f>Table1[[#This Row],[Lead Time (days)]]*S1568</f>
        <v>26.038356164383561</v>
      </c>
      <c r="U1568" s="68">
        <f>SQRT(2*Table1[[#This Row],[DEMAND for the whole year]]*$H$1/(Table1[[#This Row],[Std. Price ($)]]*$K$1))</f>
        <v>784.75449867929137</v>
      </c>
      <c r="V1568" s="68">
        <f>Table1[[#This Row],[DEMAND for the whole year]]/U1568</f>
        <v>1.5138492382004229</v>
      </c>
      <c r="W1568" s="68">
        <f>Table1[[#This Row],[Demand variability (COV)]]*S1568</f>
        <v>0.81369863013698629</v>
      </c>
      <c r="X1568" s="68">
        <f t="shared" si="348"/>
        <v>2.3014872768482699</v>
      </c>
      <c r="Y1568" s="68">
        <f t="shared" si="349"/>
        <v>4.7266769876601327</v>
      </c>
      <c r="Z1568" s="58">
        <f>(Table1[[#This Row],[Eoq]]/2)*(Table1[[#This Row],[Std. Price ($)]]*$K$1)</f>
        <v>454.15477146012682</v>
      </c>
      <c r="AA1568" s="58">
        <f>Table1[[#This Row],[number of times I order]]*$H$1</f>
        <v>454.15477146012688</v>
      </c>
      <c r="AB1568" s="58">
        <f>Table1[[#This Row],[Holding cost]]+AA1568</f>
        <v>908.30954292025376</v>
      </c>
      <c r="AC1568" s="34">
        <v>0.5</v>
      </c>
      <c r="AD1568" s="29">
        <v>0.77</v>
      </c>
      <c r="AE1568" s="29">
        <v>0.25</v>
      </c>
      <c r="AF1568" s="29">
        <v>8</v>
      </c>
    </row>
    <row r="1569" spans="1:32" x14ac:dyDescent="0.15">
      <c r="A1569" s="32">
        <v>95729.658770773909</v>
      </c>
      <c r="B1569" s="33">
        <v>26.188624000000001</v>
      </c>
      <c r="C1569" s="33">
        <v>177.60493795476316</v>
      </c>
      <c r="D1569" s="33">
        <f>C1569/Table1[[#This Row],[Std. Price ($)]]</f>
        <v>6.7817590551822482</v>
      </c>
      <c r="E1569" s="29">
        <v>10</v>
      </c>
      <c r="F1569" s="29">
        <f t="shared" si="336"/>
        <v>22</v>
      </c>
      <c r="G1569" s="29">
        <f t="shared" si="337"/>
        <v>22</v>
      </c>
      <c r="H1569" s="29">
        <f t="shared" si="338"/>
        <v>22</v>
      </c>
      <c r="I1569" s="58">
        <f t="shared" si="339"/>
        <v>22</v>
      </c>
      <c r="J1569" s="58">
        <f t="shared" si="340"/>
        <v>22</v>
      </c>
      <c r="K1569" s="58">
        <f t="shared" si="341"/>
        <v>22</v>
      </c>
      <c r="L1569" s="58">
        <f t="shared" si="342"/>
        <v>22</v>
      </c>
      <c r="M1569" s="58">
        <f t="shared" si="343"/>
        <v>22</v>
      </c>
      <c r="N1569" s="58">
        <f t="shared" si="344"/>
        <v>22</v>
      </c>
      <c r="O1569" s="58">
        <f t="shared" si="345"/>
        <v>22</v>
      </c>
      <c r="P1569" s="58">
        <f t="shared" si="346"/>
        <v>22</v>
      </c>
      <c r="Q1569" s="58">
        <f t="shared" si="347"/>
        <v>22</v>
      </c>
      <c r="R1569" s="58">
        <f>SUM(Table1[[#This Row],[Oct]:[September]])</f>
        <v>264</v>
      </c>
      <c r="S1569" s="68">
        <f>Table1[[#This Row],[DEMAND for the whole year]]/365</f>
        <v>0.72328767123287674</v>
      </c>
      <c r="T1569" s="68">
        <f>Table1[[#This Row],[Lead Time (days)]]*S1569</f>
        <v>5.7863013698630139</v>
      </c>
      <c r="U1569" s="68">
        <f>SQRT(2*Table1[[#This Row],[DEMAND for the whole year]]*$H$1/(Table1[[#This Row],[Std. Price ($)]]*$K$1))</f>
        <v>173.90267026141538</v>
      </c>
      <c r="V1569" s="68">
        <f>Table1[[#This Row],[DEMAND for the whole year]]/U1569</f>
        <v>1.518090548024063</v>
      </c>
      <c r="W1569" s="68">
        <f>Table1[[#This Row],[Demand variability (COV)]]*S1569</f>
        <v>1.5623013698630139</v>
      </c>
      <c r="X1569" s="68">
        <f t="shared" si="348"/>
        <v>4.4188555715486793</v>
      </c>
      <c r="Y1569" s="68">
        <f t="shared" si="349"/>
        <v>9.0752198163074578</v>
      </c>
      <c r="Z1569" s="58">
        <f>(Table1[[#This Row],[Eoq]]/2)*(Table1[[#This Row],[Std. Price ($)]]*$K$1)</f>
        <v>455.42716440721898</v>
      </c>
      <c r="AA1569" s="58">
        <f>Table1[[#This Row],[number of times I order]]*$H$1</f>
        <v>455.42716440721887</v>
      </c>
      <c r="AB1569" s="58">
        <f>Table1[[#This Row],[Holding cost]]+AA1569</f>
        <v>910.85432881443785</v>
      </c>
      <c r="AC1569" s="34">
        <v>1.2</v>
      </c>
      <c r="AD1569" s="29">
        <v>0.77</v>
      </c>
      <c r="AE1569" s="29">
        <v>2.16</v>
      </c>
      <c r="AF1569" s="29">
        <v>8</v>
      </c>
    </row>
    <row r="1570" spans="1:32" x14ac:dyDescent="0.15">
      <c r="A1570" s="32">
        <v>86267.46835190538</v>
      </c>
      <c r="B1570" s="33">
        <v>7.2953980000000005</v>
      </c>
      <c r="C1570" s="33">
        <v>71.455438602338944</v>
      </c>
      <c r="D1570" s="33">
        <f>C1570/Table1[[#This Row],[Std. Price ($)]]</f>
        <v>9.7945908643145909</v>
      </c>
      <c r="E1570" s="29">
        <v>26</v>
      </c>
      <c r="F1570" s="29">
        <f t="shared" si="336"/>
        <v>46.8</v>
      </c>
      <c r="G1570" s="29">
        <f t="shared" si="337"/>
        <v>46.8</v>
      </c>
      <c r="H1570" s="29">
        <f t="shared" si="338"/>
        <v>46.8</v>
      </c>
      <c r="I1570" s="58">
        <f t="shared" si="339"/>
        <v>46.8</v>
      </c>
      <c r="J1570" s="58">
        <f t="shared" si="340"/>
        <v>46.8</v>
      </c>
      <c r="K1570" s="58">
        <f t="shared" si="341"/>
        <v>46.8</v>
      </c>
      <c r="L1570" s="58">
        <f t="shared" si="342"/>
        <v>46.8</v>
      </c>
      <c r="M1570" s="58">
        <f t="shared" si="343"/>
        <v>46.8</v>
      </c>
      <c r="N1570" s="58">
        <f t="shared" si="344"/>
        <v>46.8</v>
      </c>
      <c r="O1570" s="58">
        <f t="shared" si="345"/>
        <v>46.8</v>
      </c>
      <c r="P1570" s="58">
        <f t="shared" si="346"/>
        <v>46.8</v>
      </c>
      <c r="Q1570" s="58">
        <f t="shared" si="347"/>
        <v>46.8</v>
      </c>
      <c r="R1570" s="58">
        <f>SUM(Table1[[#This Row],[Oct]:[September]])</f>
        <v>561.6</v>
      </c>
      <c r="S1570" s="68">
        <f>Table1[[#This Row],[DEMAND for the whole year]]/365</f>
        <v>1.5386301369863014</v>
      </c>
      <c r="T1570" s="68">
        <f>Table1[[#This Row],[Lead Time (days)]]*S1570</f>
        <v>12.309041095890411</v>
      </c>
      <c r="U1570" s="68">
        <f>SQRT(2*Table1[[#This Row],[DEMAND for the whole year]]*$H$1/(Table1[[#This Row],[Std. Price ($)]]*$K$1))</f>
        <v>480.56228287569974</v>
      </c>
      <c r="V1570" s="68">
        <f>Table1[[#This Row],[DEMAND for the whole year]]/U1570</f>
        <v>1.1686310391222716</v>
      </c>
      <c r="W1570" s="68">
        <f>Table1[[#This Row],[Demand variability (COV)]]*S1570</f>
        <v>1.6309479452054796</v>
      </c>
      <c r="X1570" s="68">
        <f t="shared" si="348"/>
        <v>4.6130174072682415</v>
      </c>
      <c r="Y1570" s="68">
        <f t="shared" si="349"/>
        <v>9.4739794749027837</v>
      </c>
      <c r="Z1570" s="58">
        <f>(Table1[[#This Row],[Eoq]]/2)*(Table1[[#This Row],[Std. Price ($)]]*$K$1)</f>
        <v>350.58931173668145</v>
      </c>
      <c r="AA1570" s="58">
        <f>Table1[[#This Row],[number of times I order]]*$H$1</f>
        <v>350.58931173668151</v>
      </c>
      <c r="AB1570" s="58">
        <f>Table1[[#This Row],[Holding cost]]+AA1570</f>
        <v>701.1786234733629</v>
      </c>
      <c r="AC1570" s="34">
        <v>0.8</v>
      </c>
      <c r="AD1570" s="29">
        <v>0.77</v>
      </c>
      <c r="AE1570" s="29">
        <v>1.06</v>
      </c>
      <c r="AF1570" s="29">
        <v>8</v>
      </c>
    </row>
    <row r="1571" spans="1:32" x14ac:dyDescent="0.15">
      <c r="A1571" s="32">
        <v>49639.774334976028</v>
      </c>
      <c r="B1571" s="33">
        <v>200.611873</v>
      </c>
      <c r="C1571" s="33">
        <v>1411.1472547847404</v>
      </c>
      <c r="D1571" s="33">
        <f>C1571/Table1[[#This Row],[Std. Price ($)]]</f>
        <v>7.0342160395698032</v>
      </c>
      <c r="E1571" s="29">
        <v>10</v>
      </c>
      <c r="F1571" s="29">
        <f t="shared" si="336"/>
        <v>25</v>
      </c>
      <c r="G1571" s="29">
        <f t="shared" si="337"/>
        <v>25</v>
      </c>
      <c r="H1571" s="29">
        <f t="shared" si="338"/>
        <v>25</v>
      </c>
      <c r="I1571" s="58">
        <f t="shared" si="339"/>
        <v>25</v>
      </c>
      <c r="J1571" s="58">
        <f t="shared" si="340"/>
        <v>25</v>
      </c>
      <c r="K1571" s="58">
        <f t="shared" si="341"/>
        <v>25</v>
      </c>
      <c r="L1571" s="58">
        <f t="shared" si="342"/>
        <v>25</v>
      </c>
      <c r="M1571" s="58">
        <f t="shared" si="343"/>
        <v>25</v>
      </c>
      <c r="N1571" s="58">
        <f t="shared" si="344"/>
        <v>25</v>
      </c>
      <c r="O1571" s="58">
        <f t="shared" si="345"/>
        <v>25</v>
      </c>
      <c r="P1571" s="58">
        <f t="shared" si="346"/>
        <v>25</v>
      </c>
      <c r="Q1571" s="58">
        <f t="shared" si="347"/>
        <v>25</v>
      </c>
      <c r="R1571" s="58">
        <f>SUM(Table1[[#This Row],[Oct]:[September]])</f>
        <v>300</v>
      </c>
      <c r="S1571" s="68">
        <f>Table1[[#This Row],[DEMAND for the whole year]]/365</f>
        <v>0.82191780821917804</v>
      </c>
      <c r="T1571" s="68">
        <f>Table1[[#This Row],[Lead Time (days)]]*S1571</f>
        <v>6.5753424657534243</v>
      </c>
      <c r="U1571" s="68">
        <f>SQRT(2*Table1[[#This Row],[DEMAND for the whole year]]*$H$1/(Table1[[#This Row],[Std. Price ($)]]*$K$1))</f>
        <v>66.979659955470154</v>
      </c>
      <c r="V1571" s="68">
        <f>Table1[[#This Row],[DEMAND for the whole year]]/U1571</f>
        <v>4.4789716788566549</v>
      </c>
      <c r="W1571" s="68">
        <f>Table1[[#This Row],[Demand variability (COV)]]*S1571</f>
        <v>2.2931506849315069</v>
      </c>
      <c r="X1571" s="68">
        <f t="shared" si="348"/>
        <v>6.486009598390579</v>
      </c>
      <c r="Y1571" s="68">
        <f t="shared" si="349"/>
        <v>13.320635147042193</v>
      </c>
      <c r="Z1571" s="58">
        <f>(Table1[[#This Row],[Eoq]]/2)*(Table1[[#This Row],[Std. Price ($)]]*$K$1)</f>
        <v>1343.6915036569965</v>
      </c>
      <c r="AA1571" s="58">
        <f>Table1[[#This Row],[number of times I order]]*$H$1</f>
        <v>1343.6915036569965</v>
      </c>
      <c r="AB1571" s="58">
        <f>Table1[[#This Row],[Holding cost]]+AA1571</f>
        <v>2687.3830073139929</v>
      </c>
      <c r="AC1571" s="34">
        <v>1.5</v>
      </c>
      <c r="AD1571" s="29">
        <v>0.77</v>
      </c>
      <c r="AE1571" s="29">
        <v>2.79</v>
      </c>
      <c r="AF1571" s="29">
        <v>8</v>
      </c>
    </row>
    <row r="1572" spans="1:32" x14ac:dyDescent="0.15">
      <c r="A1572" s="32">
        <v>76756.879890020398</v>
      </c>
      <c r="B1572" s="33">
        <v>29.076388000000001</v>
      </c>
      <c r="C1572" s="33">
        <v>115.3143538071489</v>
      </c>
      <c r="D1572" s="33">
        <f>C1572/Table1[[#This Row],[Std. Price ($)]]</f>
        <v>3.965910545943633</v>
      </c>
      <c r="E1572" s="29">
        <v>26</v>
      </c>
      <c r="F1572" s="29">
        <f t="shared" si="336"/>
        <v>65</v>
      </c>
      <c r="G1572" s="29">
        <f t="shared" si="337"/>
        <v>65</v>
      </c>
      <c r="H1572" s="29">
        <f t="shared" si="338"/>
        <v>65</v>
      </c>
      <c r="I1572" s="58">
        <f t="shared" si="339"/>
        <v>65</v>
      </c>
      <c r="J1572" s="58">
        <f t="shared" si="340"/>
        <v>65</v>
      </c>
      <c r="K1572" s="58">
        <f t="shared" si="341"/>
        <v>65</v>
      </c>
      <c r="L1572" s="58">
        <f t="shared" si="342"/>
        <v>65</v>
      </c>
      <c r="M1572" s="58">
        <f t="shared" si="343"/>
        <v>65</v>
      </c>
      <c r="N1572" s="58">
        <f t="shared" si="344"/>
        <v>65</v>
      </c>
      <c r="O1572" s="58">
        <f t="shared" si="345"/>
        <v>65</v>
      </c>
      <c r="P1572" s="58">
        <f t="shared" si="346"/>
        <v>65</v>
      </c>
      <c r="Q1572" s="58">
        <f t="shared" si="347"/>
        <v>65</v>
      </c>
      <c r="R1572" s="58">
        <f>SUM(Table1[[#This Row],[Oct]:[September]])</f>
        <v>780</v>
      </c>
      <c r="S1572" s="68">
        <f>Table1[[#This Row],[DEMAND for the whole year]]/365</f>
        <v>2.1369863013698631</v>
      </c>
      <c r="T1572" s="68">
        <f>Table1[[#This Row],[Lead Time (days)]]*S1572</f>
        <v>17.095890410958905</v>
      </c>
      <c r="U1572" s="68">
        <f>SQRT(2*Table1[[#This Row],[DEMAND for the whole year]]*$H$1/(Table1[[#This Row],[Std. Price ($)]]*$K$1))</f>
        <v>283.68586752897647</v>
      </c>
      <c r="V1572" s="68">
        <f>Table1[[#This Row],[DEMAND for the whole year]]/U1572</f>
        <v>2.7495201181297078</v>
      </c>
      <c r="W1572" s="68">
        <f>Table1[[#This Row],[Demand variability (COV)]]*S1572</f>
        <v>0.85479452054794525</v>
      </c>
      <c r="X1572" s="68">
        <f t="shared" si="348"/>
        <v>2.4177240080022231</v>
      </c>
      <c r="Y1572" s="68">
        <f t="shared" si="349"/>
        <v>4.9653980476429682</v>
      </c>
      <c r="Z1572" s="58">
        <f>(Table1[[#This Row],[Eoq]]/2)*(Table1[[#This Row],[Std. Price ($)]]*$K$1)</f>
        <v>824.85603543891227</v>
      </c>
      <c r="AA1572" s="58">
        <f>Table1[[#This Row],[number of times I order]]*$H$1</f>
        <v>824.85603543891227</v>
      </c>
      <c r="AB1572" s="58">
        <f>Table1[[#This Row],[Holding cost]]+AA1572</f>
        <v>1649.7120708778245</v>
      </c>
      <c r="AC1572" s="34">
        <v>1.5</v>
      </c>
      <c r="AD1572" s="29">
        <v>0.77</v>
      </c>
      <c r="AE1572" s="29">
        <v>0.4</v>
      </c>
      <c r="AF1572" s="29">
        <v>8</v>
      </c>
    </row>
    <row r="1573" spans="1:32" x14ac:dyDescent="0.15">
      <c r="A1573" s="32">
        <v>89604.23049127702</v>
      </c>
      <c r="B1573" s="33">
        <v>7.8263460000000009</v>
      </c>
      <c r="C1573" s="33">
        <v>104.2784962374233</v>
      </c>
      <c r="D1573" s="33">
        <f>C1573/Table1[[#This Row],[Std. Price ($)]]</f>
        <v>13.324033493717666</v>
      </c>
      <c r="E1573" s="29">
        <v>26</v>
      </c>
      <c r="F1573" s="29">
        <f t="shared" si="336"/>
        <v>41.6</v>
      </c>
      <c r="G1573" s="29">
        <f t="shared" si="337"/>
        <v>41.6</v>
      </c>
      <c r="H1573" s="29">
        <f t="shared" si="338"/>
        <v>41.6</v>
      </c>
      <c r="I1573" s="58">
        <f t="shared" si="339"/>
        <v>41.6</v>
      </c>
      <c r="J1573" s="58">
        <f t="shared" si="340"/>
        <v>41.6</v>
      </c>
      <c r="K1573" s="58">
        <f t="shared" si="341"/>
        <v>41.6</v>
      </c>
      <c r="L1573" s="58">
        <f t="shared" si="342"/>
        <v>41.6</v>
      </c>
      <c r="M1573" s="58">
        <f t="shared" si="343"/>
        <v>41.6</v>
      </c>
      <c r="N1573" s="58">
        <f t="shared" si="344"/>
        <v>41.6</v>
      </c>
      <c r="O1573" s="58">
        <f t="shared" si="345"/>
        <v>41.6</v>
      </c>
      <c r="P1573" s="58">
        <f t="shared" si="346"/>
        <v>41.6</v>
      </c>
      <c r="Q1573" s="58">
        <f t="shared" si="347"/>
        <v>41.6</v>
      </c>
      <c r="R1573" s="58">
        <f>SUM(Table1[[#This Row],[Oct]:[September]])</f>
        <v>499.2000000000001</v>
      </c>
      <c r="S1573" s="68">
        <f>Table1[[#This Row],[DEMAND for the whole year]]/365</f>
        <v>1.3676712328767127</v>
      </c>
      <c r="T1573" s="68">
        <f>Table1[[#This Row],[Lead Time (days)]]*S1573</f>
        <v>10.941369863013701</v>
      </c>
      <c r="U1573" s="68">
        <f>SQRT(2*Table1[[#This Row],[DEMAND for the whole year]]*$H$1/(Table1[[#This Row],[Std. Price ($)]]*$K$1))</f>
        <v>437.43990009331452</v>
      </c>
      <c r="V1573" s="68">
        <f>Table1[[#This Row],[DEMAND for the whole year]]/U1573</f>
        <v>1.1411853374452374</v>
      </c>
      <c r="W1573" s="68">
        <f>Table1[[#This Row],[Demand variability (COV)]]*S1573</f>
        <v>2.0788602739726034</v>
      </c>
      <c r="X1573" s="68">
        <f t="shared" si="348"/>
        <v>5.8799047874614079</v>
      </c>
      <c r="Y1573" s="68">
        <f t="shared" si="349"/>
        <v>12.075848051867702</v>
      </c>
      <c r="Z1573" s="58">
        <f>(Table1[[#This Row],[Eoq]]/2)*(Table1[[#This Row],[Std. Price ($)]]*$K$1)</f>
        <v>342.35560123357124</v>
      </c>
      <c r="AA1573" s="58">
        <f>Table1[[#This Row],[number of times I order]]*$H$1</f>
        <v>342.35560123357124</v>
      </c>
      <c r="AB1573" s="58">
        <f>Table1[[#This Row],[Holding cost]]+AA1573</f>
        <v>684.71120246714247</v>
      </c>
      <c r="AC1573" s="34">
        <v>0.6</v>
      </c>
      <c r="AD1573" s="29">
        <v>0.77</v>
      </c>
      <c r="AE1573" s="29">
        <v>1.52</v>
      </c>
      <c r="AF1573" s="29">
        <v>8</v>
      </c>
    </row>
    <row r="1574" spans="1:32" x14ac:dyDescent="0.15">
      <c r="A1574" s="32">
        <v>336.86919950258743</v>
      </c>
      <c r="B1574" s="33">
        <v>38.277481000000009</v>
      </c>
      <c r="C1574" s="33">
        <v>43.085443015972785</v>
      </c>
      <c r="D1574" s="33">
        <f>C1574/Table1[[#This Row],[Std. Price ($)]]</f>
        <v>1.1256081092685482</v>
      </c>
      <c r="E1574" s="29">
        <v>10</v>
      </c>
      <c r="F1574" s="29">
        <f t="shared" si="336"/>
        <v>14</v>
      </c>
      <c r="G1574" s="29">
        <f t="shared" si="337"/>
        <v>14</v>
      </c>
      <c r="H1574" s="29">
        <f t="shared" si="338"/>
        <v>14</v>
      </c>
      <c r="I1574" s="58">
        <f t="shared" si="339"/>
        <v>14</v>
      </c>
      <c r="J1574" s="58">
        <f t="shared" si="340"/>
        <v>14</v>
      </c>
      <c r="K1574" s="58">
        <f t="shared" si="341"/>
        <v>14</v>
      </c>
      <c r="L1574" s="58">
        <f t="shared" si="342"/>
        <v>14</v>
      </c>
      <c r="M1574" s="58">
        <f t="shared" si="343"/>
        <v>14</v>
      </c>
      <c r="N1574" s="58">
        <f t="shared" si="344"/>
        <v>14</v>
      </c>
      <c r="O1574" s="58">
        <f t="shared" si="345"/>
        <v>14</v>
      </c>
      <c r="P1574" s="58">
        <f t="shared" si="346"/>
        <v>14</v>
      </c>
      <c r="Q1574" s="58">
        <f t="shared" si="347"/>
        <v>14</v>
      </c>
      <c r="R1574" s="58">
        <f>SUM(Table1[[#This Row],[Oct]:[September]])</f>
        <v>168</v>
      </c>
      <c r="S1574" s="68">
        <f>Table1[[#This Row],[DEMAND for the whole year]]/365</f>
        <v>0.46027397260273972</v>
      </c>
      <c r="T1574" s="68">
        <f>Table1[[#This Row],[Lead Time (days)]]*S1574</f>
        <v>3.6821917808219178</v>
      </c>
      <c r="U1574" s="68">
        <f>SQRT(2*Table1[[#This Row],[DEMAND for the whole year]]*$H$1/(Table1[[#This Row],[Std. Price ($)]]*$K$1))</f>
        <v>114.74759540167165</v>
      </c>
      <c r="V1574" s="68">
        <f>Table1[[#This Row],[DEMAND for the whole year]]/U1574</f>
        <v>1.4640829675943918</v>
      </c>
      <c r="W1574" s="68">
        <f>Table1[[#This Row],[Demand variability (COV)]]*S1574</f>
        <v>0.11506849315068493</v>
      </c>
      <c r="X1574" s="68">
        <f t="shared" si="348"/>
        <v>0.32546284723106844</v>
      </c>
      <c r="Y1574" s="68">
        <f t="shared" si="349"/>
        <v>0.66841896795193789</v>
      </c>
      <c r="Z1574" s="58">
        <f>(Table1[[#This Row],[Eoq]]/2)*(Table1[[#This Row],[Std. Price ($)]]*$K$1)</f>
        <v>439.2248902783175</v>
      </c>
      <c r="AA1574" s="58">
        <f>Table1[[#This Row],[number of times I order]]*$H$1</f>
        <v>439.22489027831756</v>
      </c>
      <c r="AB1574" s="58">
        <f>Table1[[#This Row],[Holding cost]]+AA1574</f>
        <v>878.44978055663501</v>
      </c>
      <c r="AC1574" s="34">
        <v>0.4</v>
      </c>
      <c r="AD1574" s="29">
        <v>0.77</v>
      </c>
      <c r="AE1574" s="29">
        <v>0.25</v>
      </c>
      <c r="AF1574" s="29">
        <v>8</v>
      </c>
    </row>
    <row r="1575" spans="1:32" x14ac:dyDescent="0.15">
      <c r="A1575" s="32">
        <v>58091.455006852746</v>
      </c>
      <c r="B1575" s="33">
        <v>6.0795020000000006</v>
      </c>
      <c r="C1575" s="33">
        <v>147.50293271319316</v>
      </c>
      <c r="D1575" s="33">
        <f>C1575/Table1[[#This Row],[Std. Price ($)]]</f>
        <v>24.262338052227491</v>
      </c>
      <c r="E1575" s="29">
        <v>66</v>
      </c>
      <c r="F1575" s="29">
        <f t="shared" si="336"/>
        <v>59.4</v>
      </c>
      <c r="G1575" s="29">
        <f t="shared" si="337"/>
        <v>59.4</v>
      </c>
      <c r="H1575" s="29">
        <f t="shared" si="338"/>
        <v>59.4</v>
      </c>
      <c r="I1575" s="58">
        <f t="shared" si="339"/>
        <v>59.4</v>
      </c>
      <c r="J1575" s="58">
        <f t="shared" si="340"/>
        <v>59.4</v>
      </c>
      <c r="K1575" s="58">
        <f t="shared" si="341"/>
        <v>59.4</v>
      </c>
      <c r="L1575" s="58">
        <f t="shared" si="342"/>
        <v>59.4</v>
      </c>
      <c r="M1575" s="58">
        <f t="shared" si="343"/>
        <v>59.4</v>
      </c>
      <c r="N1575" s="58">
        <f t="shared" si="344"/>
        <v>59.4</v>
      </c>
      <c r="O1575" s="58">
        <f t="shared" si="345"/>
        <v>59.4</v>
      </c>
      <c r="P1575" s="58">
        <f t="shared" si="346"/>
        <v>59.4</v>
      </c>
      <c r="Q1575" s="58">
        <f t="shared" si="347"/>
        <v>59.4</v>
      </c>
      <c r="R1575" s="58">
        <f>SUM(Table1[[#This Row],[Oct]:[September]])</f>
        <v>712.79999999999984</v>
      </c>
      <c r="S1575" s="68">
        <f>Table1[[#This Row],[DEMAND for the whole year]]/365</f>
        <v>1.9528767123287667</v>
      </c>
      <c r="T1575" s="68">
        <f>Table1[[#This Row],[Lead Time (days)]]*S1575</f>
        <v>15.623013698630134</v>
      </c>
      <c r="U1575" s="68">
        <f>SQRT(2*Table1[[#This Row],[DEMAND for the whole year]]*$H$1/(Table1[[#This Row],[Std. Price ($)]]*$K$1))</f>
        <v>593.07616420181807</v>
      </c>
      <c r="V1575" s="68">
        <f>Table1[[#This Row],[DEMAND for the whole year]]/U1575</f>
        <v>1.2018692421390937</v>
      </c>
      <c r="W1575" s="68">
        <f>Table1[[#This Row],[Demand variability (COV)]]*S1575</f>
        <v>1.9528767123287667</v>
      </c>
      <c r="X1575" s="68">
        <f t="shared" si="348"/>
        <v>5.5235694644358464</v>
      </c>
      <c r="Y1575" s="68">
        <f t="shared" si="349"/>
        <v>11.344024770384316</v>
      </c>
      <c r="Z1575" s="58">
        <f>(Table1[[#This Row],[Eoq]]/2)*(Table1[[#This Row],[Std. Price ($)]]*$K$1)</f>
        <v>360.56077264172819</v>
      </c>
      <c r="AA1575" s="58">
        <f>Table1[[#This Row],[number of times I order]]*$H$1</f>
        <v>360.56077264172814</v>
      </c>
      <c r="AB1575" s="58">
        <f>Table1[[#This Row],[Holding cost]]+AA1575</f>
        <v>721.12154528345627</v>
      </c>
      <c r="AC1575" s="34">
        <v>-0.1</v>
      </c>
      <c r="AD1575" s="29">
        <v>0.77</v>
      </c>
      <c r="AE1575" s="29">
        <v>1</v>
      </c>
      <c r="AF1575" s="29">
        <v>8</v>
      </c>
    </row>
    <row r="1576" spans="1:32" x14ac:dyDescent="0.15">
      <c r="A1576" s="32">
        <v>18814.275956984406</v>
      </c>
      <c r="B1576" s="33">
        <v>6.9446630000000003</v>
      </c>
      <c r="C1576" s="33">
        <v>51.463668159927096</v>
      </c>
      <c r="D1576" s="33">
        <f>C1576/Table1[[#This Row],[Std. Price ($)]]</f>
        <v>7.4105349906722751</v>
      </c>
      <c r="E1576" s="29">
        <v>34</v>
      </c>
      <c r="F1576" s="29">
        <f t="shared" si="336"/>
        <v>61.2</v>
      </c>
      <c r="G1576" s="29">
        <f t="shared" si="337"/>
        <v>61.2</v>
      </c>
      <c r="H1576" s="29">
        <f t="shared" si="338"/>
        <v>61.2</v>
      </c>
      <c r="I1576" s="58">
        <f t="shared" si="339"/>
        <v>61.2</v>
      </c>
      <c r="J1576" s="58">
        <f t="shared" si="340"/>
        <v>61.2</v>
      </c>
      <c r="K1576" s="58">
        <f t="shared" si="341"/>
        <v>61.2</v>
      </c>
      <c r="L1576" s="58">
        <f t="shared" si="342"/>
        <v>61.2</v>
      </c>
      <c r="M1576" s="58">
        <f t="shared" si="343"/>
        <v>61.2</v>
      </c>
      <c r="N1576" s="58">
        <f t="shared" si="344"/>
        <v>61.2</v>
      </c>
      <c r="O1576" s="58">
        <f t="shared" si="345"/>
        <v>61.2</v>
      </c>
      <c r="P1576" s="58">
        <f t="shared" si="346"/>
        <v>61.2</v>
      </c>
      <c r="Q1576" s="58">
        <f t="shared" si="347"/>
        <v>61.2</v>
      </c>
      <c r="R1576" s="58">
        <f>SUM(Table1[[#This Row],[Oct]:[September]])</f>
        <v>734.40000000000009</v>
      </c>
      <c r="S1576" s="68">
        <f>Table1[[#This Row],[DEMAND for the whole year]]/365</f>
        <v>2.012054794520548</v>
      </c>
      <c r="T1576" s="68">
        <f>Table1[[#This Row],[Lead Time (days)]]*S1576</f>
        <v>16.096438356164384</v>
      </c>
      <c r="U1576" s="68">
        <f>SQRT(2*Table1[[#This Row],[DEMAND for the whole year]]*$H$1/(Table1[[#This Row],[Std. Price ($)]]*$K$1))</f>
        <v>563.2502245737104</v>
      </c>
      <c r="V1576" s="68">
        <f>Table1[[#This Row],[DEMAND for the whole year]]/U1576</f>
        <v>1.3038609981129123</v>
      </c>
      <c r="W1576" s="68">
        <f>Table1[[#This Row],[Demand variability (COV)]]*S1576</f>
        <v>1.0261479452054796</v>
      </c>
      <c r="X1576" s="68">
        <f t="shared" si="348"/>
        <v>2.9023846822217458</v>
      </c>
      <c r="Y1576" s="68">
        <f t="shared" si="349"/>
        <v>5.9607693793473979</v>
      </c>
      <c r="Z1576" s="58">
        <f>(Table1[[#This Row],[Eoq]]/2)*(Table1[[#This Row],[Std. Price ($)]]*$K$1)</f>
        <v>391.15829943387376</v>
      </c>
      <c r="AA1576" s="58">
        <f>Table1[[#This Row],[number of times I order]]*$H$1</f>
        <v>391.15829943387371</v>
      </c>
      <c r="AB1576" s="58">
        <f>Table1[[#This Row],[Holding cost]]+AA1576</f>
        <v>782.31659886774742</v>
      </c>
      <c r="AC1576" s="34">
        <v>0.8</v>
      </c>
      <c r="AD1576" s="29">
        <v>0.77</v>
      </c>
      <c r="AE1576" s="29">
        <v>0.51</v>
      </c>
      <c r="AF1576" s="29">
        <v>8</v>
      </c>
    </row>
    <row r="1577" spans="1:32" x14ac:dyDescent="0.15">
      <c r="A1577" s="32">
        <v>26425.653260694315</v>
      </c>
      <c r="B1577" s="33">
        <v>5.1441940000000006</v>
      </c>
      <c r="C1577" s="33">
        <v>128.08648152654803</v>
      </c>
      <c r="D1577" s="33">
        <f>C1577/Table1[[#This Row],[Std. Price ($)]]</f>
        <v>24.899232324159627</v>
      </c>
      <c r="E1577" s="29">
        <v>66</v>
      </c>
      <c r="F1577" s="29">
        <f t="shared" si="336"/>
        <v>99</v>
      </c>
      <c r="G1577" s="29">
        <f t="shared" si="337"/>
        <v>99</v>
      </c>
      <c r="H1577" s="29">
        <f t="shared" si="338"/>
        <v>99</v>
      </c>
      <c r="I1577" s="58">
        <f t="shared" si="339"/>
        <v>99</v>
      </c>
      <c r="J1577" s="58">
        <f t="shared" si="340"/>
        <v>99</v>
      </c>
      <c r="K1577" s="58">
        <f t="shared" si="341"/>
        <v>99</v>
      </c>
      <c r="L1577" s="58">
        <f t="shared" si="342"/>
        <v>99</v>
      </c>
      <c r="M1577" s="58">
        <f t="shared" si="343"/>
        <v>99</v>
      </c>
      <c r="N1577" s="58">
        <f t="shared" si="344"/>
        <v>99</v>
      </c>
      <c r="O1577" s="58">
        <f t="shared" si="345"/>
        <v>99</v>
      </c>
      <c r="P1577" s="58">
        <f t="shared" si="346"/>
        <v>99</v>
      </c>
      <c r="Q1577" s="58">
        <f t="shared" si="347"/>
        <v>99</v>
      </c>
      <c r="R1577" s="58">
        <f>SUM(Table1[[#This Row],[Oct]:[September]])</f>
        <v>1188</v>
      </c>
      <c r="S1577" s="68">
        <f>Table1[[#This Row],[DEMAND for the whole year]]/365</f>
        <v>3.2547945205479452</v>
      </c>
      <c r="T1577" s="68">
        <f>Table1[[#This Row],[Lead Time (days)]]*S1577</f>
        <v>26.038356164383561</v>
      </c>
      <c r="U1577" s="68">
        <f>SQRT(2*Table1[[#This Row],[DEMAND for the whole year]]*$H$1/(Table1[[#This Row],[Std. Price ($)]]*$K$1))</f>
        <v>832.35803913617178</v>
      </c>
      <c r="V1577" s="68">
        <f>Table1[[#This Row],[DEMAND for the whole year]]/U1577</f>
        <v>1.4272704102586868</v>
      </c>
      <c r="W1577" s="68">
        <f>Table1[[#This Row],[Demand variability (COV)]]*S1577</f>
        <v>3.2547945205479452</v>
      </c>
      <c r="X1577" s="68">
        <f t="shared" si="348"/>
        <v>9.2059491073930797</v>
      </c>
      <c r="Y1577" s="68">
        <f t="shared" si="349"/>
        <v>18.906707950640531</v>
      </c>
      <c r="Z1577" s="58">
        <f>(Table1[[#This Row],[Eoq]]/2)*(Table1[[#This Row],[Std. Price ($)]]*$K$1)</f>
        <v>428.18112307760606</v>
      </c>
      <c r="AA1577" s="58">
        <f>Table1[[#This Row],[number of times I order]]*$H$1</f>
        <v>428.18112307760606</v>
      </c>
      <c r="AB1577" s="58">
        <f>Table1[[#This Row],[Holding cost]]+AA1577</f>
        <v>856.36224615521212</v>
      </c>
      <c r="AC1577" s="34">
        <v>0.5</v>
      </c>
      <c r="AD1577" s="29">
        <v>0.77</v>
      </c>
      <c r="AE1577" s="29">
        <v>1</v>
      </c>
      <c r="AF1577" s="29">
        <v>8</v>
      </c>
    </row>
    <row r="1578" spans="1:32" x14ac:dyDescent="0.15">
      <c r="A1578" s="32">
        <v>83000.82559933819</v>
      </c>
      <c r="B1578" s="33">
        <v>24.294622000000004</v>
      </c>
      <c r="C1578" s="33">
        <v>535.79463544919065</v>
      </c>
      <c r="D1578" s="33">
        <f>C1578/Table1[[#This Row],[Std. Price ($)]]</f>
        <v>22.054042884437163</v>
      </c>
      <c r="E1578" s="29">
        <v>74</v>
      </c>
      <c r="F1578" s="29">
        <f t="shared" si="336"/>
        <v>66.599999999999994</v>
      </c>
      <c r="G1578" s="29">
        <f t="shared" si="337"/>
        <v>66.599999999999994</v>
      </c>
      <c r="H1578" s="29">
        <f t="shared" si="338"/>
        <v>66.599999999999994</v>
      </c>
      <c r="I1578" s="58">
        <f t="shared" si="339"/>
        <v>66.599999999999994</v>
      </c>
      <c r="J1578" s="58">
        <f t="shared" si="340"/>
        <v>66.599999999999994</v>
      </c>
      <c r="K1578" s="58">
        <f t="shared" si="341"/>
        <v>66.599999999999994</v>
      </c>
      <c r="L1578" s="58">
        <f t="shared" si="342"/>
        <v>66.599999999999994</v>
      </c>
      <c r="M1578" s="58">
        <f t="shared" si="343"/>
        <v>66.599999999999994</v>
      </c>
      <c r="N1578" s="58">
        <f t="shared" si="344"/>
        <v>66.599999999999994</v>
      </c>
      <c r="O1578" s="58">
        <f t="shared" si="345"/>
        <v>66.599999999999994</v>
      </c>
      <c r="P1578" s="58">
        <f t="shared" si="346"/>
        <v>66.599999999999994</v>
      </c>
      <c r="Q1578" s="58">
        <f t="shared" si="347"/>
        <v>66.599999999999994</v>
      </c>
      <c r="R1578" s="58">
        <f>SUM(Table1[[#This Row],[Oct]:[September]])</f>
        <v>799.20000000000016</v>
      </c>
      <c r="S1578" s="68">
        <f>Table1[[#This Row],[DEMAND for the whole year]]/365</f>
        <v>2.1895890410958909</v>
      </c>
      <c r="T1578" s="68">
        <f>Table1[[#This Row],[Lead Time (days)]]*S1578</f>
        <v>17.516712328767127</v>
      </c>
      <c r="U1578" s="68">
        <f>SQRT(2*Table1[[#This Row],[DEMAND for the whole year]]*$H$1/(Table1[[#This Row],[Std. Price ($)]]*$K$1))</f>
        <v>314.14727135314041</v>
      </c>
      <c r="V1578" s="68">
        <f>Table1[[#This Row],[DEMAND for the whole year]]/U1578</f>
        <v>2.5440297366186591</v>
      </c>
      <c r="W1578" s="68">
        <f>Table1[[#This Row],[Demand variability (COV)]]*S1578</f>
        <v>1.970630136986302</v>
      </c>
      <c r="X1578" s="68">
        <f t="shared" si="348"/>
        <v>5.5737837322943573</v>
      </c>
      <c r="Y1578" s="68">
        <f t="shared" si="349"/>
        <v>11.447152268296907</v>
      </c>
      <c r="Z1578" s="58">
        <f>(Table1[[#This Row],[Eoq]]/2)*(Table1[[#This Row],[Std. Price ($)]]*$K$1)</f>
        <v>763.20892098559762</v>
      </c>
      <c r="AA1578" s="58">
        <f>Table1[[#This Row],[number of times I order]]*$H$1</f>
        <v>763.20892098559773</v>
      </c>
      <c r="AB1578" s="58">
        <f>Table1[[#This Row],[Holding cost]]+AA1578</f>
        <v>1526.4178419711952</v>
      </c>
      <c r="AC1578" s="34">
        <v>-0.1</v>
      </c>
      <c r="AD1578" s="29">
        <v>0.77</v>
      </c>
      <c r="AE1578" s="29">
        <v>0.9</v>
      </c>
      <c r="AF1578" s="29">
        <v>8</v>
      </c>
    </row>
    <row r="1579" spans="1:32" x14ac:dyDescent="0.15">
      <c r="A1579" s="32">
        <v>18495.568540977903</v>
      </c>
      <c r="B1579" s="33">
        <v>12.065471000000001</v>
      </c>
      <c r="C1579" s="33">
        <v>26.098948570994342</v>
      </c>
      <c r="D1579" s="33">
        <f>C1579/Table1[[#This Row],[Std. Price ($)]]</f>
        <v>2.1631106295804234</v>
      </c>
      <c r="E1579" s="29">
        <v>18</v>
      </c>
      <c r="F1579" s="29">
        <f t="shared" si="336"/>
        <v>10.8</v>
      </c>
      <c r="G1579" s="29">
        <f t="shared" si="337"/>
        <v>10.8</v>
      </c>
      <c r="H1579" s="29">
        <f t="shared" si="338"/>
        <v>10.8</v>
      </c>
      <c r="I1579" s="58">
        <f t="shared" si="339"/>
        <v>10.8</v>
      </c>
      <c r="J1579" s="58">
        <f t="shared" si="340"/>
        <v>10.8</v>
      </c>
      <c r="K1579" s="58">
        <f t="shared" si="341"/>
        <v>10.8</v>
      </c>
      <c r="L1579" s="58">
        <f t="shared" si="342"/>
        <v>10.8</v>
      </c>
      <c r="M1579" s="58">
        <f t="shared" si="343"/>
        <v>10.8</v>
      </c>
      <c r="N1579" s="58">
        <f t="shared" si="344"/>
        <v>10.8</v>
      </c>
      <c r="O1579" s="58">
        <f t="shared" si="345"/>
        <v>10.8</v>
      </c>
      <c r="P1579" s="58">
        <f t="shared" si="346"/>
        <v>10.8</v>
      </c>
      <c r="Q1579" s="58">
        <f t="shared" si="347"/>
        <v>10.8</v>
      </c>
      <c r="R1579" s="58">
        <f>SUM(Table1[[#This Row],[Oct]:[September]])</f>
        <v>129.6</v>
      </c>
      <c r="S1579" s="68">
        <f>Table1[[#This Row],[DEMAND for the whole year]]/365</f>
        <v>0.35506849315068489</v>
      </c>
      <c r="T1579" s="68">
        <f>Table1[[#This Row],[Lead Time (days)]]*S1579</f>
        <v>2.8405479452054792</v>
      </c>
      <c r="U1579" s="68">
        <f>SQRT(2*Table1[[#This Row],[DEMAND for the whole year]]*$H$1/(Table1[[#This Row],[Std. Price ($)]]*$K$1))</f>
        <v>179.51096768233796</v>
      </c>
      <c r="V1579" s="68">
        <f>Table1[[#This Row],[DEMAND for the whole year]]/U1579</f>
        <v>0.72196145825106206</v>
      </c>
      <c r="W1579" s="68">
        <f>Table1[[#This Row],[Demand variability (COV)]]*S1579</f>
        <v>7.1013698630136984E-2</v>
      </c>
      <c r="X1579" s="68">
        <f t="shared" si="348"/>
        <v>0.20085707143403081</v>
      </c>
      <c r="Y1579" s="68">
        <f t="shared" si="349"/>
        <v>0.41250999165033886</v>
      </c>
      <c r="Z1579" s="58">
        <f>(Table1[[#This Row],[Eoq]]/2)*(Table1[[#This Row],[Std. Price ($)]]*$K$1)</f>
        <v>216.58843747531861</v>
      </c>
      <c r="AA1579" s="58">
        <f>Table1[[#This Row],[number of times I order]]*$H$1</f>
        <v>216.58843747531861</v>
      </c>
      <c r="AB1579" s="58">
        <f>Table1[[#This Row],[Holding cost]]+AA1579</f>
        <v>433.17687495063723</v>
      </c>
      <c r="AC1579" s="34">
        <v>-0.4</v>
      </c>
      <c r="AD1579" s="29">
        <v>0.77</v>
      </c>
      <c r="AE1579" s="29">
        <v>0.2</v>
      </c>
      <c r="AF1579" s="29">
        <v>8</v>
      </c>
    </row>
    <row r="1580" spans="1:32" x14ac:dyDescent="0.15">
      <c r="A1580" s="32">
        <v>19715.918000493992</v>
      </c>
      <c r="B1580" s="33">
        <v>23.382700000000003</v>
      </c>
      <c r="C1580" s="33">
        <v>81.671531668219714</v>
      </c>
      <c r="D1580" s="33">
        <f>C1580/Table1[[#This Row],[Std. Price ($)]]</f>
        <v>3.4928186936589745</v>
      </c>
      <c r="E1580" s="29">
        <v>10</v>
      </c>
      <c r="F1580" s="29">
        <f t="shared" si="336"/>
        <v>22</v>
      </c>
      <c r="G1580" s="29">
        <f t="shared" si="337"/>
        <v>22</v>
      </c>
      <c r="H1580" s="29">
        <f t="shared" si="338"/>
        <v>22</v>
      </c>
      <c r="I1580" s="58">
        <f t="shared" si="339"/>
        <v>22</v>
      </c>
      <c r="J1580" s="58">
        <f t="shared" si="340"/>
        <v>22</v>
      </c>
      <c r="K1580" s="58">
        <f t="shared" si="341"/>
        <v>22</v>
      </c>
      <c r="L1580" s="58">
        <f t="shared" si="342"/>
        <v>22</v>
      </c>
      <c r="M1580" s="58">
        <f t="shared" si="343"/>
        <v>22</v>
      </c>
      <c r="N1580" s="58">
        <f t="shared" si="344"/>
        <v>22</v>
      </c>
      <c r="O1580" s="58">
        <f t="shared" si="345"/>
        <v>22</v>
      </c>
      <c r="P1580" s="58">
        <f t="shared" si="346"/>
        <v>22</v>
      </c>
      <c r="Q1580" s="58">
        <f t="shared" si="347"/>
        <v>22</v>
      </c>
      <c r="R1580" s="58">
        <f>SUM(Table1[[#This Row],[Oct]:[September]])</f>
        <v>264</v>
      </c>
      <c r="S1580" s="68">
        <f>Table1[[#This Row],[DEMAND for the whole year]]/365</f>
        <v>0.72328767123287674</v>
      </c>
      <c r="T1580" s="68">
        <f>Table1[[#This Row],[Lead Time (days)]]*S1580</f>
        <v>5.7863013698630139</v>
      </c>
      <c r="U1580" s="68">
        <f>SQRT(2*Table1[[#This Row],[DEMAND for the whole year]]*$H$1/(Table1[[#This Row],[Std. Price ($)]]*$K$1))</f>
        <v>184.04128713670917</v>
      </c>
      <c r="V1580" s="68">
        <f>Table1[[#This Row],[DEMAND for the whole year]]/U1580</f>
        <v>1.4344607349105098</v>
      </c>
      <c r="W1580" s="68">
        <f>Table1[[#This Row],[Demand variability (COV)]]*S1580</f>
        <v>0.7739178082191781</v>
      </c>
      <c r="X1580" s="68">
        <f t="shared" si="348"/>
        <v>2.1889701210912436</v>
      </c>
      <c r="Y1580" s="68">
        <f t="shared" si="349"/>
        <v>4.4955950015967492</v>
      </c>
      <c r="Z1580" s="58">
        <f>(Table1[[#This Row],[Eoq]]/2)*(Table1[[#This Row],[Std. Price ($)]]*$K$1)</f>
        <v>430.33822047315306</v>
      </c>
      <c r="AA1580" s="58">
        <f>Table1[[#This Row],[number of times I order]]*$H$1</f>
        <v>430.33822047315294</v>
      </c>
      <c r="AB1580" s="58">
        <f>Table1[[#This Row],[Holding cost]]+AA1580</f>
        <v>860.676440946306</v>
      </c>
      <c r="AC1580" s="34">
        <v>1.2</v>
      </c>
      <c r="AD1580" s="29">
        <v>0.77</v>
      </c>
      <c r="AE1580" s="29">
        <v>1.07</v>
      </c>
      <c r="AF1580" s="29">
        <v>8</v>
      </c>
    </row>
    <row r="1581" spans="1:32" x14ac:dyDescent="0.15">
      <c r="A1581" s="32">
        <v>67635.939210374534</v>
      </c>
      <c r="B1581" s="33">
        <v>5.6685090000000011</v>
      </c>
      <c r="C1581" s="33">
        <v>50.182160863268052</v>
      </c>
      <c r="D1581" s="33">
        <f>C1581/Table1[[#This Row],[Std. Price ($)]]</f>
        <v>8.8527972458486079</v>
      </c>
      <c r="E1581" s="29">
        <v>18</v>
      </c>
      <c r="F1581" s="29">
        <f t="shared" si="336"/>
        <v>32.4</v>
      </c>
      <c r="G1581" s="29">
        <f t="shared" si="337"/>
        <v>32.4</v>
      </c>
      <c r="H1581" s="29">
        <f t="shared" si="338"/>
        <v>32.4</v>
      </c>
      <c r="I1581" s="58">
        <f t="shared" si="339"/>
        <v>32.4</v>
      </c>
      <c r="J1581" s="58">
        <f t="shared" si="340"/>
        <v>32.4</v>
      </c>
      <c r="K1581" s="58">
        <f t="shared" si="341"/>
        <v>32.4</v>
      </c>
      <c r="L1581" s="58">
        <f t="shared" si="342"/>
        <v>32.4</v>
      </c>
      <c r="M1581" s="58">
        <f t="shared" si="343"/>
        <v>32.4</v>
      </c>
      <c r="N1581" s="58">
        <f t="shared" si="344"/>
        <v>32.4</v>
      </c>
      <c r="O1581" s="58">
        <f t="shared" si="345"/>
        <v>32.4</v>
      </c>
      <c r="P1581" s="58">
        <f t="shared" si="346"/>
        <v>32.4</v>
      </c>
      <c r="Q1581" s="58">
        <f t="shared" si="347"/>
        <v>32.4</v>
      </c>
      <c r="R1581" s="58">
        <f>SUM(Table1[[#This Row],[Oct]:[September]])</f>
        <v>388.7999999999999</v>
      </c>
      <c r="S1581" s="68">
        <f>Table1[[#This Row],[DEMAND for the whole year]]/365</f>
        <v>1.0652054794520545</v>
      </c>
      <c r="T1581" s="68">
        <f>Table1[[#This Row],[Lead Time (days)]]*S1581</f>
        <v>8.5216438356164357</v>
      </c>
      <c r="U1581" s="68">
        <f>SQRT(2*Table1[[#This Row],[DEMAND for the whole year]]*$H$1/(Table1[[#This Row],[Std. Price ($)]]*$K$1))</f>
        <v>453.61701376950862</v>
      </c>
      <c r="V1581" s="68">
        <f>Table1[[#This Row],[DEMAND for the whole year]]/U1581</f>
        <v>0.8571107083685281</v>
      </c>
      <c r="W1581" s="68">
        <f>Table1[[#This Row],[Demand variability (COV)]]*S1581</f>
        <v>1.4912876712328762</v>
      </c>
      <c r="X1581" s="68">
        <f t="shared" si="348"/>
        <v>4.2179985001146463</v>
      </c>
      <c r="Y1581" s="68">
        <f t="shared" si="349"/>
        <v>8.6627098246571137</v>
      </c>
      <c r="Z1581" s="58">
        <f>(Table1[[#This Row],[Eoq]]/2)*(Table1[[#This Row],[Std. Price ($)]]*$K$1)</f>
        <v>257.13321251055845</v>
      </c>
      <c r="AA1581" s="58">
        <f>Table1[[#This Row],[number of times I order]]*$H$1</f>
        <v>257.13321251055845</v>
      </c>
      <c r="AB1581" s="58">
        <f>Table1[[#This Row],[Holding cost]]+AA1581</f>
        <v>514.2664250211169</v>
      </c>
      <c r="AC1581" s="34">
        <v>0.8</v>
      </c>
      <c r="AD1581" s="29">
        <v>0.77</v>
      </c>
      <c r="AE1581" s="29">
        <v>1.4</v>
      </c>
      <c r="AF1581" s="29">
        <v>8</v>
      </c>
    </row>
    <row r="1582" spans="1:32" x14ac:dyDescent="0.15">
      <c r="A1582" s="32">
        <v>30292.655853270211</v>
      </c>
      <c r="B1582" s="33">
        <v>6.6873510000000005</v>
      </c>
      <c r="C1582" s="33">
        <v>10.190281327681287</v>
      </c>
      <c r="D1582" s="33">
        <f>C1582/Table1[[#This Row],[Std. Price ($)]]</f>
        <v>1.5238143366007386</v>
      </c>
      <c r="E1582" s="29">
        <v>10</v>
      </c>
      <c r="F1582" s="29">
        <f t="shared" si="336"/>
        <v>15</v>
      </c>
      <c r="G1582" s="29">
        <f t="shared" si="337"/>
        <v>15</v>
      </c>
      <c r="H1582" s="29">
        <f t="shared" si="338"/>
        <v>15</v>
      </c>
      <c r="I1582" s="58">
        <f t="shared" si="339"/>
        <v>15</v>
      </c>
      <c r="J1582" s="58">
        <f t="shared" si="340"/>
        <v>15</v>
      </c>
      <c r="K1582" s="58">
        <f t="shared" si="341"/>
        <v>15</v>
      </c>
      <c r="L1582" s="58">
        <f t="shared" si="342"/>
        <v>15</v>
      </c>
      <c r="M1582" s="58">
        <f t="shared" si="343"/>
        <v>15</v>
      </c>
      <c r="N1582" s="58">
        <f t="shared" si="344"/>
        <v>15</v>
      </c>
      <c r="O1582" s="58">
        <f t="shared" si="345"/>
        <v>15</v>
      </c>
      <c r="P1582" s="58">
        <f t="shared" si="346"/>
        <v>15</v>
      </c>
      <c r="Q1582" s="58">
        <f t="shared" si="347"/>
        <v>15</v>
      </c>
      <c r="R1582" s="58">
        <f>SUM(Table1[[#This Row],[Oct]:[September]])</f>
        <v>180</v>
      </c>
      <c r="S1582" s="68">
        <f>Table1[[#This Row],[DEMAND for the whole year]]/365</f>
        <v>0.49315068493150682</v>
      </c>
      <c r="T1582" s="68">
        <f>Table1[[#This Row],[Lead Time (days)]]*S1582</f>
        <v>3.9452054794520546</v>
      </c>
      <c r="U1582" s="68">
        <f>SQRT(2*Table1[[#This Row],[DEMAND for the whole year]]*$H$1/(Table1[[#This Row],[Std. Price ($)]]*$K$1))</f>
        <v>284.1644993302595</v>
      </c>
      <c r="V1582" s="68">
        <f>Table1[[#This Row],[DEMAND for the whole year]]/U1582</f>
        <v>0.63343591625357032</v>
      </c>
      <c r="W1582" s="68">
        <f>Table1[[#This Row],[Demand variability (COV)]]*S1582</f>
        <v>0.12328767123287671</v>
      </c>
      <c r="X1582" s="68">
        <f t="shared" si="348"/>
        <v>0.34871019346185905</v>
      </c>
      <c r="Y1582" s="68">
        <f t="shared" si="349"/>
        <v>0.71616317994850498</v>
      </c>
      <c r="Z1582" s="58">
        <f>(Table1[[#This Row],[Eoq]]/2)*(Table1[[#This Row],[Std. Price ($)]]*$K$1)</f>
        <v>190.03077487607106</v>
      </c>
      <c r="AA1582" s="58">
        <f>Table1[[#This Row],[number of times I order]]*$H$1</f>
        <v>190.03077487607109</v>
      </c>
      <c r="AB1582" s="58">
        <f>Table1[[#This Row],[Holding cost]]+AA1582</f>
        <v>380.06154975214213</v>
      </c>
      <c r="AC1582" s="34">
        <v>0.5</v>
      </c>
      <c r="AD1582" s="29">
        <v>0.77</v>
      </c>
      <c r="AE1582" s="29">
        <v>0.25</v>
      </c>
      <c r="AF1582" s="29">
        <v>8</v>
      </c>
    </row>
    <row r="1583" spans="1:32" x14ac:dyDescent="0.15">
      <c r="A1583" s="32">
        <v>85486.235372883326</v>
      </c>
      <c r="B1583" s="33">
        <v>8.3247119999999999</v>
      </c>
      <c r="C1583" s="33">
        <v>11.895283961007035</v>
      </c>
      <c r="D1583" s="33">
        <f>C1583/Table1[[#This Row],[Std. Price ($)]]</f>
        <v>1.4289123709032858</v>
      </c>
      <c r="E1583" s="29">
        <v>10</v>
      </c>
      <c r="F1583" s="29">
        <f t="shared" si="336"/>
        <v>6</v>
      </c>
      <c r="G1583" s="29">
        <f t="shared" si="337"/>
        <v>6</v>
      </c>
      <c r="H1583" s="29">
        <f t="shared" si="338"/>
        <v>6</v>
      </c>
      <c r="I1583" s="58">
        <f t="shared" si="339"/>
        <v>6</v>
      </c>
      <c r="J1583" s="58">
        <f t="shared" si="340"/>
        <v>6</v>
      </c>
      <c r="K1583" s="58">
        <f t="shared" si="341"/>
        <v>6</v>
      </c>
      <c r="L1583" s="58">
        <f t="shared" si="342"/>
        <v>6</v>
      </c>
      <c r="M1583" s="58">
        <f t="shared" si="343"/>
        <v>6</v>
      </c>
      <c r="N1583" s="58">
        <f t="shared" si="344"/>
        <v>6</v>
      </c>
      <c r="O1583" s="58">
        <f t="shared" si="345"/>
        <v>6</v>
      </c>
      <c r="P1583" s="58">
        <f t="shared" si="346"/>
        <v>6</v>
      </c>
      <c r="Q1583" s="58">
        <f t="shared" si="347"/>
        <v>6</v>
      </c>
      <c r="R1583" s="58">
        <f>SUM(Table1[[#This Row],[Oct]:[September]])</f>
        <v>72</v>
      </c>
      <c r="S1583" s="68">
        <f>Table1[[#This Row],[DEMAND for the whole year]]/365</f>
        <v>0.19726027397260273</v>
      </c>
      <c r="T1583" s="68">
        <f>Table1[[#This Row],[Lead Time (days)]]*S1583</f>
        <v>1.5780821917808219</v>
      </c>
      <c r="U1583" s="68">
        <f>SQRT(2*Table1[[#This Row],[DEMAND for the whole year]]*$H$1/(Table1[[#This Row],[Std. Price ($)]]*$K$1))</f>
        <v>161.08023952825542</v>
      </c>
      <c r="V1583" s="68">
        <f>Table1[[#This Row],[DEMAND for the whole year]]/U1583</f>
        <v>0.44698220098791402</v>
      </c>
      <c r="W1583" s="68">
        <f>Table1[[#This Row],[Demand variability (COV)]]*S1583</f>
        <v>4.9315068493150684E-2</v>
      </c>
      <c r="X1583" s="68">
        <f t="shared" si="348"/>
        <v>0.13948407738474364</v>
      </c>
      <c r="Y1583" s="68">
        <f t="shared" si="349"/>
        <v>0.28646527197940203</v>
      </c>
      <c r="Z1583" s="58">
        <f>(Table1[[#This Row],[Eoq]]/2)*(Table1[[#This Row],[Std. Price ($)]]*$K$1)</f>
        <v>134.09466029637423</v>
      </c>
      <c r="AA1583" s="58">
        <f>Table1[[#This Row],[number of times I order]]*$H$1</f>
        <v>134.0946602963742</v>
      </c>
      <c r="AB1583" s="58">
        <f>Table1[[#This Row],[Holding cost]]+AA1583</f>
        <v>268.18932059274846</v>
      </c>
      <c r="AC1583" s="34">
        <v>-0.4</v>
      </c>
      <c r="AD1583" s="29">
        <v>0.77</v>
      </c>
      <c r="AE1583" s="29">
        <v>0.25</v>
      </c>
      <c r="AF1583" s="29">
        <v>8</v>
      </c>
    </row>
    <row r="1584" spans="1:32" x14ac:dyDescent="0.15">
      <c r="A1584" s="32">
        <v>64933.267324245062</v>
      </c>
      <c r="B1584" s="33">
        <v>6.6873399999999998</v>
      </c>
      <c r="C1584" s="33">
        <v>10.19026987325617</v>
      </c>
      <c r="D1584" s="33">
        <f>C1584/Table1[[#This Row],[Std. Price ($)]]</f>
        <v>1.52381513026946</v>
      </c>
      <c r="E1584" s="29">
        <v>10</v>
      </c>
      <c r="F1584" s="29">
        <f t="shared" si="336"/>
        <v>22</v>
      </c>
      <c r="G1584" s="29">
        <f t="shared" si="337"/>
        <v>22</v>
      </c>
      <c r="H1584" s="29">
        <f t="shared" si="338"/>
        <v>22</v>
      </c>
      <c r="I1584" s="58">
        <f t="shared" si="339"/>
        <v>22</v>
      </c>
      <c r="J1584" s="58">
        <f t="shared" si="340"/>
        <v>22</v>
      </c>
      <c r="K1584" s="58">
        <f t="shared" si="341"/>
        <v>22</v>
      </c>
      <c r="L1584" s="58">
        <f t="shared" si="342"/>
        <v>22</v>
      </c>
      <c r="M1584" s="58">
        <f t="shared" si="343"/>
        <v>22</v>
      </c>
      <c r="N1584" s="58">
        <f t="shared" si="344"/>
        <v>22</v>
      </c>
      <c r="O1584" s="58">
        <f t="shared" si="345"/>
        <v>22</v>
      </c>
      <c r="P1584" s="58">
        <f t="shared" si="346"/>
        <v>22</v>
      </c>
      <c r="Q1584" s="58">
        <f t="shared" si="347"/>
        <v>22</v>
      </c>
      <c r="R1584" s="58">
        <f>SUM(Table1[[#This Row],[Oct]:[September]])</f>
        <v>264</v>
      </c>
      <c r="S1584" s="68">
        <f>Table1[[#This Row],[DEMAND for the whole year]]/365</f>
        <v>0.72328767123287674</v>
      </c>
      <c r="T1584" s="68">
        <f>Table1[[#This Row],[Lead Time (days)]]*S1584</f>
        <v>5.7863013698630139</v>
      </c>
      <c r="U1584" s="68">
        <f>SQRT(2*Table1[[#This Row],[DEMAND for the whole year]]*$H$1/(Table1[[#This Row],[Std. Price ($)]]*$K$1))</f>
        <v>344.14058184560787</v>
      </c>
      <c r="V1584" s="68">
        <f>Table1[[#This Row],[DEMAND for the whole year]]/U1584</f>
        <v>0.76712835953313574</v>
      </c>
      <c r="W1584" s="68">
        <f>Table1[[#This Row],[Demand variability (COV)]]*S1584</f>
        <v>0.18082191780821918</v>
      </c>
      <c r="X1584" s="68">
        <f t="shared" si="348"/>
        <v>0.51144161707739333</v>
      </c>
      <c r="Y1584" s="68">
        <f t="shared" si="349"/>
        <v>1.0503726639244741</v>
      </c>
      <c r="Z1584" s="58">
        <f>(Table1[[#This Row],[Eoq]]/2)*(Table1[[#This Row],[Std. Price ($)]]*$K$1)</f>
        <v>230.13850785994074</v>
      </c>
      <c r="AA1584" s="58">
        <f>Table1[[#This Row],[number of times I order]]*$H$1</f>
        <v>230.13850785994072</v>
      </c>
      <c r="AB1584" s="58">
        <f>Table1[[#This Row],[Holding cost]]+AA1584</f>
        <v>460.27701571988143</v>
      </c>
      <c r="AC1584" s="34">
        <v>1.2</v>
      </c>
      <c r="AD1584" s="29">
        <v>0.77</v>
      </c>
      <c r="AE1584" s="29">
        <v>0.25</v>
      </c>
      <c r="AF1584" s="29">
        <v>8</v>
      </c>
    </row>
    <row r="1585" spans="1:32" x14ac:dyDescent="0.15">
      <c r="A1585" s="32">
        <v>60018.75247429702</v>
      </c>
      <c r="B1585" s="33">
        <v>43.141086999999999</v>
      </c>
      <c r="C1585" s="33">
        <v>2522.4845569630102</v>
      </c>
      <c r="D1585" s="33">
        <f>C1585/Table1[[#This Row],[Std. Price ($)]]</f>
        <v>58.470584131619361</v>
      </c>
      <c r="E1585" s="29">
        <v>90</v>
      </c>
      <c r="F1585" s="29">
        <f t="shared" si="336"/>
        <v>162</v>
      </c>
      <c r="G1585" s="29">
        <f t="shared" si="337"/>
        <v>162</v>
      </c>
      <c r="H1585" s="29">
        <f t="shared" si="338"/>
        <v>162</v>
      </c>
      <c r="I1585" s="58">
        <f t="shared" si="339"/>
        <v>162</v>
      </c>
      <c r="J1585" s="58">
        <f t="shared" si="340"/>
        <v>162</v>
      </c>
      <c r="K1585" s="58">
        <f t="shared" si="341"/>
        <v>162</v>
      </c>
      <c r="L1585" s="58">
        <f t="shared" si="342"/>
        <v>162</v>
      </c>
      <c r="M1585" s="58">
        <f t="shared" si="343"/>
        <v>162</v>
      </c>
      <c r="N1585" s="58">
        <f t="shared" si="344"/>
        <v>162</v>
      </c>
      <c r="O1585" s="58">
        <f t="shared" si="345"/>
        <v>162</v>
      </c>
      <c r="P1585" s="58">
        <f t="shared" si="346"/>
        <v>162</v>
      </c>
      <c r="Q1585" s="58">
        <f t="shared" si="347"/>
        <v>162</v>
      </c>
      <c r="R1585" s="58">
        <f>SUM(Table1[[#This Row],[Oct]:[September]])</f>
        <v>1944</v>
      </c>
      <c r="S1585" s="68">
        <f>Table1[[#This Row],[DEMAND for the whole year]]/365</f>
        <v>5.3260273972602743</v>
      </c>
      <c r="T1585" s="68">
        <f>Table1[[#This Row],[Lead Time (days)]]*S1585</f>
        <v>271.62739726027399</v>
      </c>
      <c r="U1585" s="68">
        <f>SQRT(2*Table1[[#This Row],[DEMAND for the whole year]]*$H$1/(Table1[[#This Row],[Std. Price ($)]]*$K$1))</f>
        <v>367.67425057274352</v>
      </c>
      <c r="V1585" s="68">
        <f>Table1[[#This Row],[DEMAND for the whole year]]/U1585</f>
        <v>5.2872889438728423</v>
      </c>
      <c r="W1585" s="68">
        <f>Table1[[#This Row],[Demand variability (COV)]]*S1585</f>
        <v>1.3315068493150686</v>
      </c>
      <c r="X1585" s="68">
        <f t="shared" si="348"/>
        <v>9.5088608664981518</v>
      </c>
      <c r="Y1585" s="68">
        <f t="shared" si="349"/>
        <v>19.528812645920144</v>
      </c>
      <c r="Z1585" s="58">
        <f>(Table1[[#This Row],[Eoq]]/2)*(Table1[[#This Row],[Std. Price ($)]]*$K$1)</f>
        <v>1586.1866831618529</v>
      </c>
      <c r="AA1585" s="58">
        <f>Table1[[#This Row],[number of times I order]]*$H$1</f>
        <v>1586.1866831618527</v>
      </c>
      <c r="AB1585" s="58">
        <f>Table1[[#This Row],[Holding cost]]+AA1585</f>
        <v>3172.3733663237053</v>
      </c>
      <c r="AC1585" s="34">
        <v>0.8</v>
      </c>
      <c r="AD1585" s="29">
        <v>0.82</v>
      </c>
      <c r="AE1585" s="29">
        <v>0.25</v>
      </c>
      <c r="AF1585" s="29">
        <v>51</v>
      </c>
    </row>
    <row r="1586" spans="1:32" x14ac:dyDescent="0.15">
      <c r="A1586" s="32">
        <v>44446.315549793115</v>
      </c>
      <c r="B1586" s="33">
        <v>19.781762000000001</v>
      </c>
      <c r="C1586" s="33">
        <v>319.07832815649999</v>
      </c>
      <c r="D1586" s="33">
        <f>C1586/Table1[[#This Row],[Std. Price ($)]]</f>
        <v>16.129924531318292</v>
      </c>
      <c r="E1586" s="29">
        <v>10</v>
      </c>
      <c r="F1586" s="29">
        <f t="shared" si="336"/>
        <v>16</v>
      </c>
      <c r="G1586" s="29">
        <f t="shared" si="337"/>
        <v>16</v>
      </c>
      <c r="H1586" s="29">
        <f t="shared" si="338"/>
        <v>16</v>
      </c>
      <c r="I1586" s="58">
        <f t="shared" si="339"/>
        <v>16</v>
      </c>
      <c r="J1586" s="58">
        <f t="shared" si="340"/>
        <v>16</v>
      </c>
      <c r="K1586" s="58">
        <f t="shared" si="341"/>
        <v>16</v>
      </c>
      <c r="L1586" s="58">
        <f t="shared" si="342"/>
        <v>16</v>
      </c>
      <c r="M1586" s="58">
        <f t="shared" si="343"/>
        <v>16</v>
      </c>
      <c r="N1586" s="58">
        <f t="shared" si="344"/>
        <v>16</v>
      </c>
      <c r="O1586" s="58">
        <f t="shared" si="345"/>
        <v>16</v>
      </c>
      <c r="P1586" s="58">
        <f t="shared" si="346"/>
        <v>16</v>
      </c>
      <c r="Q1586" s="58">
        <f t="shared" si="347"/>
        <v>16</v>
      </c>
      <c r="R1586" s="58">
        <f>SUM(Table1[[#This Row],[Oct]:[September]])</f>
        <v>192</v>
      </c>
      <c r="S1586" s="68">
        <f>Table1[[#This Row],[DEMAND for the whole year]]/365</f>
        <v>0.52602739726027392</v>
      </c>
      <c r="T1586" s="68">
        <f>Table1[[#This Row],[Lead Time (days)]]*S1586</f>
        <v>15.780821917808218</v>
      </c>
      <c r="U1586" s="68">
        <f>SQRT(2*Table1[[#This Row],[DEMAND for the whole year]]*$H$1/(Table1[[#This Row],[Std. Price ($)]]*$K$1))</f>
        <v>170.63918001243749</v>
      </c>
      <c r="V1586" s="68">
        <f>Table1[[#This Row],[DEMAND for the whole year]]/U1586</f>
        <v>1.1251812156270651</v>
      </c>
      <c r="W1586" s="68">
        <f>Table1[[#This Row],[Demand variability (COV)]]*S1586</f>
        <v>0.71013698630136979</v>
      </c>
      <c r="X1586" s="68">
        <f t="shared" si="348"/>
        <v>3.889580463159974</v>
      </c>
      <c r="Y1586" s="68">
        <f t="shared" si="349"/>
        <v>7.9882216390296144</v>
      </c>
      <c r="Z1586" s="58">
        <f>(Table1[[#This Row],[Eoq]]/2)*(Table1[[#This Row],[Std. Price ($)]]*$K$1)</f>
        <v>337.55436468811956</v>
      </c>
      <c r="AA1586" s="58">
        <f>Table1[[#This Row],[number of times I order]]*$H$1</f>
        <v>337.55436468811951</v>
      </c>
      <c r="AB1586" s="58">
        <f>Table1[[#This Row],[Holding cost]]+AA1586</f>
        <v>675.10872937623913</v>
      </c>
      <c r="AC1586" s="34">
        <v>0.6</v>
      </c>
      <c r="AD1586" s="29">
        <v>1</v>
      </c>
      <c r="AE1586" s="29">
        <v>1.35</v>
      </c>
      <c r="AF1586" s="29">
        <v>30</v>
      </c>
    </row>
    <row r="1587" spans="1:32" x14ac:dyDescent="0.15">
      <c r="A1587" s="32">
        <v>53279.264931202342</v>
      </c>
      <c r="B1587" s="33">
        <v>16.975838</v>
      </c>
      <c r="C1587" s="33">
        <v>277.15645364043456</v>
      </c>
      <c r="D1587" s="33">
        <f>C1587/Table1[[#This Row],[Std. Price ($)]]</f>
        <v>16.326525597171379</v>
      </c>
      <c r="E1587" s="29">
        <v>10</v>
      </c>
      <c r="F1587" s="29">
        <f t="shared" si="336"/>
        <v>14</v>
      </c>
      <c r="G1587" s="29">
        <f t="shared" si="337"/>
        <v>14</v>
      </c>
      <c r="H1587" s="29">
        <f t="shared" si="338"/>
        <v>14</v>
      </c>
      <c r="I1587" s="58">
        <f t="shared" si="339"/>
        <v>14</v>
      </c>
      <c r="J1587" s="58">
        <f t="shared" si="340"/>
        <v>14</v>
      </c>
      <c r="K1587" s="58">
        <f t="shared" si="341"/>
        <v>14</v>
      </c>
      <c r="L1587" s="58">
        <f t="shared" si="342"/>
        <v>14</v>
      </c>
      <c r="M1587" s="58">
        <f t="shared" si="343"/>
        <v>14</v>
      </c>
      <c r="N1587" s="58">
        <f t="shared" si="344"/>
        <v>14</v>
      </c>
      <c r="O1587" s="58">
        <f t="shared" si="345"/>
        <v>14</v>
      </c>
      <c r="P1587" s="58">
        <f t="shared" si="346"/>
        <v>14</v>
      </c>
      <c r="Q1587" s="58">
        <f t="shared" si="347"/>
        <v>14</v>
      </c>
      <c r="R1587" s="58">
        <f>SUM(Table1[[#This Row],[Oct]:[September]])</f>
        <v>168</v>
      </c>
      <c r="S1587" s="68">
        <f>Table1[[#This Row],[DEMAND for the whole year]]/365</f>
        <v>0.46027397260273972</v>
      </c>
      <c r="T1587" s="68">
        <f>Table1[[#This Row],[Lead Time (days)]]*S1587</f>
        <v>13.808219178082192</v>
      </c>
      <c r="U1587" s="68">
        <f>SQRT(2*Table1[[#This Row],[DEMAND for the whole year]]*$H$1/(Table1[[#This Row],[Std. Price ($)]]*$K$1))</f>
        <v>172.30570503736396</v>
      </c>
      <c r="V1587" s="68">
        <f>Table1[[#This Row],[DEMAND for the whole year]]/U1587</f>
        <v>0.97501124506335823</v>
      </c>
      <c r="W1587" s="68">
        <f>Table1[[#This Row],[Demand variability (COV)]]*S1587</f>
        <v>0.62136986301369868</v>
      </c>
      <c r="X1587" s="68">
        <f t="shared" si="348"/>
        <v>3.4033829052649778</v>
      </c>
      <c r="Y1587" s="68">
        <f t="shared" si="349"/>
        <v>6.9896939341509139</v>
      </c>
      <c r="Z1587" s="58">
        <f>(Table1[[#This Row],[Eoq]]/2)*(Table1[[#This Row],[Std. Price ($)]]*$K$1)</f>
        <v>292.50337351900748</v>
      </c>
      <c r="AA1587" s="58">
        <f>Table1[[#This Row],[number of times I order]]*$H$1</f>
        <v>292.50337351900748</v>
      </c>
      <c r="AB1587" s="58">
        <f>Table1[[#This Row],[Holding cost]]+AA1587</f>
        <v>585.00674703801496</v>
      </c>
      <c r="AC1587" s="34">
        <v>0.4</v>
      </c>
      <c r="AD1587" s="29">
        <v>0.85</v>
      </c>
      <c r="AE1587" s="29">
        <v>1.35</v>
      </c>
      <c r="AF1587" s="29">
        <v>30</v>
      </c>
    </row>
    <row r="1588" spans="1:32" x14ac:dyDescent="0.15">
      <c r="A1588" s="32">
        <v>38681.852192620427</v>
      </c>
      <c r="B1588" s="33">
        <v>28.094319000000002</v>
      </c>
      <c r="C1588" s="33">
        <v>528.81071504800002</v>
      </c>
      <c r="D1588" s="33">
        <f>C1588/Table1[[#This Row],[Std. Price ($)]]</f>
        <v>18.822692055571803</v>
      </c>
      <c r="E1588" s="29">
        <v>10</v>
      </c>
      <c r="F1588" s="29">
        <f t="shared" si="336"/>
        <v>15</v>
      </c>
      <c r="G1588" s="29">
        <f t="shared" si="337"/>
        <v>15</v>
      </c>
      <c r="H1588" s="29">
        <f t="shared" si="338"/>
        <v>15</v>
      </c>
      <c r="I1588" s="58">
        <f t="shared" si="339"/>
        <v>15</v>
      </c>
      <c r="J1588" s="58">
        <f t="shared" si="340"/>
        <v>15</v>
      </c>
      <c r="K1588" s="58">
        <f t="shared" si="341"/>
        <v>15</v>
      </c>
      <c r="L1588" s="58">
        <f t="shared" si="342"/>
        <v>15</v>
      </c>
      <c r="M1588" s="58">
        <f t="shared" si="343"/>
        <v>15</v>
      </c>
      <c r="N1588" s="58">
        <f t="shared" si="344"/>
        <v>15</v>
      </c>
      <c r="O1588" s="58">
        <f t="shared" si="345"/>
        <v>15</v>
      </c>
      <c r="P1588" s="58">
        <f t="shared" si="346"/>
        <v>15</v>
      </c>
      <c r="Q1588" s="58">
        <f t="shared" si="347"/>
        <v>15</v>
      </c>
      <c r="R1588" s="58">
        <f>SUM(Table1[[#This Row],[Oct]:[September]])</f>
        <v>180</v>
      </c>
      <c r="S1588" s="68">
        <f>Table1[[#This Row],[DEMAND for the whole year]]/365</f>
        <v>0.49315068493150682</v>
      </c>
      <c r="T1588" s="68">
        <f>Table1[[#This Row],[Lead Time (days)]]*S1588</f>
        <v>14.794520547945204</v>
      </c>
      <c r="U1588" s="68">
        <f>SQRT(2*Table1[[#This Row],[DEMAND for the whole year]]*$H$1/(Table1[[#This Row],[Std. Price ($)]]*$K$1))</f>
        <v>138.63970488038481</v>
      </c>
      <c r="V1588" s="68">
        <f>Table1[[#This Row],[DEMAND for the whole year]]/U1588</f>
        <v>1.298329364991796</v>
      </c>
      <c r="W1588" s="68">
        <f>Table1[[#This Row],[Demand variability (COV)]]*S1588</f>
        <v>0.78904109589041094</v>
      </c>
      <c r="X1588" s="68">
        <f t="shared" si="348"/>
        <v>4.3217560701777487</v>
      </c>
      <c r="Y1588" s="68">
        <f t="shared" si="349"/>
        <v>8.8758018211440159</v>
      </c>
      <c r="Z1588" s="58">
        <f>(Table1[[#This Row],[Eoq]]/2)*(Table1[[#This Row],[Std. Price ($)]]*$K$1)</f>
        <v>389.49880949753884</v>
      </c>
      <c r="AA1588" s="58">
        <f>Table1[[#This Row],[number of times I order]]*$H$1</f>
        <v>389.49880949753879</v>
      </c>
      <c r="AB1588" s="58">
        <f>Table1[[#This Row],[Holding cost]]+AA1588</f>
        <v>778.99761899507757</v>
      </c>
      <c r="AC1588" s="34">
        <v>0.5</v>
      </c>
      <c r="AD1588" s="29">
        <v>1</v>
      </c>
      <c r="AE1588" s="29">
        <v>1.6</v>
      </c>
      <c r="AF1588" s="29">
        <v>30</v>
      </c>
    </row>
    <row r="1589" spans="1:32" x14ac:dyDescent="0.15">
      <c r="A1589" s="32">
        <v>68106.517621422798</v>
      </c>
      <c r="B1589" s="33">
        <v>27.474678000000004</v>
      </c>
      <c r="C1589" s="33">
        <v>517.41427777600006</v>
      </c>
      <c r="D1589" s="33">
        <f>C1589/Table1[[#This Row],[Std. Price ($)]]</f>
        <v>18.832405525407793</v>
      </c>
      <c r="E1589" s="29">
        <v>10</v>
      </c>
      <c r="F1589" s="29">
        <f t="shared" si="336"/>
        <v>12</v>
      </c>
      <c r="G1589" s="29">
        <f t="shared" si="337"/>
        <v>12</v>
      </c>
      <c r="H1589" s="29">
        <f t="shared" si="338"/>
        <v>12</v>
      </c>
      <c r="I1589" s="58">
        <f t="shared" si="339"/>
        <v>12</v>
      </c>
      <c r="J1589" s="58">
        <f t="shared" si="340"/>
        <v>12</v>
      </c>
      <c r="K1589" s="58">
        <f t="shared" si="341"/>
        <v>12</v>
      </c>
      <c r="L1589" s="58">
        <f t="shared" si="342"/>
        <v>12</v>
      </c>
      <c r="M1589" s="58">
        <f t="shared" si="343"/>
        <v>12</v>
      </c>
      <c r="N1589" s="58">
        <f t="shared" si="344"/>
        <v>12</v>
      </c>
      <c r="O1589" s="58">
        <f t="shared" si="345"/>
        <v>12</v>
      </c>
      <c r="P1589" s="58">
        <f t="shared" si="346"/>
        <v>12</v>
      </c>
      <c r="Q1589" s="58">
        <f t="shared" si="347"/>
        <v>12</v>
      </c>
      <c r="R1589" s="58">
        <f>SUM(Table1[[#This Row],[Oct]:[September]])</f>
        <v>144</v>
      </c>
      <c r="S1589" s="68">
        <f>Table1[[#This Row],[DEMAND for the whole year]]/365</f>
        <v>0.39452054794520547</v>
      </c>
      <c r="T1589" s="68">
        <f>Table1[[#This Row],[Lead Time (days)]]*S1589</f>
        <v>11.835616438356164</v>
      </c>
      <c r="U1589" s="68">
        <f>SQRT(2*Table1[[#This Row],[DEMAND for the whole year]]*$H$1/(Table1[[#This Row],[Std. Price ($)]]*$K$1))</f>
        <v>125.39365682355746</v>
      </c>
      <c r="V1589" s="68">
        <f>Table1[[#This Row],[DEMAND for the whole year]]/U1589</f>
        <v>1.1483834481565818</v>
      </c>
      <c r="W1589" s="68">
        <f>Table1[[#This Row],[Demand variability (COV)]]*S1589</f>
        <v>0.63123287671232875</v>
      </c>
      <c r="X1589" s="68">
        <f t="shared" si="348"/>
        <v>3.4574048561421993</v>
      </c>
      <c r="Y1589" s="68">
        <f t="shared" si="349"/>
        <v>7.1006414569152136</v>
      </c>
      <c r="Z1589" s="58">
        <f>(Table1[[#This Row],[Eoq]]/2)*(Table1[[#This Row],[Std. Price ($)]]*$K$1)</f>
        <v>344.51503444697454</v>
      </c>
      <c r="AA1589" s="58">
        <f>Table1[[#This Row],[number of times I order]]*$H$1</f>
        <v>344.51503444697454</v>
      </c>
      <c r="AB1589" s="58">
        <f>Table1[[#This Row],[Holding cost]]+AA1589</f>
        <v>689.03006889394908</v>
      </c>
      <c r="AC1589" s="34">
        <v>0.2</v>
      </c>
      <c r="AD1589" s="29">
        <v>1</v>
      </c>
      <c r="AE1589" s="29">
        <v>1.6</v>
      </c>
      <c r="AF1589" s="29">
        <v>30</v>
      </c>
    </row>
    <row r="1590" spans="1:32" x14ac:dyDescent="0.15">
      <c r="A1590" s="32">
        <v>67735.182257073073</v>
      </c>
      <c r="B1590" s="33">
        <v>69.09584000000001</v>
      </c>
      <c r="C1590" s="33">
        <v>1738.6326541619203</v>
      </c>
      <c r="D1590" s="33">
        <f>C1590/Table1[[#This Row],[Std. Price ($)]]</f>
        <v>25.16262417769174</v>
      </c>
      <c r="E1590" s="29">
        <v>10</v>
      </c>
      <c r="F1590" s="29">
        <f t="shared" si="336"/>
        <v>14</v>
      </c>
      <c r="G1590" s="29">
        <f t="shared" si="337"/>
        <v>14</v>
      </c>
      <c r="H1590" s="29">
        <f t="shared" si="338"/>
        <v>14</v>
      </c>
      <c r="I1590" s="58">
        <f t="shared" si="339"/>
        <v>14</v>
      </c>
      <c r="J1590" s="58">
        <f t="shared" si="340"/>
        <v>14</v>
      </c>
      <c r="K1590" s="58">
        <f t="shared" si="341"/>
        <v>14</v>
      </c>
      <c r="L1590" s="58">
        <f t="shared" si="342"/>
        <v>14</v>
      </c>
      <c r="M1590" s="58">
        <f t="shared" si="343"/>
        <v>14</v>
      </c>
      <c r="N1590" s="58">
        <f t="shared" si="344"/>
        <v>14</v>
      </c>
      <c r="O1590" s="58">
        <f t="shared" si="345"/>
        <v>14</v>
      </c>
      <c r="P1590" s="58">
        <f t="shared" si="346"/>
        <v>14</v>
      </c>
      <c r="Q1590" s="58">
        <f t="shared" si="347"/>
        <v>14</v>
      </c>
      <c r="R1590" s="58">
        <f>SUM(Table1[[#This Row],[Oct]:[September]])</f>
        <v>168</v>
      </c>
      <c r="S1590" s="68">
        <f>Table1[[#This Row],[DEMAND for the whole year]]/365</f>
        <v>0.46027397260273972</v>
      </c>
      <c r="T1590" s="68">
        <f>Table1[[#This Row],[Lead Time (days)]]*S1590</f>
        <v>34.980821917808221</v>
      </c>
      <c r="U1590" s="68">
        <f>SQRT(2*Table1[[#This Row],[DEMAND for the whole year]]*$H$1/(Table1[[#This Row],[Std. Price ($)]]*$K$1))</f>
        <v>85.406183999799353</v>
      </c>
      <c r="V1590" s="68">
        <f>Table1[[#This Row],[DEMAND for the whole year]]/U1590</f>
        <v>1.9670706748868991</v>
      </c>
      <c r="W1590" s="68">
        <f>Table1[[#This Row],[Demand variability (COV)]]*S1590</f>
        <v>0.47408219178082195</v>
      </c>
      <c r="X1590" s="68">
        <f t="shared" si="348"/>
        <v>4.1329527298097437</v>
      </c>
      <c r="Y1590" s="68">
        <f t="shared" si="349"/>
        <v>8.4880471665395767</v>
      </c>
      <c r="Z1590" s="58">
        <f>(Table1[[#This Row],[Eoq]]/2)*(Table1[[#This Row],[Std. Price ($)]]*$K$1)</f>
        <v>590.12120246606969</v>
      </c>
      <c r="AA1590" s="58">
        <f>Table1[[#This Row],[number of times I order]]*$H$1</f>
        <v>590.12120246606969</v>
      </c>
      <c r="AB1590" s="58">
        <f>Table1[[#This Row],[Holding cost]]+AA1590</f>
        <v>1180.2424049321394</v>
      </c>
      <c r="AC1590" s="34">
        <v>0.4</v>
      </c>
      <c r="AD1590" s="29">
        <v>0.85</v>
      </c>
      <c r="AE1590" s="29">
        <v>1.03</v>
      </c>
      <c r="AF1590" s="29">
        <v>76</v>
      </c>
    </row>
    <row r="1591" spans="1:32" x14ac:dyDescent="0.15">
      <c r="A1591" s="32">
        <v>43416.422367840714</v>
      </c>
      <c r="B1591" s="33">
        <v>110.77554400000001</v>
      </c>
      <c r="C1591" s="33">
        <v>1382.9484025346271</v>
      </c>
      <c r="D1591" s="33">
        <f>C1591/Table1[[#This Row],[Std. Price ($)]]</f>
        <v>12.484239323930804</v>
      </c>
      <c r="E1591" s="29">
        <v>10</v>
      </c>
      <c r="F1591" s="29">
        <f t="shared" si="336"/>
        <v>15</v>
      </c>
      <c r="G1591" s="29">
        <f t="shared" si="337"/>
        <v>15</v>
      </c>
      <c r="H1591" s="29">
        <f t="shared" si="338"/>
        <v>15</v>
      </c>
      <c r="I1591" s="58">
        <f t="shared" si="339"/>
        <v>15</v>
      </c>
      <c r="J1591" s="58">
        <f t="shared" si="340"/>
        <v>15</v>
      </c>
      <c r="K1591" s="58">
        <f t="shared" si="341"/>
        <v>15</v>
      </c>
      <c r="L1591" s="58">
        <f t="shared" si="342"/>
        <v>15</v>
      </c>
      <c r="M1591" s="58">
        <f t="shared" si="343"/>
        <v>15</v>
      </c>
      <c r="N1591" s="58">
        <f t="shared" si="344"/>
        <v>15</v>
      </c>
      <c r="O1591" s="58">
        <f t="shared" si="345"/>
        <v>15</v>
      </c>
      <c r="P1591" s="58">
        <f t="shared" si="346"/>
        <v>15</v>
      </c>
      <c r="Q1591" s="58">
        <f t="shared" si="347"/>
        <v>15</v>
      </c>
      <c r="R1591" s="58">
        <f>SUM(Table1[[#This Row],[Oct]:[September]])</f>
        <v>180</v>
      </c>
      <c r="S1591" s="68">
        <f>Table1[[#This Row],[DEMAND for the whole year]]/365</f>
        <v>0.49315068493150682</v>
      </c>
      <c r="T1591" s="68">
        <f>Table1[[#This Row],[Lead Time (days)]]*S1591</f>
        <v>20.219178082191778</v>
      </c>
      <c r="U1591" s="68">
        <f>SQRT(2*Table1[[#This Row],[DEMAND for the whole year]]*$H$1/(Table1[[#This Row],[Std. Price ($)]]*$K$1))</f>
        <v>69.819210593634025</v>
      </c>
      <c r="V1591" s="68">
        <f>Table1[[#This Row],[DEMAND for the whole year]]/U1591</f>
        <v>2.5780870117201244</v>
      </c>
      <c r="W1591" s="68">
        <f>Table1[[#This Row],[Demand variability (COV)]]*S1591</f>
        <v>0.46849315068493147</v>
      </c>
      <c r="X1591" s="68">
        <f t="shared" si="348"/>
        <v>2.9998198482219642</v>
      </c>
      <c r="Y1591" s="68">
        <f t="shared" si="349"/>
        <v>6.1608767453775766</v>
      </c>
      <c r="Z1591" s="58">
        <f>(Table1[[#This Row],[Eoq]]/2)*(Table1[[#This Row],[Std. Price ($)]]*$K$1)</f>
        <v>773.42610351603741</v>
      </c>
      <c r="AA1591" s="58">
        <f>Table1[[#This Row],[number of times I order]]*$H$1</f>
        <v>773.4261035160373</v>
      </c>
      <c r="AB1591" s="58">
        <f>Table1[[#This Row],[Holding cost]]+AA1591</f>
        <v>1546.8522070320746</v>
      </c>
      <c r="AC1591" s="34">
        <v>0.5</v>
      </c>
      <c r="AD1591" s="29">
        <v>0.85</v>
      </c>
      <c r="AE1591" s="29">
        <v>0.95</v>
      </c>
      <c r="AF1591" s="29">
        <v>41</v>
      </c>
    </row>
    <row r="1592" spans="1:32" x14ac:dyDescent="0.15">
      <c r="A1592" s="32">
        <v>76989.245580991395</v>
      </c>
      <c r="B1592" s="33">
        <v>6.59626</v>
      </c>
      <c r="C1592" s="33">
        <v>36.640166383592415</v>
      </c>
      <c r="D1592" s="33">
        <f>C1592/Table1[[#This Row],[Std. Price ($)]]</f>
        <v>5.5546880176937261</v>
      </c>
      <c r="E1592" s="29">
        <v>10</v>
      </c>
      <c r="F1592" s="29">
        <f t="shared" si="336"/>
        <v>6</v>
      </c>
      <c r="G1592" s="29">
        <f t="shared" si="337"/>
        <v>6</v>
      </c>
      <c r="H1592" s="29">
        <f t="shared" si="338"/>
        <v>6</v>
      </c>
      <c r="I1592" s="58">
        <f t="shared" si="339"/>
        <v>6</v>
      </c>
      <c r="J1592" s="58">
        <f t="shared" si="340"/>
        <v>6</v>
      </c>
      <c r="K1592" s="58">
        <f t="shared" si="341"/>
        <v>6</v>
      </c>
      <c r="L1592" s="58">
        <f t="shared" si="342"/>
        <v>6</v>
      </c>
      <c r="M1592" s="58">
        <f t="shared" si="343"/>
        <v>6</v>
      </c>
      <c r="N1592" s="58">
        <f t="shared" si="344"/>
        <v>6</v>
      </c>
      <c r="O1592" s="58">
        <f t="shared" si="345"/>
        <v>6</v>
      </c>
      <c r="P1592" s="58">
        <f t="shared" si="346"/>
        <v>6</v>
      </c>
      <c r="Q1592" s="58">
        <f t="shared" si="347"/>
        <v>6</v>
      </c>
      <c r="R1592" s="58">
        <f>SUM(Table1[[#This Row],[Oct]:[September]])</f>
        <v>72</v>
      </c>
      <c r="S1592" s="68">
        <f>Table1[[#This Row],[DEMAND for the whole year]]/365</f>
        <v>0.19726027397260273</v>
      </c>
      <c r="T1592" s="68">
        <f>Table1[[#This Row],[Lead Time (days)]]*S1592</f>
        <v>6.1150684931506847</v>
      </c>
      <c r="U1592" s="68">
        <f>SQRT(2*Table1[[#This Row],[DEMAND for the whole year]]*$H$1/(Table1[[#This Row],[Std. Price ($)]]*$K$1))</f>
        <v>180.95808546972313</v>
      </c>
      <c r="V1592" s="68">
        <f>Table1[[#This Row],[DEMAND for the whole year]]/U1592</f>
        <v>0.39788219362017191</v>
      </c>
      <c r="W1592" s="68">
        <f>Table1[[#This Row],[Demand variability (COV)]]*S1592</f>
        <v>4.9315068493150684E-2</v>
      </c>
      <c r="X1592" s="68">
        <f t="shared" si="348"/>
        <v>0.27457468090668596</v>
      </c>
      <c r="Y1592" s="68">
        <f t="shared" si="349"/>
        <v>0.56390745179918644</v>
      </c>
      <c r="Z1592" s="58">
        <f>(Table1[[#This Row],[Eoq]]/2)*(Table1[[#This Row],[Std. Price ($)]]*$K$1)</f>
        <v>119.36465808605159</v>
      </c>
      <c r="AA1592" s="58">
        <f>Table1[[#This Row],[number of times I order]]*$H$1</f>
        <v>119.36465808605158</v>
      </c>
      <c r="AB1592" s="58">
        <f>Table1[[#This Row],[Holding cost]]+AA1592</f>
        <v>238.72931617210315</v>
      </c>
      <c r="AC1592" s="34">
        <v>-0.4</v>
      </c>
      <c r="AD1592" s="29">
        <v>0.82</v>
      </c>
      <c r="AE1592" s="29">
        <v>0.25</v>
      </c>
      <c r="AF1592" s="29">
        <v>31</v>
      </c>
    </row>
    <row r="1593" spans="1:32" x14ac:dyDescent="0.15">
      <c r="A1593" s="32">
        <v>51198.411517176522</v>
      </c>
      <c r="B1593" s="33">
        <v>5.7229150000000004</v>
      </c>
      <c r="C1593" s="33">
        <v>239.36839222945</v>
      </c>
      <c r="D1593" s="33">
        <f>C1593/Table1[[#This Row],[Std. Price ($)]]</f>
        <v>41.826305690273223</v>
      </c>
      <c r="E1593" s="29">
        <v>10</v>
      </c>
      <c r="F1593" s="29">
        <f t="shared" si="336"/>
        <v>12</v>
      </c>
      <c r="G1593" s="29">
        <f t="shared" si="337"/>
        <v>12</v>
      </c>
      <c r="H1593" s="29">
        <f t="shared" si="338"/>
        <v>12</v>
      </c>
      <c r="I1593" s="58">
        <f t="shared" si="339"/>
        <v>12</v>
      </c>
      <c r="J1593" s="58">
        <f t="shared" si="340"/>
        <v>12</v>
      </c>
      <c r="K1593" s="58">
        <f t="shared" si="341"/>
        <v>12</v>
      </c>
      <c r="L1593" s="58">
        <f t="shared" si="342"/>
        <v>12</v>
      </c>
      <c r="M1593" s="58">
        <f t="shared" si="343"/>
        <v>12</v>
      </c>
      <c r="N1593" s="58">
        <f t="shared" si="344"/>
        <v>12</v>
      </c>
      <c r="O1593" s="58">
        <f t="shared" si="345"/>
        <v>12</v>
      </c>
      <c r="P1593" s="58">
        <f t="shared" si="346"/>
        <v>12</v>
      </c>
      <c r="Q1593" s="58">
        <f t="shared" si="347"/>
        <v>12</v>
      </c>
      <c r="R1593" s="58">
        <f>SUM(Table1[[#This Row],[Oct]:[September]])</f>
        <v>144</v>
      </c>
      <c r="S1593" s="68">
        <f>Table1[[#This Row],[DEMAND for the whole year]]/365</f>
        <v>0.39452054794520547</v>
      </c>
      <c r="T1593" s="68">
        <f>Table1[[#This Row],[Lead Time (days)]]*S1593</f>
        <v>26.038356164383561</v>
      </c>
      <c r="U1593" s="68">
        <f>SQRT(2*Table1[[#This Row],[DEMAND for the whole year]]*$H$1/(Table1[[#This Row],[Std. Price ($)]]*$K$1))</f>
        <v>274.74716867356614</v>
      </c>
      <c r="V1593" s="68">
        <f>Table1[[#This Row],[DEMAND for the whole year]]/U1593</f>
        <v>0.52411823093649401</v>
      </c>
      <c r="W1593" s="68">
        <f>Table1[[#This Row],[Demand variability (COV)]]*S1593</f>
        <v>0.57994520547945205</v>
      </c>
      <c r="X1593" s="68">
        <f t="shared" si="348"/>
        <v>4.711497121899562</v>
      </c>
      <c r="Y1593" s="68">
        <f t="shared" si="349"/>
        <v>9.6762320815461909</v>
      </c>
      <c r="Z1593" s="58">
        <f>(Table1[[#This Row],[Eoq]]/2)*(Table1[[#This Row],[Std. Price ($)]]*$K$1)</f>
        <v>157.23546928094819</v>
      </c>
      <c r="AA1593" s="58">
        <f>Table1[[#This Row],[number of times I order]]*$H$1</f>
        <v>157.23546928094819</v>
      </c>
      <c r="AB1593" s="58">
        <f>Table1[[#This Row],[Holding cost]]+AA1593</f>
        <v>314.47093856189639</v>
      </c>
      <c r="AC1593" s="34">
        <v>0.2</v>
      </c>
      <c r="AD1593" s="29">
        <v>1</v>
      </c>
      <c r="AE1593" s="29">
        <v>1.47</v>
      </c>
      <c r="AF1593" s="29">
        <v>66</v>
      </c>
    </row>
    <row r="1594" spans="1:32" x14ac:dyDescent="0.15">
      <c r="A1594" s="32">
        <v>12802.892198449734</v>
      </c>
      <c r="B1594" s="33">
        <v>509.158298</v>
      </c>
      <c r="C1594" s="33">
        <v>10586.240226734133</v>
      </c>
      <c r="D1594" s="33">
        <f>C1594/Table1[[#This Row],[Std. Price ($)]]</f>
        <v>20.791648232617302</v>
      </c>
      <c r="E1594" s="29">
        <v>18</v>
      </c>
      <c r="F1594" s="29">
        <f t="shared" si="336"/>
        <v>14.4</v>
      </c>
      <c r="G1594" s="29">
        <f t="shared" si="337"/>
        <v>14.4</v>
      </c>
      <c r="H1594" s="29">
        <f t="shared" si="338"/>
        <v>14.4</v>
      </c>
      <c r="I1594" s="58">
        <f t="shared" si="339"/>
        <v>14.4</v>
      </c>
      <c r="J1594" s="58">
        <f t="shared" si="340"/>
        <v>14.4</v>
      </c>
      <c r="K1594" s="58">
        <f t="shared" si="341"/>
        <v>14.4</v>
      </c>
      <c r="L1594" s="58">
        <f t="shared" si="342"/>
        <v>14.4</v>
      </c>
      <c r="M1594" s="58">
        <f t="shared" si="343"/>
        <v>14.4</v>
      </c>
      <c r="N1594" s="58">
        <f t="shared" si="344"/>
        <v>14.4</v>
      </c>
      <c r="O1594" s="58">
        <f t="shared" si="345"/>
        <v>14.4</v>
      </c>
      <c r="P1594" s="58">
        <f t="shared" si="346"/>
        <v>14.4</v>
      </c>
      <c r="Q1594" s="58">
        <f t="shared" si="347"/>
        <v>14.4</v>
      </c>
      <c r="R1594" s="58">
        <f>SUM(Table1[[#This Row],[Oct]:[September]])</f>
        <v>172.80000000000004</v>
      </c>
      <c r="S1594" s="68">
        <f>Table1[[#This Row],[DEMAND for the whole year]]/365</f>
        <v>0.47342465753424667</v>
      </c>
      <c r="T1594" s="68">
        <f>Table1[[#This Row],[Lead Time (days)]]*S1594</f>
        <v>10.888767123287673</v>
      </c>
      <c r="U1594" s="68">
        <f>SQRT(2*Table1[[#This Row],[DEMAND for the whole year]]*$H$1/(Table1[[#This Row],[Std. Price ($)]]*$K$1))</f>
        <v>31.908477565606876</v>
      </c>
      <c r="V1594" s="68">
        <f>Table1[[#This Row],[DEMAND for the whole year]]/U1594</f>
        <v>5.4154887096918598</v>
      </c>
      <c r="W1594" s="68">
        <f>Table1[[#This Row],[Demand variability (COV)]]*S1594</f>
        <v>0.6154520547945207</v>
      </c>
      <c r="X1594" s="68">
        <f t="shared" si="348"/>
        <v>2.9516043654711495</v>
      </c>
      <c r="Y1594" s="68">
        <f t="shared" si="349"/>
        <v>6.0618542502025035</v>
      </c>
      <c r="Z1594" s="58">
        <f>(Table1[[#This Row],[Eoq]]/2)*(Table1[[#This Row],[Std. Price ($)]]*$K$1)</f>
        <v>1624.6466129075582</v>
      </c>
      <c r="AA1594" s="58">
        <f>Table1[[#This Row],[number of times I order]]*$H$1</f>
        <v>1624.6466129075579</v>
      </c>
      <c r="AB1594" s="58">
        <f>Table1[[#This Row],[Holding cost]]+AA1594</f>
        <v>3249.2932258151159</v>
      </c>
      <c r="AC1594" s="34">
        <v>-0.2</v>
      </c>
      <c r="AD1594" s="29">
        <v>0.85</v>
      </c>
      <c r="AE1594" s="29">
        <v>1.3</v>
      </c>
      <c r="AF1594" s="29">
        <v>23</v>
      </c>
    </row>
    <row r="1595" spans="1:32" x14ac:dyDescent="0.15">
      <c r="A1595" s="32">
        <v>38645.521281400608</v>
      </c>
      <c r="B1595" s="33">
        <v>353.94393100000002</v>
      </c>
      <c r="C1595" s="33">
        <v>5013.9928107021105</v>
      </c>
      <c r="D1595" s="33">
        <f>C1595/Table1[[#This Row],[Std. Price ($)]]</f>
        <v>14.166065219810507</v>
      </c>
      <c r="E1595" s="29">
        <v>10</v>
      </c>
      <c r="F1595" s="29">
        <f t="shared" si="336"/>
        <v>15</v>
      </c>
      <c r="G1595" s="29">
        <f t="shared" si="337"/>
        <v>15</v>
      </c>
      <c r="H1595" s="29">
        <f t="shared" si="338"/>
        <v>15</v>
      </c>
      <c r="I1595" s="58">
        <f t="shared" si="339"/>
        <v>15</v>
      </c>
      <c r="J1595" s="58">
        <f t="shared" si="340"/>
        <v>15</v>
      </c>
      <c r="K1595" s="58">
        <f t="shared" si="341"/>
        <v>15</v>
      </c>
      <c r="L1595" s="58">
        <f t="shared" si="342"/>
        <v>15</v>
      </c>
      <c r="M1595" s="58">
        <f t="shared" si="343"/>
        <v>15</v>
      </c>
      <c r="N1595" s="58">
        <f t="shared" si="344"/>
        <v>15</v>
      </c>
      <c r="O1595" s="58">
        <f t="shared" si="345"/>
        <v>15</v>
      </c>
      <c r="P1595" s="58">
        <f t="shared" si="346"/>
        <v>15</v>
      </c>
      <c r="Q1595" s="58">
        <f t="shared" si="347"/>
        <v>15</v>
      </c>
      <c r="R1595" s="58">
        <f>SUM(Table1[[#This Row],[Oct]:[September]])</f>
        <v>180</v>
      </c>
      <c r="S1595" s="68">
        <f>Table1[[#This Row],[DEMAND for the whole year]]/365</f>
        <v>0.49315068493150682</v>
      </c>
      <c r="T1595" s="68">
        <f>Table1[[#This Row],[Lead Time (days)]]*S1595</f>
        <v>18.246575342465754</v>
      </c>
      <c r="U1595" s="68">
        <f>SQRT(2*Table1[[#This Row],[DEMAND for the whole year]]*$H$1/(Table1[[#This Row],[Std. Price ($)]]*$K$1))</f>
        <v>39.059766696484907</v>
      </c>
      <c r="V1595" s="68">
        <f>Table1[[#This Row],[DEMAND for the whole year]]/U1595</f>
        <v>4.6083224561655838</v>
      </c>
      <c r="W1595" s="68">
        <f>Table1[[#This Row],[Demand variability (COV)]]*S1595</f>
        <v>0.46849315068493147</v>
      </c>
      <c r="X1595" s="68">
        <f t="shared" si="348"/>
        <v>2.8497325826876585</v>
      </c>
      <c r="Y1595" s="68">
        <f t="shared" si="349"/>
        <v>5.8526351872867872</v>
      </c>
      <c r="Z1595" s="58">
        <f>(Table1[[#This Row],[Eoq]]/2)*(Table1[[#This Row],[Std. Price ($)]]*$K$1)</f>
        <v>1382.4967368496752</v>
      </c>
      <c r="AA1595" s="58">
        <f>Table1[[#This Row],[number of times I order]]*$H$1</f>
        <v>1382.4967368496752</v>
      </c>
      <c r="AB1595" s="58">
        <f>Table1[[#This Row],[Holding cost]]+AA1595</f>
        <v>2764.9934736993505</v>
      </c>
      <c r="AC1595" s="34">
        <v>0.5</v>
      </c>
      <c r="AD1595" s="29">
        <v>0.7</v>
      </c>
      <c r="AE1595" s="29">
        <v>0.95</v>
      </c>
      <c r="AF1595" s="29">
        <v>37</v>
      </c>
    </row>
    <row r="1596" spans="1:32" x14ac:dyDescent="0.15">
      <c r="A1596" s="32">
        <v>15696.353089933024</v>
      </c>
      <c r="B1596" s="33">
        <v>8.1021049999999999</v>
      </c>
      <c r="C1596" s="33">
        <v>35.264658426066674</v>
      </c>
      <c r="D1596" s="33">
        <f>C1596/Table1[[#This Row],[Std. Price ($)]]</f>
        <v>4.3525304135242227</v>
      </c>
      <c r="E1596" s="29">
        <v>10</v>
      </c>
      <c r="F1596" s="29">
        <f t="shared" si="336"/>
        <v>18</v>
      </c>
      <c r="G1596" s="29">
        <f t="shared" si="337"/>
        <v>18</v>
      </c>
      <c r="H1596" s="29">
        <f t="shared" si="338"/>
        <v>18</v>
      </c>
      <c r="I1596" s="58">
        <f t="shared" si="339"/>
        <v>18</v>
      </c>
      <c r="J1596" s="58">
        <f t="shared" si="340"/>
        <v>18</v>
      </c>
      <c r="K1596" s="58">
        <f t="shared" si="341"/>
        <v>18</v>
      </c>
      <c r="L1596" s="58">
        <f t="shared" si="342"/>
        <v>18</v>
      </c>
      <c r="M1596" s="58">
        <f t="shared" si="343"/>
        <v>18</v>
      </c>
      <c r="N1596" s="58">
        <f t="shared" si="344"/>
        <v>18</v>
      </c>
      <c r="O1596" s="58">
        <f t="shared" si="345"/>
        <v>18</v>
      </c>
      <c r="P1596" s="58">
        <f t="shared" si="346"/>
        <v>18</v>
      </c>
      <c r="Q1596" s="58">
        <f t="shared" si="347"/>
        <v>18</v>
      </c>
      <c r="R1596" s="58">
        <f>SUM(Table1[[#This Row],[Oct]:[September]])</f>
        <v>216</v>
      </c>
      <c r="S1596" s="68">
        <f>Table1[[#This Row],[DEMAND for the whole year]]/365</f>
        <v>0.59178082191780823</v>
      </c>
      <c r="T1596" s="68">
        <f>Table1[[#This Row],[Lead Time (days)]]*S1596</f>
        <v>4.7342465753424658</v>
      </c>
      <c r="U1596" s="68">
        <f>SQRT(2*Table1[[#This Row],[DEMAND for the whole year]]*$H$1/(Table1[[#This Row],[Std. Price ($)]]*$K$1))</f>
        <v>282.80596754312825</v>
      </c>
      <c r="V1596" s="68">
        <f>Table1[[#This Row],[DEMAND for the whole year]]/U1596</f>
        <v>0.76377454788700572</v>
      </c>
      <c r="W1596" s="68">
        <f>Table1[[#This Row],[Demand variability (COV)]]*S1596</f>
        <v>0.76339726027397259</v>
      </c>
      <c r="X1596" s="68">
        <f t="shared" si="348"/>
        <v>2.1592135179158314</v>
      </c>
      <c r="Y1596" s="68">
        <f t="shared" si="349"/>
        <v>4.4344824102411433</v>
      </c>
      <c r="Z1596" s="58">
        <f>(Table1[[#This Row],[Eoq]]/2)*(Table1[[#This Row],[Std. Price ($)]]*$K$1)</f>
        <v>229.13236436610171</v>
      </c>
      <c r="AA1596" s="58">
        <f>Table1[[#This Row],[number of times I order]]*$H$1</f>
        <v>229.13236436610171</v>
      </c>
      <c r="AB1596" s="58">
        <f>Table1[[#This Row],[Holding cost]]+AA1596</f>
        <v>458.26472873220342</v>
      </c>
      <c r="AC1596" s="34">
        <v>0.8</v>
      </c>
      <c r="AD1596" s="29">
        <v>1</v>
      </c>
      <c r="AE1596" s="29">
        <v>1.29</v>
      </c>
      <c r="AF1596" s="29">
        <v>8</v>
      </c>
    </row>
    <row r="1597" spans="1:32" x14ac:dyDescent="0.15">
      <c r="A1597" s="32">
        <v>17918.841206035373</v>
      </c>
      <c r="B1597" s="33">
        <v>627.03048100000001</v>
      </c>
      <c r="C1597" s="33">
        <v>1484.2054184512501</v>
      </c>
      <c r="D1597" s="33">
        <f>C1597/Table1[[#This Row],[Std. Price ($)]]</f>
        <v>2.3670387061314968</v>
      </c>
      <c r="E1597" s="29">
        <v>10</v>
      </c>
      <c r="F1597" s="29">
        <f t="shared" si="336"/>
        <v>12</v>
      </c>
      <c r="G1597" s="29">
        <f t="shared" si="337"/>
        <v>12</v>
      </c>
      <c r="H1597" s="29">
        <f t="shared" si="338"/>
        <v>12</v>
      </c>
      <c r="I1597" s="58">
        <f t="shared" si="339"/>
        <v>12</v>
      </c>
      <c r="J1597" s="58">
        <f t="shared" si="340"/>
        <v>12</v>
      </c>
      <c r="K1597" s="58">
        <f t="shared" si="341"/>
        <v>12</v>
      </c>
      <c r="L1597" s="58">
        <f t="shared" si="342"/>
        <v>12</v>
      </c>
      <c r="M1597" s="58">
        <f t="shared" si="343"/>
        <v>12</v>
      </c>
      <c r="N1597" s="58">
        <f t="shared" si="344"/>
        <v>12</v>
      </c>
      <c r="O1597" s="58">
        <f t="shared" si="345"/>
        <v>12</v>
      </c>
      <c r="P1597" s="58">
        <f t="shared" si="346"/>
        <v>12</v>
      </c>
      <c r="Q1597" s="58">
        <f t="shared" si="347"/>
        <v>12</v>
      </c>
      <c r="R1597" s="58">
        <f>SUM(Table1[[#This Row],[Oct]:[September]])</f>
        <v>144</v>
      </c>
      <c r="S1597" s="68">
        <f>Table1[[#This Row],[DEMAND for the whole year]]/365</f>
        <v>0.39452054794520547</v>
      </c>
      <c r="T1597" s="68">
        <f>Table1[[#This Row],[Lead Time (days)]]*S1597</f>
        <v>11.835616438356164</v>
      </c>
      <c r="U1597" s="68">
        <f>SQRT(2*Table1[[#This Row],[DEMAND for the whole year]]*$H$1/(Table1[[#This Row],[Std. Price ($)]]*$K$1))</f>
        <v>26.248080350792751</v>
      </c>
      <c r="V1597" s="68">
        <f>Table1[[#This Row],[DEMAND for the whole year]]/U1597</f>
        <v>5.4861154825614085</v>
      </c>
      <c r="W1597" s="68">
        <f>Table1[[#This Row],[Demand variability (COV)]]*S1597</f>
        <v>9.8630136986301367E-2</v>
      </c>
      <c r="X1597" s="68">
        <f t="shared" si="348"/>
        <v>0.54021950877221858</v>
      </c>
      <c r="Y1597" s="68">
        <f t="shared" si="349"/>
        <v>1.109475227643002</v>
      </c>
      <c r="Z1597" s="58">
        <f>(Table1[[#This Row],[Eoq]]/2)*(Table1[[#This Row],[Std. Price ($)]]*$K$1)</f>
        <v>1645.8346447684228</v>
      </c>
      <c r="AA1597" s="58">
        <f>Table1[[#This Row],[number of times I order]]*$H$1</f>
        <v>1645.8346447684225</v>
      </c>
      <c r="AB1597" s="58">
        <f>Table1[[#This Row],[Holding cost]]+AA1597</f>
        <v>3291.6692895368451</v>
      </c>
      <c r="AC1597" s="34">
        <v>0.2</v>
      </c>
      <c r="AD1597" s="29">
        <v>1</v>
      </c>
      <c r="AE1597" s="29">
        <v>0.25</v>
      </c>
      <c r="AF1597" s="29">
        <v>30</v>
      </c>
    </row>
    <row r="1598" spans="1:32" x14ac:dyDescent="0.15">
      <c r="A1598" s="32">
        <v>30058.347199183354</v>
      </c>
      <c r="B1598" s="33">
        <v>31.894005000000003</v>
      </c>
      <c r="C1598" s="33">
        <v>1070.8114997151004</v>
      </c>
      <c r="D1598" s="33">
        <f>C1598/Table1[[#This Row],[Std. Price ($)]]</f>
        <v>33.57406822113122</v>
      </c>
      <c r="E1598" s="29">
        <v>18</v>
      </c>
      <c r="F1598" s="29">
        <f t="shared" si="336"/>
        <v>27</v>
      </c>
      <c r="G1598" s="29">
        <f t="shared" si="337"/>
        <v>27</v>
      </c>
      <c r="H1598" s="29">
        <f t="shared" si="338"/>
        <v>27</v>
      </c>
      <c r="I1598" s="58">
        <f t="shared" si="339"/>
        <v>27</v>
      </c>
      <c r="J1598" s="58">
        <f t="shared" si="340"/>
        <v>27</v>
      </c>
      <c r="K1598" s="58">
        <f t="shared" si="341"/>
        <v>27</v>
      </c>
      <c r="L1598" s="58">
        <f t="shared" si="342"/>
        <v>27</v>
      </c>
      <c r="M1598" s="58">
        <f t="shared" si="343"/>
        <v>27</v>
      </c>
      <c r="N1598" s="58">
        <f t="shared" si="344"/>
        <v>27</v>
      </c>
      <c r="O1598" s="58">
        <f t="shared" si="345"/>
        <v>27</v>
      </c>
      <c r="P1598" s="58">
        <f t="shared" si="346"/>
        <v>27</v>
      </c>
      <c r="Q1598" s="58">
        <f t="shared" si="347"/>
        <v>27</v>
      </c>
      <c r="R1598" s="58">
        <f>SUM(Table1[[#This Row],[Oct]:[September]])</f>
        <v>324</v>
      </c>
      <c r="S1598" s="68">
        <f>Table1[[#This Row],[DEMAND for the whole year]]/365</f>
        <v>0.88767123287671235</v>
      </c>
      <c r="T1598" s="68">
        <f>Table1[[#This Row],[Lead Time (days)]]*S1598</f>
        <v>26.63013698630137</v>
      </c>
      <c r="U1598" s="68">
        <f>SQRT(2*Table1[[#This Row],[DEMAND for the whole year]]*$H$1/(Table1[[#This Row],[Std. Price ($)]]*$K$1))</f>
        <v>174.57361430625159</v>
      </c>
      <c r="V1598" s="68">
        <f>Table1[[#This Row],[DEMAND for the whole year]]/U1598</f>
        <v>1.8559505758505532</v>
      </c>
      <c r="W1598" s="68">
        <f>Table1[[#This Row],[Demand variability (COV)]]*S1598</f>
        <v>1.1894794520547947</v>
      </c>
      <c r="X1598" s="68">
        <f t="shared" si="348"/>
        <v>6.5150472757929574</v>
      </c>
      <c r="Y1598" s="68">
        <f t="shared" si="349"/>
        <v>13.380271245374606</v>
      </c>
      <c r="Z1598" s="58">
        <f>(Table1[[#This Row],[Eoq]]/2)*(Table1[[#This Row],[Std. Price ($)]]*$K$1)</f>
        <v>556.78517275516606</v>
      </c>
      <c r="AA1598" s="58">
        <f>Table1[[#This Row],[number of times I order]]*$H$1</f>
        <v>556.78517275516595</v>
      </c>
      <c r="AB1598" s="58">
        <f>Table1[[#This Row],[Holding cost]]+AA1598</f>
        <v>1113.5703455103321</v>
      </c>
      <c r="AC1598" s="34">
        <v>0.5</v>
      </c>
      <c r="AD1598" s="29">
        <v>1</v>
      </c>
      <c r="AE1598" s="29">
        <v>1.34</v>
      </c>
      <c r="AF1598" s="29">
        <v>30</v>
      </c>
    </row>
    <row r="1599" spans="1:32" x14ac:dyDescent="0.15">
      <c r="A1599" s="32">
        <v>99645.522446281015</v>
      </c>
      <c r="B1599" s="33">
        <v>27.205772000000003</v>
      </c>
      <c r="C1599" s="33">
        <v>922.75991565279071</v>
      </c>
      <c r="D1599" s="33">
        <f>C1599/Table1[[#This Row],[Std. Price ($)]]</f>
        <v>33.917799342462715</v>
      </c>
      <c r="E1599" s="29">
        <v>18</v>
      </c>
      <c r="F1599" s="29">
        <f t="shared" si="336"/>
        <v>45</v>
      </c>
      <c r="G1599" s="29">
        <f t="shared" si="337"/>
        <v>45</v>
      </c>
      <c r="H1599" s="29">
        <f t="shared" si="338"/>
        <v>45</v>
      </c>
      <c r="I1599" s="58">
        <f t="shared" si="339"/>
        <v>45</v>
      </c>
      <c r="J1599" s="58">
        <f t="shared" si="340"/>
        <v>45</v>
      </c>
      <c r="K1599" s="58">
        <f t="shared" si="341"/>
        <v>45</v>
      </c>
      <c r="L1599" s="58">
        <f t="shared" si="342"/>
        <v>45</v>
      </c>
      <c r="M1599" s="58">
        <f t="shared" si="343"/>
        <v>45</v>
      </c>
      <c r="N1599" s="58">
        <f t="shared" si="344"/>
        <v>45</v>
      </c>
      <c r="O1599" s="58">
        <f t="shared" si="345"/>
        <v>45</v>
      </c>
      <c r="P1599" s="58">
        <f t="shared" si="346"/>
        <v>45</v>
      </c>
      <c r="Q1599" s="58">
        <f t="shared" si="347"/>
        <v>45</v>
      </c>
      <c r="R1599" s="58">
        <f>SUM(Table1[[#This Row],[Oct]:[September]])</f>
        <v>540</v>
      </c>
      <c r="S1599" s="68">
        <f>Table1[[#This Row],[DEMAND for the whole year]]/365</f>
        <v>1.4794520547945205</v>
      </c>
      <c r="T1599" s="68">
        <f>Table1[[#This Row],[Lead Time (days)]]*S1599</f>
        <v>44.383561643835613</v>
      </c>
      <c r="U1599" s="68">
        <f>SQRT(2*Table1[[#This Row],[DEMAND for the whole year]]*$H$1/(Table1[[#This Row],[Std. Price ($)]]*$K$1))</f>
        <v>244.02087508686054</v>
      </c>
      <c r="V1599" s="68">
        <f>Table1[[#This Row],[DEMAND for the whole year]]/U1599</f>
        <v>2.2129254302845367</v>
      </c>
      <c r="W1599" s="68">
        <f>Table1[[#This Row],[Demand variability (COV)]]*S1599</f>
        <v>1.9824657534246575</v>
      </c>
      <c r="X1599" s="68">
        <f t="shared" si="348"/>
        <v>10.858412126321594</v>
      </c>
      <c r="Y1599" s="68">
        <f t="shared" si="349"/>
        <v>22.300452075624342</v>
      </c>
      <c r="Z1599" s="58">
        <f>(Table1[[#This Row],[Eoq]]/2)*(Table1[[#This Row],[Std. Price ($)]]*$K$1)</f>
        <v>663.87762908536092</v>
      </c>
      <c r="AA1599" s="58">
        <f>Table1[[#This Row],[number of times I order]]*$H$1</f>
        <v>663.87762908536104</v>
      </c>
      <c r="AB1599" s="58">
        <f>Table1[[#This Row],[Holding cost]]+AA1599</f>
        <v>1327.7552581707218</v>
      </c>
      <c r="AC1599" s="34">
        <v>1.5</v>
      </c>
      <c r="AD1599" s="29">
        <v>0.85</v>
      </c>
      <c r="AE1599" s="29">
        <v>1.34</v>
      </c>
      <c r="AF1599" s="29">
        <v>30</v>
      </c>
    </row>
    <row r="1600" spans="1:32" x14ac:dyDescent="0.15">
      <c r="A1600" s="32">
        <v>5364.0832024907877</v>
      </c>
      <c r="B1600" s="33">
        <v>27.205772000000003</v>
      </c>
      <c r="C1600" s="33">
        <v>917.19207523944021</v>
      </c>
      <c r="D1600" s="33">
        <f>C1600/Table1[[#This Row],[Std. Price ($)]]</f>
        <v>33.713142756597392</v>
      </c>
      <c r="E1600" s="29">
        <v>18</v>
      </c>
      <c r="F1600" s="29">
        <f t="shared" si="336"/>
        <v>25.2</v>
      </c>
      <c r="G1600" s="29">
        <f t="shared" si="337"/>
        <v>25.2</v>
      </c>
      <c r="H1600" s="29">
        <f t="shared" si="338"/>
        <v>25.2</v>
      </c>
      <c r="I1600" s="58">
        <f t="shared" si="339"/>
        <v>25.2</v>
      </c>
      <c r="J1600" s="58">
        <f t="shared" si="340"/>
        <v>25.2</v>
      </c>
      <c r="K1600" s="58">
        <f t="shared" si="341"/>
        <v>25.2</v>
      </c>
      <c r="L1600" s="58">
        <f t="shared" si="342"/>
        <v>25.2</v>
      </c>
      <c r="M1600" s="58">
        <f t="shared" si="343"/>
        <v>25.2</v>
      </c>
      <c r="N1600" s="58">
        <f t="shared" si="344"/>
        <v>25.2</v>
      </c>
      <c r="O1600" s="58">
        <f t="shared" si="345"/>
        <v>25.2</v>
      </c>
      <c r="P1600" s="58">
        <f t="shared" si="346"/>
        <v>25.2</v>
      </c>
      <c r="Q1600" s="58">
        <f t="shared" si="347"/>
        <v>25.2</v>
      </c>
      <c r="R1600" s="58">
        <f>SUM(Table1[[#This Row],[Oct]:[September]])</f>
        <v>302.39999999999992</v>
      </c>
      <c r="S1600" s="68">
        <f>Table1[[#This Row],[DEMAND for the whole year]]/365</f>
        <v>0.82849315068493123</v>
      </c>
      <c r="T1600" s="68">
        <f>Table1[[#This Row],[Lead Time (days)]]*S1600</f>
        <v>24.854794520547937</v>
      </c>
      <c r="U1600" s="68">
        <f>SQRT(2*Table1[[#This Row],[DEMAND for the whole year]]*$H$1/(Table1[[#This Row],[Std. Price ($)]]*$K$1))</f>
        <v>182.60850195915859</v>
      </c>
      <c r="V1600" s="68">
        <f>Table1[[#This Row],[DEMAND for the whole year]]/U1600</f>
        <v>1.6560017565208074</v>
      </c>
      <c r="W1600" s="68">
        <f>Table1[[#This Row],[Demand variability (COV)]]*S1600</f>
        <v>1.110180821917808</v>
      </c>
      <c r="X1600" s="68">
        <f t="shared" si="348"/>
        <v>6.0807107907400919</v>
      </c>
      <c r="Y1600" s="68">
        <f t="shared" si="349"/>
        <v>12.488253162349629</v>
      </c>
      <c r="Z1600" s="58">
        <f>(Table1[[#This Row],[Eoq]]/2)*(Table1[[#This Row],[Std. Price ($)]]*$K$1)</f>
        <v>496.80052695624227</v>
      </c>
      <c r="AA1600" s="58">
        <f>Table1[[#This Row],[number of times I order]]*$H$1</f>
        <v>496.80052695624221</v>
      </c>
      <c r="AB1600" s="58">
        <f>Table1[[#This Row],[Holding cost]]+AA1600</f>
        <v>993.60105391248453</v>
      </c>
      <c r="AC1600" s="34">
        <v>0.4</v>
      </c>
      <c r="AD1600" s="29">
        <v>1</v>
      </c>
      <c r="AE1600" s="29">
        <v>1.34</v>
      </c>
      <c r="AF1600" s="29">
        <v>30</v>
      </c>
    </row>
    <row r="1601" spans="1:32" x14ac:dyDescent="0.15">
      <c r="A1601" s="32">
        <v>35735.478129239236</v>
      </c>
      <c r="B1601" s="33">
        <v>31.777086000000001</v>
      </c>
      <c r="C1601" s="33">
        <v>1173.6784537540921</v>
      </c>
      <c r="D1601" s="33">
        <f>C1601/Table1[[#This Row],[Std. Price ($)]]</f>
        <v>36.934741396806871</v>
      </c>
      <c r="E1601" s="29">
        <v>18</v>
      </c>
      <c r="F1601" s="29">
        <f t="shared" si="336"/>
        <v>16.2</v>
      </c>
      <c r="G1601" s="29">
        <f t="shared" si="337"/>
        <v>16.2</v>
      </c>
      <c r="H1601" s="29">
        <f t="shared" si="338"/>
        <v>16.2</v>
      </c>
      <c r="I1601" s="58">
        <f t="shared" si="339"/>
        <v>16.2</v>
      </c>
      <c r="J1601" s="58">
        <f t="shared" si="340"/>
        <v>16.2</v>
      </c>
      <c r="K1601" s="58">
        <f t="shared" si="341"/>
        <v>16.2</v>
      </c>
      <c r="L1601" s="58">
        <f t="shared" si="342"/>
        <v>16.2</v>
      </c>
      <c r="M1601" s="58">
        <f t="shared" si="343"/>
        <v>16.2</v>
      </c>
      <c r="N1601" s="58">
        <f t="shared" si="344"/>
        <v>16.2</v>
      </c>
      <c r="O1601" s="58">
        <f t="shared" si="345"/>
        <v>16.2</v>
      </c>
      <c r="P1601" s="58">
        <f t="shared" si="346"/>
        <v>16.2</v>
      </c>
      <c r="Q1601" s="58">
        <f t="shared" si="347"/>
        <v>16.2</v>
      </c>
      <c r="R1601" s="58">
        <f>SUM(Table1[[#This Row],[Oct]:[September]])</f>
        <v>194.39999999999995</v>
      </c>
      <c r="S1601" s="68">
        <f>Table1[[#This Row],[DEMAND for the whole year]]/365</f>
        <v>0.53260273972602723</v>
      </c>
      <c r="T1601" s="68">
        <f>Table1[[#This Row],[Lead Time (days)]]*S1601</f>
        <v>17.575890410958898</v>
      </c>
      <c r="U1601" s="68">
        <f>SQRT(2*Table1[[#This Row],[DEMAND for the whole year]]*$H$1/(Table1[[#This Row],[Std. Price ($)]]*$K$1))</f>
        <v>135.47268019719289</v>
      </c>
      <c r="V1601" s="68">
        <f>Table1[[#This Row],[DEMAND for the whole year]]/U1601</f>
        <v>1.4349756697588987</v>
      </c>
      <c r="W1601" s="68">
        <f>Table1[[#This Row],[Demand variability (COV)]]*S1601</f>
        <v>0.71368767123287657</v>
      </c>
      <c r="X1601" s="68">
        <f t="shared" si="348"/>
        <v>4.0998235374590957</v>
      </c>
      <c r="Y1601" s="68">
        <f t="shared" si="349"/>
        <v>8.4200081238393203</v>
      </c>
      <c r="Z1601" s="58">
        <f>(Table1[[#This Row],[Eoq]]/2)*(Table1[[#This Row],[Std. Price ($)]]*$K$1)</f>
        <v>430.4927009276696</v>
      </c>
      <c r="AA1601" s="58">
        <f>Table1[[#This Row],[number of times I order]]*$H$1</f>
        <v>430.4927009276696</v>
      </c>
      <c r="AB1601" s="58">
        <f>Table1[[#This Row],[Holding cost]]+AA1601</f>
        <v>860.98540185533921</v>
      </c>
      <c r="AC1601" s="34">
        <v>-0.1</v>
      </c>
      <c r="AD1601" s="29">
        <v>1</v>
      </c>
      <c r="AE1601" s="29">
        <v>1.34</v>
      </c>
      <c r="AF1601" s="29">
        <v>33</v>
      </c>
    </row>
    <row r="1602" spans="1:32" x14ac:dyDescent="0.15">
      <c r="A1602" s="32">
        <v>32667.505058917934</v>
      </c>
      <c r="B1602" s="33">
        <v>31.894005000000003</v>
      </c>
      <c r="C1602" s="33">
        <v>1070.8114997151004</v>
      </c>
      <c r="D1602" s="33">
        <f>C1602/Table1[[#This Row],[Std. Price ($)]]</f>
        <v>33.57406822113122</v>
      </c>
      <c r="E1602" s="29">
        <v>18</v>
      </c>
      <c r="F1602" s="29">
        <f t="shared" si="336"/>
        <v>10.8</v>
      </c>
      <c r="G1602" s="29">
        <f t="shared" si="337"/>
        <v>10.8</v>
      </c>
      <c r="H1602" s="29">
        <f t="shared" si="338"/>
        <v>10.8</v>
      </c>
      <c r="I1602" s="58">
        <f t="shared" si="339"/>
        <v>10.8</v>
      </c>
      <c r="J1602" s="58">
        <f t="shared" si="340"/>
        <v>10.8</v>
      </c>
      <c r="K1602" s="58">
        <f t="shared" si="341"/>
        <v>10.8</v>
      </c>
      <c r="L1602" s="58">
        <f t="shared" si="342"/>
        <v>10.8</v>
      </c>
      <c r="M1602" s="58">
        <f t="shared" si="343"/>
        <v>10.8</v>
      </c>
      <c r="N1602" s="58">
        <f t="shared" si="344"/>
        <v>10.8</v>
      </c>
      <c r="O1602" s="58">
        <f t="shared" si="345"/>
        <v>10.8</v>
      </c>
      <c r="P1602" s="58">
        <f t="shared" si="346"/>
        <v>10.8</v>
      </c>
      <c r="Q1602" s="58">
        <f t="shared" si="347"/>
        <v>10.8</v>
      </c>
      <c r="R1602" s="58">
        <f>SUM(Table1[[#This Row],[Oct]:[September]])</f>
        <v>129.6</v>
      </c>
      <c r="S1602" s="68">
        <f>Table1[[#This Row],[DEMAND for the whole year]]/365</f>
        <v>0.35506849315068489</v>
      </c>
      <c r="T1602" s="68">
        <f>Table1[[#This Row],[Lead Time (days)]]*S1602</f>
        <v>10.652054794520547</v>
      </c>
      <c r="U1602" s="68">
        <f>SQRT(2*Table1[[#This Row],[DEMAND for the whole year]]*$H$1/(Table1[[#This Row],[Std. Price ($)]]*$K$1))</f>
        <v>110.41004811510207</v>
      </c>
      <c r="V1602" s="68">
        <f>Table1[[#This Row],[DEMAND for the whole year]]/U1602</f>
        <v>1.1738062088777688</v>
      </c>
      <c r="W1602" s="68">
        <f>Table1[[#This Row],[Demand variability (COV)]]*S1602</f>
        <v>0.47579178082191781</v>
      </c>
      <c r="X1602" s="68">
        <f t="shared" si="348"/>
        <v>2.6060189103171827</v>
      </c>
      <c r="Y1602" s="68">
        <f t="shared" si="349"/>
        <v>5.3521084981498417</v>
      </c>
      <c r="Z1602" s="58">
        <f>(Table1[[#This Row],[Eoq]]/2)*(Table1[[#This Row],[Std. Price ($)]]*$K$1)</f>
        <v>352.14186266333064</v>
      </c>
      <c r="AA1602" s="58">
        <f>Table1[[#This Row],[number of times I order]]*$H$1</f>
        <v>352.14186266333064</v>
      </c>
      <c r="AB1602" s="58">
        <f>Table1[[#This Row],[Holding cost]]+AA1602</f>
        <v>704.28372532666128</v>
      </c>
      <c r="AC1602" s="34">
        <v>-0.4</v>
      </c>
      <c r="AD1602" s="29">
        <v>1</v>
      </c>
      <c r="AE1602" s="29">
        <v>1.34</v>
      </c>
      <c r="AF1602" s="29">
        <v>30</v>
      </c>
    </row>
    <row r="1603" spans="1:32" x14ac:dyDescent="0.15">
      <c r="A1603" s="32">
        <v>31820.586734021326</v>
      </c>
      <c r="B1603" s="33">
        <v>31.894005000000003</v>
      </c>
      <c r="C1603" s="33">
        <v>1070.8114997151004</v>
      </c>
      <c r="D1603" s="33">
        <f>C1603/Table1[[#This Row],[Std. Price ($)]]</f>
        <v>33.57406822113122</v>
      </c>
      <c r="E1603" s="29">
        <v>18</v>
      </c>
      <c r="F1603" s="29">
        <f t="shared" ref="F1603:F1666" si="350">E1603+$AC1603*E1603</f>
        <v>32.4</v>
      </c>
      <c r="G1603" s="29">
        <f t="shared" ref="G1603:G1666" si="351">$F1603</f>
        <v>32.4</v>
      </c>
      <c r="H1603" s="29">
        <f t="shared" ref="H1603:H1666" si="352">$F1603</f>
        <v>32.4</v>
      </c>
      <c r="I1603" s="58">
        <f t="shared" ref="I1603:I1666" si="353">$F1603</f>
        <v>32.4</v>
      </c>
      <c r="J1603" s="58">
        <f t="shared" ref="J1603:J1666" si="354">$F1603</f>
        <v>32.4</v>
      </c>
      <c r="K1603" s="58">
        <f t="shared" ref="K1603:K1666" si="355">$F1603</f>
        <v>32.4</v>
      </c>
      <c r="L1603" s="58">
        <f t="shared" ref="L1603:L1666" si="356">$F1603</f>
        <v>32.4</v>
      </c>
      <c r="M1603" s="58">
        <f t="shared" ref="M1603:M1666" si="357">$F1603</f>
        <v>32.4</v>
      </c>
      <c r="N1603" s="58">
        <f t="shared" ref="N1603:N1666" si="358">$F1603</f>
        <v>32.4</v>
      </c>
      <c r="O1603" s="58">
        <f t="shared" ref="O1603:O1666" si="359">$F1603</f>
        <v>32.4</v>
      </c>
      <c r="P1603" s="58">
        <f t="shared" ref="P1603:P1666" si="360">$F1603</f>
        <v>32.4</v>
      </c>
      <c r="Q1603" s="58">
        <f t="shared" ref="Q1603:Q1666" si="361">$F1603</f>
        <v>32.4</v>
      </c>
      <c r="R1603" s="58">
        <f>SUM(Table1[[#This Row],[Oct]:[September]])</f>
        <v>388.7999999999999</v>
      </c>
      <c r="S1603" s="68">
        <f>Table1[[#This Row],[DEMAND for the whole year]]/365</f>
        <v>1.0652054794520545</v>
      </c>
      <c r="T1603" s="68">
        <f>Table1[[#This Row],[Lead Time (days)]]*S1603</f>
        <v>31.956164383561635</v>
      </c>
      <c r="U1603" s="68">
        <f>SQRT(2*Table1[[#This Row],[DEMAND for the whole year]]*$H$1/(Table1[[#This Row],[Std. Price ($)]]*$K$1))</f>
        <v>191.23581300148112</v>
      </c>
      <c r="V1603" s="68">
        <f>Table1[[#This Row],[DEMAND for the whole year]]/U1603</f>
        <v>2.0330919920161015</v>
      </c>
      <c r="W1603" s="68">
        <f>Table1[[#This Row],[Demand variability (COV)]]*S1603</f>
        <v>1.4273753424657531</v>
      </c>
      <c r="X1603" s="68">
        <f t="shared" si="348"/>
        <v>7.8180567309515467</v>
      </c>
      <c r="Y1603" s="68">
        <f t="shared" si="349"/>
        <v>16.056325494449524</v>
      </c>
      <c r="Z1603" s="58">
        <f>(Table1[[#This Row],[Eoq]]/2)*(Table1[[#This Row],[Std. Price ($)]]*$K$1)</f>
        <v>609.92759760483045</v>
      </c>
      <c r="AA1603" s="58">
        <f>Table1[[#This Row],[number of times I order]]*$H$1</f>
        <v>609.92759760483045</v>
      </c>
      <c r="AB1603" s="58">
        <f>Table1[[#This Row],[Holding cost]]+AA1603</f>
        <v>1219.8551952096609</v>
      </c>
      <c r="AC1603" s="34">
        <v>0.8</v>
      </c>
      <c r="AD1603" s="29">
        <v>1</v>
      </c>
      <c r="AE1603" s="29">
        <v>1.34</v>
      </c>
      <c r="AF1603" s="29">
        <v>30</v>
      </c>
    </row>
    <row r="1604" spans="1:32" x14ac:dyDescent="0.15">
      <c r="A1604" s="32">
        <v>269.75969129084956</v>
      </c>
      <c r="B1604" s="33">
        <v>113.83593100000002</v>
      </c>
      <c r="C1604" s="33">
        <v>3675.5687083668204</v>
      </c>
      <c r="D1604" s="33">
        <f>C1604/Table1[[#This Row],[Std. Price ($)]]</f>
        <v>32.288300153374422</v>
      </c>
      <c r="E1604" s="29">
        <v>10</v>
      </c>
      <c r="F1604" s="29">
        <f t="shared" si="350"/>
        <v>4</v>
      </c>
      <c r="G1604" s="29">
        <f t="shared" si="351"/>
        <v>4</v>
      </c>
      <c r="H1604" s="29">
        <f t="shared" si="352"/>
        <v>4</v>
      </c>
      <c r="I1604" s="58">
        <f t="shared" si="353"/>
        <v>4</v>
      </c>
      <c r="J1604" s="58">
        <f t="shared" si="354"/>
        <v>4</v>
      </c>
      <c r="K1604" s="58">
        <f t="shared" si="355"/>
        <v>4</v>
      </c>
      <c r="L1604" s="58">
        <f t="shared" si="356"/>
        <v>4</v>
      </c>
      <c r="M1604" s="58">
        <f t="shared" si="357"/>
        <v>4</v>
      </c>
      <c r="N1604" s="58">
        <f t="shared" si="358"/>
        <v>4</v>
      </c>
      <c r="O1604" s="58">
        <f t="shared" si="359"/>
        <v>4</v>
      </c>
      <c r="P1604" s="58">
        <f t="shared" si="360"/>
        <v>4</v>
      </c>
      <c r="Q1604" s="58">
        <f t="shared" si="361"/>
        <v>4</v>
      </c>
      <c r="R1604" s="58">
        <f>SUM(Table1[[#This Row],[Oct]:[September]])</f>
        <v>48</v>
      </c>
      <c r="S1604" s="68">
        <f>Table1[[#This Row],[DEMAND for the whole year]]/365</f>
        <v>0.13150684931506848</v>
      </c>
      <c r="T1604" s="68">
        <f>Table1[[#This Row],[Lead Time (days)]]*S1604</f>
        <v>5.786301369863013</v>
      </c>
      <c r="U1604" s="68">
        <f>SQRT(2*Table1[[#This Row],[DEMAND for the whole year]]*$H$1/(Table1[[#This Row],[Std. Price ($)]]*$K$1))</f>
        <v>35.566535591016212</v>
      </c>
      <c r="V1604" s="68">
        <f>Table1[[#This Row],[DEMAND for the whole year]]/U1604</f>
        <v>1.3495832304826554</v>
      </c>
      <c r="W1604" s="68">
        <f>Table1[[#This Row],[Demand variability (COV)]]*S1604</f>
        <v>0.24986301369863009</v>
      </c>
      <c r="X1604" s="68">
        <f t="shared" ref="X1604:X1667" si="362">SQRT(AF1604)*W1604</f>
        <v>1.6574037308515748</v>
      </c>
      <c r="Y1604" s="68">
        <f t="shared" ref="Y1604:Y1667" si="363">NORMSINV($Y$1)*X1604</f>
        <v>3.4038911067135391</v>
      </c>
      <c r="Z1604" s="58">
        <f>(Table1[[#This Row],[Eoq]]/2)*(Table1[[#This Row],[Std. Price ($)]]*$K$1)</f>
        <v>404.87496914479664</v>
      </c>
      <c r="AA1604" s="58">
        <f>Table1[[#This Row],[number of times I order]]*$H$1</f>
        <v>404.87496914479664</v>
      </c>
      <c r="AB1604" s="58">
        <f>Table1[[#This Row],[Holding cost]]+AA1604</f>
        <v>809.74993828959327</v>
      </c>
      <c r="AC1604" s="34">
        <v>-0.6</v>
      </c>
      <c r="AD1604" s="29">
        <v>0.85</v>
      </c>
      <c r="AE1604" s="29">
        <v>1.9</v>
      </c>
      <c r="AF1604" s="29">
        <v>44</v>
      </c>
    </row>
    <row r="1605" spans="1:32" x14ac:dyDescent="0.15">
      <c r="A1605" s="32">
        <v>92457.865574912023</v>
      </c>
      <c r="B1605" s="33">
        <v>64.290732000000006</v>
      </c>
      <c r="C1605" s="33">
        <v>104.98959524533335</v>
      </c>
      <c r="D1605" s="33">
        <f>C1605/Table1[[#This Row],[Std. Price ($)]]</f>
        <v>1.6330440170650622</v>
      </c>
      <c r="E1605" s="29">
        <v>10</v>
      </c>
      <c r="F1605" s="29">
        <f t="shared" si="350"/>
        <v>8</v>
      </c>
      <c r="G1605" s="29">
        <f t="shared" si="351"/>
        <v>8</v>
      </c>
      <c r="H1605" s="29">
        <f t="shared" si="352"/>
        <v>8</v>
      </c>
      <c r="I1605" s="58">
        <f t="shared" si="353"/>
        <v>8</v>
      </c>
      <c r="J1605" s="58">
        <f t="shared" si="354"/>
        <v>8</v>
      </c>
      <c r="K1605" s="58">
        <f t="shared" si="355"/>
        <v>8</v>
      </c>
      <c r="L1605" s="58">
        <f t="shared" si="356"/>
        <v>8</v>
      </c>
      <c r="M1605" s="58">
        <f t="shared" si="357"/>
        <v>8</v>
      </c>
      <c r="N1605" s="58">
        <f t="shared" si="358"/>
        <v>8</v>
      </c>
      <c r="O1605" s="58">
        <f t="shared" si="359"/>
        <v>8</v>
      </c>
      <c r="P1605" s="58">
        <f t="shared" si="360"/>
        <v>8</v>
      </c>
      <c r="Q1605" s="58">
        <f t="shared" si="361"/>
        <v>8</v>
      </c>
      <c r="R1605" s="58">
        <f>SUM(Table1[[#This Row],[Oct]:[September]])</f>
        <v>96</v>
      </c>
      <c r="S1605" s="68">
        <f>Table1[[#This Row],[DEMAND for the whole year]]/365</f>
        <v>0.26301369863013696</v>
      </c>
      <c r="T1605" s="68">
        <f>Table1[[#This Row],[Lead Time (days)]]*S1605</f>
        <v>4.2082191780821914</v>
      </c>
      <c r="U1605" s="68">
        <f>SQRT(2*Table1[[#This Row],[DEMAND for the whole year]]*$H$1/(Table1[[#This Row],[Std. Price ($)]]*$K$1))</f>
        <v>66.930190111474673</v>
      </c>
      <c r="V1605" s="68">
        <f>Table1[[#This Row],[DEMAND for the whole year]]/U1605</f>
        <v>1.4343303050552896</v>
      </c>
      <c r="W1605" s="68">
        <f>Table1[[#This Row],[Demand variability (COV)]]*S1605</f>
        <v>6.575342465753424E-2</v>
      </c>
      <c r="X1605" s="68">
        <f t="shared" si="362"/>
        <v>0.26301369863013696</v>
      </c>
      <c r="Y1605" s="68">
        <f t="shared" si="363"/>
        <v>0.54016409704289015</v>
      </c>
      <c r="Z1605" s="58">
        <f>(Table1[[#This Row],[Eoq]]/2)*(Table1[[#This Row],[Std. Price ($)]]*$K$1)</f>
        <v>430.29909151658694</v>
      </c>
      <c r="AA1605" s="58">
        <f>Table1[[#This Row],[number of times I order]]*$H$1</f>
        <v>430.29909151658688</v>
      </c>
      <c r="AB1605" s="58">
        <f>Table1[[#This Row],[Holding cost]]+AA1605</f>
        <v>860.59818303317388</v>
      </c>
      <c r="AC1605" s="34">
        <v>-0.2</v>
      </c>
      <c r="AD1605" s="29">
        <v>1</v>
      </c>
      <c r="AE1605" s="29">
        <v>0.25</v>
      </c>
      <c r="AF1605" s="29">
        <v>16</v>
      </c>
    </row>
    <row r="1606" spans="1:32" x14ac:dyDescent="0.15">
      <c r="A1606" s="32">
        <v>89602.68337395486</v>
      </c>
      <c r="B1606" s="33">
        <v>6.3367150000000008</v>
      </c>
      <c r="C1606" s="33">
        <v>212.68676743074388</v>
      </c>
      <c r="D1606" s="33">
        <f>C1606/Table1[[#This Row],[Std. Price ($)]]</f>
        <v>33.564199657195225</v>
      </c>
      <c r="E1606" s="29">
        <v>58</v>
      </c>
      <c r="F1606" s="29">
        <f t="shared" si="350"/>
        <v>17.400000000000006</v>
      </c>
      <c r="G1606" s="29">
        <f t="shared" si="351"/>
        <v>17.400000000000006</v>
      </c>
      <c r="H1606" s="29">
        <f t="shared" si="352"/>
        <v>17.400000000000006</v>
      </c>
      <c r="I1606" s="58">
        <f t="shared" si="353"/>
        <v>17.400000000000006</v>
      </c>
      <c r="J1606" s="58">
        <f t="shared" si="354"/>
        <v>17.400000000000006</v>
      </c>
      <c r="K1606" s="58">
        <f t="shared" si="355"/>
        <v>17.400000000000006</v>
      </c>
      <c r="L1606" s="58">
        <f t="shared" si="356"/>
        <v>17.400000000000006</v>
      </c>
      <c r="M1606" s="58">
        <f t="shared" si="357"/>
        <v>17.400000000000006</v>
      </c>
      <c r="N1606" s="58">
        <f t="shared" si="358"/>
        <v>17.400000000000006</v>
      </c>
      <c r="O1606" s="58">
        <f t="shared" si="359"/>
        <v>17.400000000000006</v>
      </c>
      <c r="P1606" s="58">
        <f t="shared" si="360"/>
        <v>17.400000000000006</v>
      </c>
      <c r="Q1606" s="58">
        <f t="shared" si="361"/>
        <v>17.400000000000006</v>
      </c>
      <c r="R1606" s="58">
        <f>SUM(Table1[[#This Row],[Oct]:[September]])</f>
        <v>208.80000000000007</v>
      </c>
      <c r="S1606" s="68">
        <f>Table1[[#This Row],[DEMAND for the whole year]]/365</f>
        <v>0.57205479452054808</v>
      </c>
      <c r="T1606" s="68">
        <f>Table1[[#This Row],[Lead Time (days)]]*S1606</f>
        <v>18.877808219178085</v>
      </c>
      <c r="U1606" s="68">
        <f>SQRT(2*Table1[[#This Row],[DEMAND for the whole year]]*$H$1/(Table1[[#This Row],[Std. Price ($)]]*$K$1))</f>
        <v>314.40814419434241</v>
      </c>
      <c r="V1606" s="68">
        <f>Table1[[#This Row],[DEMAND for the whole year]]/U1606</f>
        <v>0.66410493447948449</v>
      </c>
      <c r="W1606" s="68">
        <f>Table1[[#This Row],[Demand variability (COV)]]*S1606</f>
        <v>0.14301369863013702</v>
      </c>
      <c r="X1606" s="68">
        <f t="shared" si="362"/>
        <v>0.82155115109393195</v>
      </c>
      <c r="Y1606" s="68">
        <f t="shared" si="363"/>
        <v>1.6872597815874821</v>
      </c>
      <c r="Z1606" s="58">
        <f>(Table1[[#This Row],[Eoq]]/2)*(Table1[[#This Row],[Std. Price ($)]]*$K$1)</f>
        <v>199.23148034384531</v>
      </c>
      <c r="AA1606" s="58">
        <f>Table1[[#This Row],[number of times I order]]*$H$1</f>
        <v>199.23148034384533</v>
      </c>
      <c r="AB1606" s="58">
        <f>Table1[[#This Row],[Holding cost]]+AA1606</f>
        <v>398.46296068769061</v>
      </c>
      <c r="AC1606" s="34">
        <v>-0.7</v>
      </c>
      <c r="AD1606" s="29">
        <v>0.85</v>
      </c>
      <c r="AE1606" s="29">
        <v>0.25</v>
      </c>
      <c r="AF1606" s="29">
        <v>33</v>
      </c>
    </row>
    <row r="1607" spans="1:32" x14ac:dyDescent="0.15">
      <c r="A1607" s="32">
        <v>71993.109065809505</v>
      </c>
      <c r="B1607" s="33">
        <v>278.21484900000002</v>
      </c>
      <c r="C1607" s="33">
        <v>1154.8747217206569</v>
      </c>
      <c r="D1607" s="33">
        <f>C1607/Table1[[#This Row],[Std. Price ($)]]</f>
        <v>4.1510175530589919</v>
      </c>
      <c r="E1607" s="29">
        <v>10</v>
      </c>
      <c r="F1607" s="29">
        <f t="shared" si="350"/>
        <v>18</v>
      </c>
      <c r="G1607" s="29">
        <f t="shared" si="351"/>
        <v>18</v>
      </c>
      <c r="H1607" s="29">
        <f t="shared" si="352"/>
        <v>18</v>
      </c>
      <c r="I1607" s="58">
        <f t="shared" si="353"/>
        <v>18</v>
      </c>
      <c r="J1607" s="58">
        <f t="shared" si="354"/>
        <v>18</v>
      </c>
      <c r="K1607" s="58">
        <f t="shared" si="355"/>
        <v>18</v>
      </c>
      <c r="L1607" s="58">
        <f t="shared" si="356"/>
        <v>18</v>
      </c>
      <c r="M1607" s="58">
        <f t="shared" si="357"/>
        <v>18</v>
      </c>
      <c r="N1607" s="58">
        <f t="shared" si="358"/>
        <v>18</v>
      </c>
      <c r="O1607" s="58">
        <f t="shared" si="359"/>
        <v>18</v>
      </c>
      <c r="P1607" s="58">
        <f t="shared" si="360"/>
        <v>18</v>
      </c>
      <c r="Q1607" s="58">
        <f t="shared" si="361"/>
        <v>18</v>
      </c>
      <c r="R1607" s="58">
        <f>SUM(Table1[[#This Row],[Oct]:[September]])</f>
        <v>216</v>
      </c>
      <c r="S1607" s="68">
        <f>Table1[[#This Row],[DEMAND for the whole year]]/365</f>
        <v>0.59178082191780823</v>
      </c>
      <c r="T1607" s="68">
        <f>Table1[[#This Row],[Lead Time (days)]]*S1607</f>
        <v>9.4684931506849317</v>
      </c>
      <c r="U1607" s="68">
        <f>SQRT(2*Table1[[#This Row],[DEMAND for the whole year]]*$H$1/(Table1[[#This Row],[Std. Price ($)]]*$K$1))</f>
        <v>48.261114857632599</v>
      </c>
      <c r="V1607" s="68">
        <f>Table1[[#This Row],[DEMAND for the whole year]]/U1607</f>
        <v>4.4756529275626367</v>
      </c>
      <c r="W1607" s="68">
        <f>Table1[[#This Row],[Demand variability (COV)]]*S1607</f>
        <v>0.47934246575342471</v>
      </c>
      <c r="X1607" s="68">
        <f t="shared" si="362"/>
        <v>1.9173698630136988</v>
      </c>
      <c r="Y1607" s="68">
        <f t="shared" si="363"/>
        <v>3.9377962674426699</v>
      </c>
      <c r="Z1607" s="58">
        <f>(Table1[[#This Row],[Eoq]]/2)*(Table1[[#This Row],[Std. Price ($)]]*$K$1)</f>
        <v>1342.6958782687911</v>
      </c>
      <c r="AA1607" s="58">
        <f>Table1[[#This Row],[number of times I order]]*$H$1</f>
        <v>1342.6958782687909</v>
      </c>
      <c r="AB1607" s="58">
        <f>Table1[[#This Row],[Holding cost]]+AA1607</f>
        <v>2685.3917565375823</v>
      </c>
      <c r="AC1607" s="34">
        <v>0.8</v>
      </c>
      <c r="AD1607" s="29">
        <v>0.85</v>
      </c>
      <c r="AE1607" s="29">
        <v>0.81</v>
      </c>
      <c r="AF1607" s="29">
        <v>16</v>
      </c>
    </row>
    <row r="1608" spans="1:32" x14ac:dyDescent="0.15">
      <c r="A1608" s="32">
        <v>39698.912112714403</v>
      </c>
      <c r="B1608" s="33">
        <v>141.998175</v>
      </c>
      <c r="C1608" s="33">
        <v>2336.8051873377754</v>
      </c>
      <c r="D1608" s="33">
        <f>C1608/Table1[[#This Row],[Std. Price ($)]]</f>
        <v>16.456586060615042</v>
      </c>
      <c r="E1608" s="29">
        <v>18</v>
      </c>
      <c r="F1608" s="29">
        <f t="shared" si="350"/>
        <v>32.4</v>
      </c>
      <c r="G1608" s="29">
        <f t="shared" si="351"/>
        <v>32.4</v>
      </c>
      <c r="H1608" s="29">
        <f t="shared" si="352"/>
        <v>32.4</v>
      </c>
      <c r="I1608" s="58">
        <f t="shared" si="353"/>
        <v>32.4</v>
      </c>
      <c r="J1608" s="58">
        <f t="shared" si="354"/>
        <v>32.4</v>
      </c>
      <c r="K1608" s="58">
        <f t="shared" si="355"/>
        <v>32.4</v>
      </c>
      <c r="L1608" s="58">
        <f t="shared" si="356"/>
        <v>32.4</v>
      </c>
      <c r="M1608" s="58">
        <f t="shared" si="357"/>
        <v>32.4</v>
      </c>
      <c r="N1608" s="58">
        <f t="shared" si="358"/>
        <v>32.4</v>
      </c>
      <c r="O1608" s="58">
        <f t="shared" si="359"/>
        <v>32.4</v>
      </c>
      <c r="P1608" s="58">
        <f t="shared" si="360"/>
        <v>32.4</v>
      </c>
      <c r="Q1608" s="58">
        <f t="shared" si="361"/>
        <v>32.4</v>
      </c>
      <c r="R1608" s="58">
        <f>SUM(Table1[[#This Row],[Oct]:[September]])</f>
        <v>388.7999999999999</v>
      </c>
      <c r="S1608" s="68">
        <f>Table1[[#This Row],[DEMAND for the whole year]]/365</f>
        <v>1.0652054794520545</v>
      </c>
      <c r="T1608" s="68">
        <f>Table1[[#This Row],[Lead Time (days)]]*S1608</f>
        <v>24.499726027397251</v>
      </c>
      <c r="U1608" s="68">
        <f>SQRT(2*Table1[[#This Row],[DEMAND for the whole year]]*$H$1/(Table1[[#This Row],[Std. Price ($)]]*$K$1))</f>
        <v>90.63216910533842</v>
      </c>
      <c r="V1608" s="68">
        <f>Table1[[#This Row],[DEMAND for the whole year]]/U1608</f>
        <v>4.2898675364164793</v>
      </c>
      <c r="W1608" s="68">
        <f>Table1[[#This Row],[Demand variability (COV)]]*S1608</f>
        <v>1.0971616438356162</v>
      </c>
      <c r="X1608" s="68">
        <f t="shared" si="362"/>
        <v>5.2618023976764503</v>
      </c>
      <c r="Y1608" s="68">
        <f t="shared" si="363"/>
        <v>10.80642094218792</v>
      </c>
      <c r="Z1608" s="58">
        <f>(Table1[[#This Row],[Eoq]]/2)*(Table1[[#This Row],[Std. Price ($)]]*$K$1)</f>
        <v>1286.9602609249439</v>
      </c>
      <c r="AA1608" s="58">
        <f>Table1[[#This Row],[number of times I order]]*$H$1</f>
        <v>1286.9602609249439</v>
      </c>
      <c r="AB1608" s="58">
        <f>Table1[[#This Row],[Holding cost]]+AA1608</f>
        <v>2573.9205218498878</v>
      </c>
      <c r="AC1608" s="34">
        <v>0.8</v>
      </c>
      <c r="AD1608" s="29">
        <v>1</v>
      </c>
      <c r="AE1608" s="29">
        <v>1.03</v>
      </c>
      <c r="AF1608" s="29">
        <v>23</v>
      </c>
    </row>
    <row r="1609" spans="1:32" x14ac:dyDescent="0.15">
      <c r="A1609" s="32">
        <v>1438.0944105968019</v>
      </c>
      <c r="B1609" s="33">
        <v>5.189712000000001</v>
      </c>
      <c r="C1609" s="33">
        <v>25.933377465600003</v>
      </c>
      <c r="D1609" s="33">
        <f>C1609/Table1[[#This Row],[Std. Price ($)]]</f>
        <v>4.9970744938447451</v>
      </c>
      <c r="E1609" s="29">
        <v>18</v>
      </c>
      <c r="F1609" s="29">
        <f t="shared" si="350"/>
        <v>45</v>
      </c>
      <c r="G1609" s="29">
        <f t="shared" si="351"/>
        <v>45</v>
      </c>
      <c r="H1609" s="29">
        <f t="shared" si="352"/>
        <v>45</v>
      </c>
      <c r="I1609" s="58">
        <f t="shared" si="353"/>
        <v>45</v>
      </c>
      <c r="J1609" s="58">
        <f t="shared" si="354"/>
        <v>45</v>
      </c>
      <c r="K1609" s="58">
        <f t="shared" si="355"/>
        <v>45</v>
      </c>
      <c r="L1609" s="58">
        <f t="shared" si="356"/>
        <v>45</v>
      </c>
      <c r="M1609" s="58">
        <f t="shared" si="357"/>
        <v>45</v>
      </c>
      <c r="N1609" s="58">
        <f t="shared" si="358"/>
        <v>45</v>
      </c>
      <c r="O1609" s="58">
        <f t="shared" si="359"/>
        <v>45</v>
      </c>
      <c r="P1609" s="58">
        <f t="shared" si="360"/>
        <v>45</v>
      </c>
      <c r="Q1609" s="58">
        <f t="shared" si="361"/>
        <v>45</v>
      </c>
      <c r="R1609" s="58">
        <f>SUM(Table1[[#This Row],[Oct]:[September]])</f>
        <v>540</v>
      </c>
      <c r="S1609" s="68">
        <f>Table1[[#This Row],[DEMAND for the whole year]]/365</f>
        <v>1.4794520547945205</v>
      </c>
      <c r="T1609" s="68">
        <f>Table1[[#This Row],[Lead Time (days)]]*S1609</f>
        <v>23.671232876712327</v>
      </c>
      <c r="U1609" s="68">
        <f>SQRT(2*Table1[[#This Row],[DEMAND for the whole year]]*$H$1/(Table1[[#This Row],[Std. Price ($)]]*$K$1))</f>
        <v>558.70927169497952</v>
      </c>
      <c r="V1609" s="68">
        <f>Table1[[#This Row],[DEMAND for the whole year]]/U1609</f>
        <v>0.96651340394223206</v>
      </c>
      <c r="W1609" s="68">
        <f>Table1[[#This Row],[Demand variability (COV)]]*S1609</f>
        <v>0.36986301369863012</v>
      </c>
      <c r="X1609" s="68">
        <f t="shared" si="362"/>
        <v>1.4794520547945205</v>
      </c>
      <c r="Y1609" s="68">
        <f t="shared" si="363"/>
        <v>3.0384230458662573</v>
      </c>
      <c r="Z1609" s="58">
        <f>(Table1[[#This Row],[Eoq]]/2)*(Table1[[#This Row],[Std. Price ($)]]*$K$1)</f>
        <v>289.95402118266958</v>
      </c>
      <c r="AA1609" s="58">
        <f>Table1[[#This Row],[number of times I order]]*$H$1</f>
        <v>289.95402118266963</v>
      </c>
      <c r="AB1609" s="58">
        <f>Table1[[#This Row],[Holding cost]]+AA1609</f>
        <v>579.90804236533927</v>
      </c>
      <c r="AC1609" s="34">
        <v>1.5</v>
      </c>
      <c r="AD1609" s="29">
        <v>1</v>
      </c>
      <c r="AE1609" s="29">
        <v>0.25</v>
      </c>
      <c r="AF1609" s="29">
        <v>16</v>
      </c>
    </row>
    <row r="1610" spans="1:32" x14ac:dyDescent="0.15">
      <c r="A1610" s="32">
        <v>54473.740502093438</v>
      </c>
      <c r="B1610" s="33">
        <v>99.376475000000013</v>
      </c>
      <c r="C1610" s="33">
        <v>1121.6872439132642</v>
      </c>
      <c r="D1610" s="33">
        <f>C1610/Table1[[#This Row],[Std. Price ($)]]</f>
        <v>11.287251272630309</v>
      </c>
      <c r="E1610" s="29">
        <v>18</v>
      </c>
      <c r="F1610" s="29">
        <f t="shared" si="350"/>
        <v>32.4</v>
      </c>
      <c r="G1610" s="29">
        <f t="shared" si="351"/>
        <v>32.4</v>
      </c>
      <c r="H1610" s="29">
        <f t="shared" si="352"/>
        <v>32.4</v>
      </c>
      <c r="I1610" s="58">
        <f t="shared" si="353"/>
        <v>32.4</v>
      </c>
      <c r="J1610" s="58">
        <f t="shared" si="354"/>
        <v>32.4</v>
      </c>
      <c r="K1610" s="58">
        <f t="shared" si="355"/>
        <v>32.4</v>
      </c>
      <c r="L1610" s="58">
        <f t="shared" si="356"/>
        <v>32.4</v>
      </c>
      <c r="M1610" s="58">
        <f t="shared" si="357"/>
        <v>32.4</v>
      </c>
      <c r="N1610" s="58">
        <f t="shared" si="358"/>
        <v>32.4</v>
      </c>
      <c r="O1610" s="58">
        <f t="shared" si="359"/>
        <v>32.4</v>
      </c>
      <c r="P1610" s="58">
        <f t="shared" si="360"/>
        <v>32.4</v>
      </c>
      <c r="Q1610" s="58">
        <f t="shared" si="361"/>
        <v>32.4</v>
      </c>
      <c r="R1610" s="58">
        <f>SUM(Table1[[#This Row],[Oct]:[September]])</f>
        <v>388.7999999999999</v>
      </c>
      <c r="S1610" s="68">
        <f>Table1[[#This Row],[DEMAND for the whole year]]/365</f>
        <v>1.0652054794520545</v>
      </c>
      <c r="T1610" s="68">
        <f>Table1[[#This Row],[Lead Time (days)]]*S1610</f>
        <v>24.499726027397251</v>
      </c>
      <c r="U1610" s="68">
        <f>SQRT(2*Table1[[#This Row],[DEMAND for the whole year]]*$H$1/(Table1[[#This Row],[Std. Price ($)]]*$K$1))</f>
        <v>108.33828629930919</v>
      </c>
      <c r="V1610" s="68">
        <f>Table1[[#This Row],[DEMAND for the whole year]]/U1610</f>
        <v>3.5887589999887144</v>
      </c>
      <c r="W1610" s="68">
        <f>Table1[[#This Row],[Demand variability (COV)]]*S1610</f>
        <v>0.8947726027397257</v>
      </c>
      <c r="X1610" s="68">
        <f t="shared" si="362"/>
        <v>4.2911786544157451</v>
      </c>
      <c r="Y1610" s="68">
        <f t="shared" si="363"/>
        <v>8.8130034868328639</v>
      </c>
      <c r="Z1610" s="58">
        <f>(Table1[[#This Row],[Eoq]]/2)*(Table1[[#This Row],[Std. Price ($)]]*$K$1)</f>
        <v>1076.6276999966144</v>
      </c>
      <c r="AA1610" s="58">
        <f>Table1[[#This Row],[number of times I order]]*$H$1</f>
        <v>1076.6276999966144</v>
      </c>
      <c r="AB1610" s="58">
        <f>Table1[[#This Row],[Holding cost]]+AA1610</f>
        <v>2153.2553999932288</v>
      </c>
      <c r="AC1610" s="34">
        <v>0.8</v>
      </c>
      <c r="AD1610" s="29">
        <v>0.82</v>
      </c>
      <c r="AE1610" s="29">
        <v>0.84</v>
      </c>
      <c r="AF1610" s="29">
        <v>23</v>
      </c>
    </row>
    <row r="1611" spans="1:32" x14ac:dyDescent="0.15">
      <c r="A1611" s="32">
        <v>93472.757643422578</v>
      </c>
      <c r="B1611" s="33">
        <v>1140.479505</v>
      </c>
      <c r="C1611" s="33">
        <v>10868.853105196986</v>
      </c>
      <c r="D1611" s="33">
        <f>C1611/Table1[[#This Row],[Std. Price ($)]]</f>
        <v>9.5300731469058579</v>
      </c>
      <c r="E1611" s="29">
        <v>10</v>
      </c>
      <c r="F1611" s="29">
        <f t="shared" si="350"/>
        <v>6</v>
      </c>
      <c r="G1611" s="29">
        <f t="shared" si="351"/>
        <v>6</v>
      </c>
      <c r="H1611" s="29">
        <f t="shared" si="352"/>
        <v>6</v>
      </c>
      <c r="I1611" s="58">
        <f t="shared" si="353"/>
        <v>6</v>
      </c>
      <c r="J1611" s="58">
        <f t="shared" si="354"/>
        <v>6</v>
      </c>
      <c r="K1611" s="58">
        <f t="shared" si="355"/>
        <v>6</v>
      </c>
      <c r="L1611" s="58">
        <f t="shared" si="356"/>
        <v>6</v>
      </c>
      <c r="M1611" s="58">
        <f t="shared" si="357"/>
        <v>6</v>
      </c>
      <c r="N1611" s="58">
        <f t="shared" si="358"/>
        <v>6</v>
      </c>
      <c r="O1611" s="58">
        <f t="shared" si="359"/>
        <v>6</v>
      </c>
      <c r="P1611" s="58">
        <f t="shared" si="360"/>
        <v>6</v>
      </c>
      <c r="Q1611" s="58">
        <f t="shared" si="361"/>
        <v>6</v>
      </c>
      <c r="R1611" s="58">
        <f>SUM(Table1[[#This Row],[Oct]:[September]])</f>
        <v>72</v>
      </c>
      <c r="S1611" s="68">
        <f>Table1[[#This Row],[DEMAND for the whole year]]/365</f>
        <v>0.19726027397260273</v>
      </c>
      <c r="T1611" s="68">
        <f>Table1[[#This Row],[Lead Time (days)]]*S1611</f>
        <v>4.536986301369863</v>
      </c>
      <c r="U1611" s="68">
        <f>SQRT(2*Table1[[#This Row],[DEMAND for the whole year]]*$H$1/(Table1[[#This Row],[Std. Price ($)]]*$K$1))</f>
        <v>13.762050050635832</v>
      </c>
      <c r="V1611" s="68">
        <f>Table1[[#This Row],[DEMAND for the whole year]]/U1611</f>
        <v>5.2317786765114596</v>
      </c>
      <c r="W1611" s="68">
        <f>Table1[[#This Row],[Demand variability (COV)]]*S1611</f>
        <v>0.21106849315068493</v>
      </c>
      <c r="X1611" s="68">
        <f t="shared" si="362"/>
        <v>1.0122489330301696</v>
      </c>
      <c r="Y1611" s="68">
        <f t="shared" si="363"/>
        <v>2.0789051434989352</v>
      </c>
      <c r="Z1611" s="58">
        <f>(Table1[[#This Row],[Eoq]]/2)*(Table1[[#This Row],[Std. Price ($)]]*$K$1)</f>
        <v>1569.533602953438</v>
      </c>
      <c r="AA1611" s="58">
        <f>Table1[[#This Row],[number of times I order]]*$H$1</f>
        <v>1569.5336029534378</v>
      </c>
      <c r="AB1611" s="58">
        <f>Table1[[#This Row],[Holding cost]]+AA1611</f>
        <v>3139.0672059068756</v>
      </c>
      <c r="AC1611" s="34">
        <v>-0.4</v>
      </c>
      <c r="AD1611" s="29">
        <v>0.85</v>
      </c>
      <c r="AE1611" s="29">
        <v>1.07</v>
      </c>
      <c r="AF1611" s="29">
        <v>23</v>
      </c>
    </row>
    <row r="1612" spans="1:32" x14ac:dyDescent="0.15">
      <c r="A1612" s="32">
        <v>5925.6847567412342</v>
      </c>
      <c r="B1612" s="33">
        <v>25.954819000000001</v>
      </c>
      <c r="C1612" s="33">
        <v>1148.7049253920229</v>
      </c>
      <c r="D1612" s="33">
        <f>C1612/Table1[[#This Row],[Std. Price ($)]]</f>
        <v>44.257866926061894</v>
      </c>
      <c r="E1612" s="29">
        <v>18</v>
      </c>
      <c r="F1612" s="29">
        <f t="shared" si="350"/>
        <v>21.6</v>
      </c>
      <c r="G1612" s="29">
        <f t="shared" si="351"/>
        <v>21.6</v>
      </c>
      <c r="H1612" s="29">
        <f t="shared" si="352"/>
        <v>21.6</v>
      </c>
      <c r="I1612" s="58">
        <f t="shared" si="353"/>
        <v>21.6</v>
      </c>
      <c r="J1612" s="58">
        <f t="shared" si="354"/>
        <v>21.6</v>
      </c>
      <c r="K1612" s="58">
        <f t="shared" si="355"/>
        <v>21.6</v>
      </c>
      <c r="L1612" s="58">
        <f t="shared" si="356"/>
        <v>21.6</v>
      </c>
      <c r="M1612" s="58">
        <f t="shared" si="357"/>
        <v>21.6</v>
      </c>
      <c r="N1612" s="58">
        <f t="shared" si="358"/>
        <v>21.6</v>
      </c>
      <c r="O1612" s="58">
        <f t="shared" si="359"/>
        <v>21.6</v>
      </c>
      <c r="P1612" s="58">
        <f t="shared" si="360"/>
        <v>21.6</v>
      </c>
      <c r="Q1612" s="58">
        <f t="shared" si="361"/>
        <v>21.6</v>
      </c>
      <c r="R1612" s="58">
        <f>SUM(Table1[[#This Row],[Oct]:[September]])</f>
        <v>259.2</v>
      </c>
      <c r="S1612" s="68">
        <f>Table1[[#This Row],[DEMAND for the whole year]]/365</f>
        <v>0.71013698630136979</v>
      </c>
      <c r="T1612" s="68">
        <f>Table1[[#This Row],[Lead Time (days)]]*S1612</f>
        <v>53.970410958904104</v>
      </c>
      <c r="U1612" s="68">
        <f>SQRT(2*Table1[[#This Row],[DEMAND for the whole year]]*$H$1/(Table1[[#This Row],[Std. Price ($)]]*$K$1))</f>
        <v>173.08886242207663</v>
      </c>
      <c r="V1612" s="68">
        <f>Table1[[#This Row],[DEMAND for the whole year]]/U1612</f>
        <v>1.4974966983603002</v>
      </c>
      <c r="W1612" s="68">
        <f>Table1[[#This Row],[Demand variability (COV)]]*S1612</f>
        <v>0.69593424657534242</v>
      </c>
      <c r="X1612" s="68">
        <f t="shared" si="362"/>
        <v>6.0670141043420696</v>
      </c>
      <c r="Y1612" s="68">
        <f t="shared" si="363"/>
        <v>12.460123607580424</v>
      </c>
      <c r="Z1612" s="58">
        <f>(Table1[[#This Row],[Eoq]]/2)*(Table1[[#This Row],[Std. Price ($)]]*$K$1)</f>
        <v>449.24900950809007</v>
      </c>
      <c r="AA1612" s="58">
        <f>Table1[[#This Row],[number of times I order]]*$H$1</f>
        <v>449.24900950809007</v>
      </c>
      <c r="AB1612" s="58">
        <f>Table1[[#This Row],[Holding cost]]+AA1612</f>
        <v>898.49801901618014</v>
      </c>
      <c r="AC1612" s="34">
        <v>0.2</v>
      </c>
      <c r="AD1612" s="29">
        <v>0.85</v>
      </c>
      <c r="AE1612" s="29">
        <v>0.98</v>
      </c>
      <c r="AF1612" s="29">
        <v>76</v>
      </c>
    </row>
    <row r="1613" spans="1:32" x14ac:dyDescent="0.15">
      <c r="A1613" s="32">
        <v>87339.561341503359</v>
      </c>
      <c r="B1613" s="33">
        <v>37.681226000000002</v>
      </c>
      <c r="C1613" s="33">
        <v>1396.4262836611942</v>
      </c>
      <c r="D1613" s="33">
        <f>C1613/Table1[[#This Row],[Std. Price ($)]]</f>
        <v>37.058939739943554</v>
      </c>
      <c r="E1613" s="29">
        <v>18</v>
      </c>
      <c r="F1613" s="29">
        <f t="shared" si="350"/>
        <v>14.4</v>
      </c>
      <c r="G1613" s="29">
        <f t="shared" si="351"/>
        <v>14.4</v>
      </c>
      <c r="H1613" s="29">
        <f t="shared" si="352"/>
        <v>14.4</v>
      </c>
      <c r="I1613" s="58">
        <f t="shared" si="353"/>
        <v>14.4</v>
      </c>
      <c r="J1613" s="58">
        <f t="shared" si="354"/>
        <v>14.4</v>
      </c>
      <c r="K1613" s="58">
        <f t="shared" si="355"/>
        <v>14.4</v>
      </c>
      <c r="L1613" s="58">
        <f t="shared" si="356"/>
        <v>14.4</v>
      </c>
      <c r="M1613" s="58">
        <f t="shared" si="357"/>
        <v>14.4</v>
      </c>
      <c r="N1613" s="58">
        <f t="shared" si="358"/>
        <v>14.4</v>
      </c>
      <c r="O1613" s="58">
        <f t="shared" si="359"/>
        <v>14.4</v>
      </c>
      <c r="P1613" s="58">
        <f t="shared" si="360"/>
        <v>14.4</v>
      </c>
      <c r="Q1613" s="58">
        <f t="shared" si="361"/>
        <v>14.4</v>
      </c>
      <c r="R1613" s="58">
        <f>SUM(Table1[[#This Row],[Oct]:[September]])</f>
        <v>172.80000000000004</v>
      </c>
      <c r="S1613" s="68">
        <f>Table1[[#This Row],[DEMAND for the whole year]]/365</f>
        <v>0.47342465753424667</v>
      </c>
      <c r="T1613" s="68">
        <f>Table1[[#This Row],[Lead Time (days)]]*S1613</f>
        <v>14.202739726027399</v>
      </c>
      <c r="U1613" s="68">
        <f>SQRT(2*Table1[[#This Row],[DEMAND for the whole year]]*$H$1/(Table1[[#This Row],[Std. Price ($)]]*$K$1))</f>
        <v>117.29243007572664</v>
      </c>
      <c r="V1613" s="68">
        <f>Table1[[#This Row],[DEMAND for the whole year]]/U1613</f>
        <v>1.4732408552575511</v>
      </c>
      <c r="W1613" s="68">
        <f>Table1[[#This Row],[Demand variability (COV)]]*S1613</f>
        <v>0.70066849315068502</v>
      </c>
      <c r="X1613" s="68">
        <f t="shared" si="362"/>
        <v>3.8377193903178419</v>
      </c>
      <c r="Y1613" s="68">
        <f t="shared" si="363"/>
        <v>7.8817120171758885</v>
      </c>
      <c r="Z1613" s="58">
        <f>(Table1[[#This Row],[Eoq]]/2)*(Table1[[#This Row],[Std. Price ($)]]*$K$1)</f>
        <v>441.97225657726528</v>
      </c>
      <c r="AA1613" s="58">
        <f>Table1[[#This Row],[number of times I order]]*$H$1</f>
        <v>441.97225657726534</v>
      </c>
      <c r="AB1613" s="58">
        <f>Table1[[#This Row],[Holding cost]]+AA1613</f>
        <v>883.94451315453057</v>
      </c>
      <c r="AC1613" s="34">
        <v>-0.2</v>
      </c>
      <c r="AD1613" s="29">
        <v>0.85</v>
      </c>
      <c r="AE1613" s="29">
        <v>1.48</v>
      </c>
      <c r="AF1613" s="29">
        <v>30</v>
      </c>
    </row>
    <row r="1614" spans="1:32" x14ac:dyDescent="0.15">
      <c r="A1614" s="32">
        <v>87129.24137172589</v>
      </c>
      <c r="B1614" s="33">
        <v>13.624512000000001</v>
      </c>
      <c r="C1614" s="33">
        <v>185.42780486442669</v>
      </c>
      <c r="D1614" s="33">
        <f>C1614/Table1[[#This Row],[Std. Price ($)]]</f>
        <v>13.609867631547219</v>
      </c>
      <c r="E1614" s="29">
        <v>10</v>
      </c>
      <c r="F1614" s="29">
        <f t="shared" si="350"/>
        <v>18</v>
      </c>
      <c r="G1614" s="29">
        <f t="shared" si="351"/>
        <v>18</v>
      </c>
      <c r="H1614" s="29">
        <f t="shared" si="352"/>
        <v>18</v>
      </c>
      <c r="I1614" s="58">
        <f t="shared" si="353"/>
        <v>18</v>
      </c>
      <c r="J1614" s="58">
        <f t="shared" si="354"/>
        <v>18</v>
      </c>
      <c r="K1614" s="58">
        <f t="shared" si="355"/>
        <v>18</v>
      </c>
      <c r="L1614" s="58">
        <f t="shared" si="356"/>
        <v>18</v>
      </c>
      <c r="M1614" s="58">
        <f t="shared" si="357"/>
        <v>18</v>
      </c>
      <c r="N1614" s="58">
        <f t="shared" si="358"/>
        <v>18</v>
      </c>
      <c r="O1614" s="58">
        <f t="shared" si="359"/>
        <v>18</v>
      </c>
      <c r="P1614" s="58">
        <f t="shared" si="360"/>
        <v>18</v>
      </c>
      <c r="Q1614" s="58">
        <f t="shared" si="361"/>
        <v>18</v>
      </c>
      <c r="R1614" s="58">
        <f>SUM(Table1[[#This Row],[Oct]:[September]])</f>
        <v>216</v>
      </c>
      <c r="S1614" s="68">
        <f>Table1[[#This Row],[DEMAND for the whole year]]/365</f>
        <v>0.59178082191780823</v>
      </c>
      <c r="T1614" s="68">
        <f>Table1[[#This Row],[Lead Time (days)]]*S1614</f>
        <v>26.038356164383561</v>
      </c>
      <c r="U1614" s="68">
        <f>SQRT(2*Table1[[#This Row],[DEMAND for the whole year]]*$H$1/(Table1[[#This Row],[Std. Price ($)]]*$K$1))</f>
        <v>218.08561738176709</v>
      </c>
      <c r="V1614" s="68">
        <f>Table1[[#This Row],[DEMAND for the whole year]]/U1614</f>
        <v>0.99043670368176484</v>
      </c>
      <c r="W1614" s="68">
        <f>Table1[[#This Row],[Demand variability (COV)]]*S1614</f>
        <v>0.432</v>
      </c>
      <c r="X1614" s="68">
        <f t="shared" si="362"/>
        <v>2.8655638188670656</v>
      </c>
      <c r="Y1614" s="68">
        <f t="shared" si="363"/>
        <v>5.8851485713441996</v>
      </c>
      <c r="Z1614" s="58">
        <f>(Table1[[#This Row],[Eoq]]/2)*(Table1[[#This Row],[Std. Price ($)]]*$K$1)</f>
        <v>297.13101110452948</v>
      </c>
      <c r="AA1614" s="58">
        <f>Table1[[#This Row],[number of times I order]]*$H$1</f>
        <v>297.13101110452948</v>
      </c>
      <c r="AB1614" s="58">
        <f>Table1[[#This Row],[Holding cost]]+AA1614</f>
        <v>594.26202220905896</v>
      </c>
      <c r="AC1614" s="34">
        <v>0.8</v>
      </c>
      <c r="AD1614" s="29">
        <v>1</v>
      </c>
      <c r="AE1614" s="29">
        <v>0.73</v>
      </c>
      <c r="AF1614" s="29">
        <v>44</v>
      </c>
    </row>
    <row r="1615" spans="1:32" x14ac:dyDescent="0.15">
      <c r="A1615" s="32">
        <v>28305.808334928493</v>
      </c>
      <c r="B1615" s="33">
        <v>343.99178000000006</v>
      </c>
      <c r="C1615" s="33">
        <v>9740.2602668527234</v>
      </c>
      <c r="D1615" s="33">
        <f>C1615/Table1[[#This Row],[Std. Price ($)]]</f>
        <v>28.315386684102513</v>
      </c>
      <c r="E1615" s="29">
        <v>18</v>
      </c>
      <c r="F1615" s="29">
        <f t="shared" si="350"/>
        <v>32.4</v>
      </c>
      <c r="G1615" s="29">
        <f t="shared" si="351"/>
        <v>32.4</v>
      </c>
      <c r="H1615" s="29">
        <f t="shared" si="352"/>
        <v>32.4</v>
      </c>
      <c r="I1615" s="58">
        <f t="shared" si="353"/>
        <v>32.4</v>
      </c>
      <c r="J1615" s="58">
        <f t="shared" si="354"/>
        <v>32.4</v>
      </c>
      <c r="K1615" s="58">
        <f t="shared" si="355"/>
        <v>32.4</v>
      </c>
      <c r="L1615" s="58">
        <f t="shared" si="356"/>
        <v>32.4</v>
      </c>
      <c r="M1615" s="58">
        <f t="shared" si="357"/>
        <v>32.4</v>
      </c>
      <c r="N1615" s="58">
        <f t="shared" si="358"/>
        <v>32.4</v>
      </c>
      <c r="O1615" s="58">
        <f t="shared" si="359"/>
        <v>32.4</v>
      </c>
      <c r="P1615" s="58">
        <f t="shared" si="360"/>
        <v>32.4</v>
      </c>
      <c r="Q1615" s="58">
        <f t="shared" si="361"/>
        <v>32.4</v>
      </c>
      <c r="R1615" s="58">
        <f>SUM(Table1[[#This Row],[Oct]:[September]])</f>
        <v>388.7999999999999</v>
      </c>
      <c r="S1615" s="68">
        <f>Table1[[#This Row],[DEMAND for the whole year]]/365</f>
        <v>1.0652054794520545</v>
      </c>
      <c r="T1615" s="68">
        <f>Table1[[#This Row],[Lead Time (days)]]*S1615</f>
        <v>46.869041095890395</v>
      </c>
      <c r="U1615" s="68">
        <f>SQRT(2*Table1[[#This Row],[DEMAND for the whole year]]*$H$1/(Table1[[#This Row],[Std. Price ($)]]*$K$1))</f>
        <v>58.230393251792727</v>
      </c>
      <c r="V1615" s="68">
        <f>Table1[[#This Row],[DEMAND for the whole year]]/U1615</f>
        <v>6.6769255415947235</v>
      </c>
      <c r="W1615" s="68">
        <f>Table1[[#This Row],[Demand variability (COV)]]*S1615</f>
        <v>0.99064109589041072</v>
      </c>
      <c r="X1615" s="68">
        <f t="shared" si="362"/>
        <v>6.5711696339499541</v>
      </c>
      <c r="Y1615" s="68">
        <f t="shared" si="363"/>
        <v>13.495532477301627</v>
      </c>
      <c r="Z1615" s="58">
        <f>(Table1[[#This Row],[Eoq]]/2)*(Table1[[#This Row],[Std. Price ($)]]*$K$1)</f>
        <v>2003.0776624784171</v>
      </c>
      <c r="AA1615" s="58">
        <f>Table1[[#This Row],[number of times I order]]*$H$1</f>
        <v>2003.0776624784171</v>
      </c>
      <c r="AB1615" s="58">
        <f>Table1[[#This Row],[Holding cost]]+AA1615</f>
        <v>4006.1553249568342</v>
      </c>
      <c r="AC1615" s="34">
        <v>0.8</v>
      </c>
      <c r="AD1615" s="29">
        <v>1</v>
      </c>
      <c r="AE1615" s="29">
        <v>0.93</v>
      </c>
      <c r="AF1615" s="29">
        <v>44</v>
      </c>
    </row>
    <row r="1616" spans="1:32" x14ac:dyDescent="0.15">
      <c r="A1616" s="32">
        <v>2838.4356892635078</v>
      </c>
      <c r="B1616" s="33">
        <v>21.102884</v>
      </c>
      <c r="C1616" s="33">
        <v>245.51322026316808</v>
      </c>
      <c r="D1616" s="33">
        <f>C1616/Table1[[#This Row],[Std. Price ($)]]</f>
        <v>11.634107464324217</v>
      </c>
      <c r="E1616" s="29">
        <v>26</v>
      </c>
      <c r="F1616" s="29">
        <f t="shared" si="350"/>
        <v>31.2</v>
      </c>
      <c r="G1616" s="29">
        <f t="shared" si="351"/>
        <v>31.2</v>
      </c>
      <c r="H1616" s="29">
        <f t="shared" si="352"/>
        <v>31.2</v>
      </c>
      <c r="I1616" s="58">
        <f t="shared" si="353"/>
        <v>31.2</v>
      </c>
      <c r="J1616" s="58">
        <f t="shared" si="354"/>
        <v>31.2</v>
      </c>
      <c r="K1616" s="58">
        <f t="shared" si="355"/>
        <v>31.2</v>
      </c>
      <c r="L1616" s="58">
        <f t="shared" si="356"/>
        <v>31.2</v>
      </c>
      <c r="M1616" s="58">
        <f t="shared" si="357"/>
        <v>31.2</v>
      </c>
      <c r="N1616" s="58">
        <f t="shared" si="358"/>
        <v>31.2</v>
      </c>
      <c r="O1616" s="58">
        <f t="shared" si="359"/>
        <v>31.2</v>
      </c>
      <c r="P1616" s="58">
        <f t="shared" si="360"/>
        <v>31.2</v>
      </c>
      <c r="Q1616" s="58">
        <f t="shared" si="361"/>
        <v>31.2</v>
      </c>
      <c r="R1616" s="58">
        <f>SUM(Table1[[#This Row],[Oct]:[September]])</f>
        <v>374.39999999999992</v>
      </c>
      <c r="S1616" s="68">
        <f>Table1[[#This Row],[DEMAND for the whole year]]/365</f>
        <v>1.0257534246575339</v>
      </c>
      <c r="T1616" s="68">
        <f>Table1[[#This Row],[Lead Time (days)]]*S1616</f>
        <v>16.412054794520543</v>
      </c>
      <c r="U1616" s="68">
        <f>SQRT(2*Table1[[#This Row],[DEMAND for the whole year]]*$H$1/(Table1[[#This Row],[Std. Price ($)]]*$K$1))</f>
        <v>230.70533710875398</v>
      </c>
      <c r="V1616" s="68">
        <f>Table1[[#This Row],[DEMAND for the whole year]]/U1616</f>
        <v>1.6228493223956435</v>
      </c>
      <c r="W1616" s="68">
        <f>Table1[[#This Row],[Demand variability (COV)]]*S1616</f>
        <v>0.6975123287671231</v>
      </c>
      <c r="X1616" s="68">
        <f t="shared" si="362"/>
        <v>2.7900493150684924</v>
      </c>
      <c r="Y1616" s="68">
        <f t="shared" si="363"/>
        <v>5.7300607414309779</v>
      </c>
      <c r="Z1616" s="58">
        <f>(Table1[[#This Row],[Eoq]]/2)*(Table1[[#This Row],[Std. Price ($)]]*$K$1)</f>
        <v>486.85479671869302</v>
      </c>
      <c r="AA1616" s="58">
        <f>Table1[[#This Row],[number of times I order]]*$H$1</f>
        <v>486.85479671869302</v>
      </c>
      <c r="AB1616" s="58">
        <f>Table1[[#This Row],[Holding cost]]+AA1616</f>
        <v>973.70959343738605</v>
      </c>
      <c r="AC1616" s="34">
        <v>0.2</v>
      </c>
      <c r="AD1616" s="29">
        <v>1</v>
      </c>
      <c r="AE1616" s="29">
        <v>0.68</v>
      </c>
      <c r="AF1616" s="29">
        <v>16</v>
      </c>
    </row>
    <row r="1617" spans="1:32" x14ac:dyDescent="0.15">
      <c r="A1617" s="32">
        <v>78229.362958847429</v>
      </c>
      <c r="B1617" s="33">
        <v>625.03126400000008</v>
      </c>
      <c r="C1617" s="33">
        <v>13448.134697759331</v>
      </c>
      <c r="D1617" s="33">
        <f>C1617/Table1[[#This Row],[Std. Price ($)]]</f>
        <v>21.515939237496013</v>
      </c>
      <c r="E1617" s="29">
        <v>18</v>
      </c>
      <c r="F1617" s="29">
        <f t="shared" si="350"/>
        <v>7.2000000000000011</v>
      </c>
      <c r="G1617" s="29">
        <f t="shared" si="351"/>
        <v>7.2000000000000011</v>
      </c>
      <c r="H1617" s="29">
        <f t="shared" si="352"/>
        <v>7.2000000000000011</v>
      </c>
      <c r="I1617" s="58">
        <f t="shared" si="353"/>
        <v>7.2000000000000011</v>
      </c>
      <c r="J1617" s="58">
        <f t="shared" si="354"/>
        <v>7.2000000000000011</v>
      </c>
      <c r="K1617" s="58">
        <f t="shared" si="355"/>
        <v>7.2000000000000011</v>
      </c>
      <c r="L1617" s="58">
        <f t="shared" si="356"/>
        <v>7.2000000000000011</v>
      </c>
      <c r="M1617" s="58">
        <f t="shared" si="357"/>
        <v>7.2000000000000011</v>
      </c>
      <c r="N1617" s="58">
        <f t="shared" si="358"/>
        <v>7.2000000000000011</v>
      </c>
      <c r="O1617" s="58">
        <f t="shared" si="359"/>
        <v>7.2000000000000011</v>
      </c>
      <c r="P1617" s="58">
        <f t="shared" si="360"/>
        <v>7.2000000000000011</v>
      </c>
      <c r="Q1617" s="58">
        <f t="shared" si="361"/>
        <v>7.2000000000000011</v>
      </c>
      <c r="R1617" s="58">
        <f>SUM(Table1[[#This Row],[Oct]:[September]])</f>
        <v>86.40000000000002</v>
      </c>
      <c r="S1617" s="68">
        <f>Table1[[#This Row],[DEMAND for the whole year]]/365</f>
        <v>0.23671232876712334</v>
      </c>
      <c r="T1617" s="68">
        <f>Table1[[#This Row],[Lead Time (days)]]*S1617</f>
        <v>6.1545205479452072</v>
      </c>
      <c r="U1617" s="68">
        <f>SQRT(2*Table1[[#This Row],[DEMAND for the whole year]]*$H$1/(Table1[[#This Row],[Std. Price ($)]]*$K$1))</f>
        <v>20.364165972313948</v>
      </c>
      <c r="V1617" s="68">
        <f>Table1[[#This Row],[DEMAND for the whole year]]/U1617</f>
        <v>4.2427467993270591</v>
      </c>
      <c r="W1617" s="68">
        <f>Table1[[#This Row],[Demand variability (COV)]]*S1617</f>
        <v>0.27458630136986306</v>
      </c>
      <c r="X1617" s="68">
        <f t="shared" si="362"/>
        <v>1.4001209088502009</v>
      </c>
      <c r="Y1617" s="68">
        <f t="shared" si="363"/>
        <v>2.8754967913039367</v>
      </c>
      <c r="Z1617" s="58">
        <f>(Table1[[#This Row],[Eoq]]/2)*(Table1[[#This Row],[Std. Price ($)]]*$K$1)</f>
        <v>1272.8240397981178</v>
      </c>
      <c r="AA1617" s="58">
        <f>Table1[[#This Row],[number of times I order]]*$H$1</f>
        <v>1272.8240397981178</v>
      </c>
      <c r="AB1617" s="58">
        <f>Table1[[#This Row],[Holding cost]]+AA1617</f>
        <v>2545.6480795962357</v>
      </c>
      <c r="AC1617" s="34">
        <v>-0.6</v>
      </c>
      <c r="AD1617" s="29">
        <v>0.7</v>
      </c>
      <c r="AE1617" s="29">
        <v>1.1599999999999999</v>
      </c>
      <c r="AF1617" s="29">
        <v>26</v>
      </c>
    </row>
    <row r="1618" spans="1:32" x14ac:dyDescent="0.15">
      <c r="A1618" s="32">
        <v>79791.067539812444</v>
      </c>
      <c r="B1618" s="33">
        <v>7.0148100000000007</v>
      </c>
      <c r="C1618" s="33">
        <v>129.91861841339338</v>
      </c>
      <c r="D1618" s="33">
        <f>C1618/Table1[[#This Row],[Std. Price ($)]]</f>
        <v>18.520618293780355</v>
      </c>
      <c r="E1618" s="29">
        <v>26</v>
      </c>
      <c r="F1618" s="29">
        <f t="shared" si="350"/>
        <v>23.4</v>
      </c>
      <c r="G1618" s="29">
        <f t="shared" si="351"/>
        <v>23.4</v>
      </c>
      <c r="H1618" s="29">
        <f t="shared" si="352"/>
        <v>23.4</v>
      </c>
      <c r="I1618" s="58">
        <f t="shared" si="353"/>
        <v>23.4</v>
      </c>
      <c r="J1618" s="58">
        <f t="shared" si="354"/>
        <v>23.4</v>
      </c>
      <c r="K1618" s="58">
        <f t="shared" si="355"/>
        <v>23.4</v>
      </c>
      <c r="L1618" s="58">
        <f t="shared" si="356"/>
        <v>23.4</v>
      </c>
      <c r="M1618" s="58">
        <f t="shared" si="357"/>
        <v>23.4</v>
      </c>
      <c r="N1618" s="58">
        <f t="shared" si="358"/>
        <v>23.4</v>
      </c>
      <c r="O1618" s="58">
        <f t="shared" si="359"/>
        <v>23.4</v>
      </c>
      <c r="P1618" s="58">
        <f t="shared" si="360"/>
        <v>23.4</v>
      </c>
      <c r="Q1618" s="58">
        <f t="shared" si="361"/>
        <v>23.4</v>
      </c>
      <c r="R1618" s="58">
        <f>SUM(Table1[[#This Row],[Oct]:[September]])</f>
        <v>280.8</v>
      </c>
      <c r="S1618" s="68">
        <f>Table1[[#This Row],[DEMAND for the whole year]]/365</f>
        <v>0.76931506849315068</v>
      </c>
      <c r="T1618" s="68">
        <f>Table1[[#This Row],[Lead Time (days)]]*S1618</f>
        <v>8.4624657534246577</v>
      </c>
      <c r="U1618" s="68">
        <f>SQRT(2*Table1[[#This Row],[DEMAND for the whole year]]*$H$1/(Table1[[#This Row],[Std. Price ($)]]*$K$1))</f>
        <v>346.53828589041387</v>
      </c>
      <c r="V1618" s="68">
        <f>Table1[[#This Row],[DEMAND for the whole year]]/U1618</f>
        <v>0.81030007774897828</v>
      </c>
      <c r="W1618" s="68">
        <f>Table1[[#This Row],[Demand variability (COV)]]*S1618</f>
        <v>1.1847452054794521</v>
      </c>
      <c r="X1618" s="68">
        <f t="shared" si="362"/>
        <v>3.9293553187478527</v>
      </c>
      <c r="Y1618" s="68">
        <f t="shared" si="363"/>
        <v>8.0699092053637589</v>
      </c>
      <c r="Z1618" s="58">
        <f>(Table1[[#This Row],[Eoq]]/2)*(Table1[[#This Row],[Std. Price ($)]]*$K$1)</f>
        <v>243.09002332469345</v>
      </c>
      <c r="AA1618" s="58">
        <f>Table1[[#This Row],[number of times I order]]*$H$1</f>
        <v>243.09002332469348</v>
      </c>
      <c r="AB1618" s="58">
        <f>Table1[[#This Row],[Holding cost]]+AA1618</f>
        <v>486.1800466493869</v>
      </c>
      <c r="AC1618" s="34">
        <v>-0.1</v>
      </c>
      <c r="AD1618" s="29">
        <v>1</v>
      </c>
      <c r="AE1618" s="29">
        <v>1.54</v>
      </c>
      <c r="AF1618" s="29">
        <v>11</v>
      </c>
    </row>
    <row r="1619" spans="1:32" x14ac:dyDescent="0.15">
      <c r="A1619" s="32">
        <v>84121.201542060327</v>
      </c>
      <c r="B1619" s="33">
        <v>45.888545999999998</v>
      </c>
      <c r="C1619" s="33">
        <v>1791.5396733626185</v>
      </c>
      <c r="D1619" s="33">
        <f>C1619/Table1[[#This Row],[Std. Price ($)]]</f>
        <v>39.041107847753956</v>
      </c>
      <c r="E1619" s="29">
        <v>26</v>
      </c>
      <c r="F1619" s="29">
        <f t="shared" si="350"/>
        <v>20.8</v>
      </c>
      <c r="G1619" s="29">
        <f t="shared" si="351"/>
        <v>20.8</v>
      </c>
      <c r="H1619" s="29">
        <f t="shared" si="352"/>
        <v>20.8</v>
      </c>
      <c r="I1619" s="58">
        <f t="shared" si="353"/>
        <v>20.8</v>
      </c>
      <c r="J1619" s="58">
        <f t="shared" si="354"/>
        <v>20.8</v>
      </c>
      <c r="K1619" s="58">
        <f t="shared" si="355"/>
        <v>20.8</v>
      </c>
      <c r="L1619" s="58">
        <f t="shared" si="356"/>
        <v>20.8</v>
      </c>
      <c r="M1619" s="58">
        <f t="shared" si="357"/>
        <v>20.8</v>
      </c>
      <c r="N1619" s="58">
        <f t="shared" si="358"/>
        <v>20.8</v>
      </c>
      <c r="O1619" s="58">
        <f t="shared" si="359"/>
        <v>20.8</v>
      </c>
      <c r="P1619" s="58">
        <f t="shared" si="360"/>
        <v>20.8</v>
      </c>
      <c r="Q1619" s="58">
        <f t="shared" si="361"/>
        <v>20.8</v>
      </c>
      <c r="R1619" s="58">
        <f>SUM(Table1[[#This Row],[Oct]:[September]])</f>
        <v>249.60000000000005</v>
      </c>
      <c r="S1619" s="68">
        <f>Table1[[#This Row],[DEMAND for the whole year]]/365</f>
        <v>0.68383561643835633</v>
      </c>
      <c r="T1619" s="68">
        <f>Table1[[#This Row],[Lead Time (days)]]*S1619</f>
        <v>51.971506849315084</v>
      </c>
      <c r="U1619" s="68">
        <f>SQRT(2*Table1[[#This Row],[DEMAND for the whole year]]*$H$1/(Table1[[#This Row],[Std. Price ($)]]*$K$1))</f>
        <v>127.74113461961102</v>
      </c>
      <c r="V1619" s="68">
        <f>Table1[[#This Row],[DEMAND for the whole year]]/U1619</f>
        <v>1.9539516440280706</v>
      </c>
      <c r="W1619" s="68">
        <f>Table1[[#This Row],[Demand variability (COV)]]*S1619</f>
        <v>0.39662465753424664</v>
      </c>
      <c r="X1619" s="68">
        <f t="shared" si="362"/>
        <v>3.4576936014164188</v>
      </c>
      <c r="Y1619" s="68">
        <f t="shared" si="363"/>
        <v>7.1012344672075915</v>
      </c>
      <c r="Z1619" s="58">
        <f>(Table1[[#This Row],[Eoq]]/2)*(Table1[[#This Row],[Std. Price ($)]]*$K$1)</f>
        <v>586.18549320842135</v>
      </c>
      <c r="AA1619" s="58">
        <f>Table1[[#This Row],[number of times I order]]*$H$1</f>
        <v>586.18549320842124</v>
      </c>
      <c r="AB1619" s="58">
        <f>Table1[[#This Row],[Holding cost]]+AA1619</f>
        <v>1172.3709864168427</v>
      </c>
      <c r="AC1619" s="34">
        <v>-0.2</v>
      </c>
      <c r="AD1619" s="29">
        <v>0.82</v>
      </c>
      <c r="AE1619" s="29">
        <v>0.57999999999999996</v>
      </c>
      <c r="AF1619" s="29">
        <v>76</v>
      </c>
    </row>
    <row r="1620" spans="1:32" x14ac:dyDescent="0.15">
      <c r="A1620" s="32">
        <v>99578.023350949414</v>
      </c>
      <c r="B1620" s="33">
        <v>156.025353</v>
      </c>
      <c r="C1620" s="33">
        <v>1536.2154680376518</v>
      </c>
      <c r="D1620" s="33">
        <f>C1620/Table1[[#This Row],[Std. Price ($)]]</f>
        <v>9.8459348977576227</v>
      </c>
      <c r="E1620" s="29">
        <v>18</v>
      </c>
      <c r="F1620" s="29">
        <f t="shared" si="350"/>
        <v>32.4</v>
      </c>
      <c r="G1620" s="29">
        <f t="shared" si="351"/>
        <v>32.4</v>
      </c>
      <c r="H1620" s="29">
        <f t="shared" si="352"/>
        <v>32.4</v>
      </c>
      <c r="I1620" s="58">
        <f t="shared" si="353"/>
        <v>32.4</v>
      </c>
      <c r="J1620" s="58">
        <f t="shared" si="354"/>
        <v>32.4</v>
      </c>
      <c r="K1620" s="58">
        <f t="shared" si="355"/>
        <v>32.4</v>
      </c>
      <c r="L1620" s="58">
        <f t="shared" si="356"/>
        <v>32.4</v>
      </c>
      <c r="M1620" s="58">
        <f t="shared" si="357"/>
        <v>32.4</v>
      </c>
      <c r="N1620" s="58">
        <f t="shared" si="358"/>
        <v>32.4</v>
      </c>
      <c r="O1620" s="58">
        <f t="shared" si="359"/>
        <v>32.4</v>
      </c>
      <c r="P1620" s="58">
        <f t="shared" si="360"/>
        <v>32.4</v>
      </c>
      <c r="Q1620" s="58">
        <f t="shared" si="361"/>
        <v>32.4</v>
      </c>
      <c r="R1620" s="58">
        <f>SUM(Table1[[#This Row],[Oct]:[September]])</f>
        <v>388.7999999999999</v>
      </c>
      <c r="S1620" s="68">
        <f>Table1[[#This Row],[DEMAND for the whole year]]/365</f>
        <v>1.0652054794520545</v>
      </c>
      <c r="T1620" s="68">
        <f>Table1[[#This Row],[Lead Time (days)]]*S1620</f>
        <v>24.499726027397251</v>
      </c>
      <c r="U1620" s="68">
        <f>SQRT(2*Table1[[#This Row],[DEMAND for the whole year]]*$H$1/(Table1[[#This Row],[Std. Price ($)]]*$K$1))</f>
        <v>86.462177456898672</v>
      </c>
      <c r="V1620" s="68">
        <f>Table1[[#This Row],[DEMAND for the whole year]]/U1620</f>
        <v>4.4967639196204185</v>
      </c>
      <c r="W1620" s="68">
        <f>Table1[[#This Row],[Demand variability (COV)]]*S1620</f>
        <v>0.77759999999999974</v>
      </c>
      <c r="X1620" s="68">
        <f t="shared" si="362"/>
        <v>3.729238592527969</v>
      </c>
      <c r="Y1620" s="68">
        <f t="shared" si="363"/>
        <v>7.6589196968904654</v>
      </c>
      <c r="Z1620" s="58">
        <f>(Table1[[#This Row],[Eoq]]/2)*(Table1[[#This Row],[Std. Price ($)]]*$K$1)</f>
        <v>1349.0291758861258</v>
      </c>
      <c r="AA1620" s="58">
        <f>Table1[[#This Row],[number of times I order]]*$H$1</f>
        <v>1349.0291758861256</v>
      </c>
      <c r="AB1620" s="58">
        <f>Table1[[#This Row],[Holding cost]]+AA1620</f>
        <v>2698.0583517722516</v>
      </c>
      <c r="AC1620" s="34">
        <v>0.8</v>
      </c>
      <c r="AD1620" s="29">
        <v>0.82</v>
      </c>
      <c r="AE1620" s="29">
        <v>0.73</v>
      </c>
      <c r="AF1620" s="29">
        <v>23</v>
      </c>
    </row>
    <row r="1621" spans="1:32" x14ac:dyDescent="0.15">
      <c r="A1621" s="32">
        <v>71879.199721839497</v>
      </c>
      <c r="B1621" s="33">
        <v>134.98458600000001</v>
      </c>
      <c r="C1621" s="33">
        <v>3059.9420383658353</v>
      </c>
      <c r="D1621" s="33">
        <f>C1621/Table1[[#This Row],[Std. Price ($)]]</f>
        <v>22.668825597359948</v>
      </c>
      <c r="E1621" s="29">
        <v>26</v>
      </c>
      <c r="F1621" s="29">
        <f t="shared" si="350"/>
        <v>46.8</v>
      </c>
      <c r="G1621" s="29">
        <f t="shared" si="351"/>
        <v>46.8</v>
      </c>
      <c r="H1621" s="29">
        <f t="shared" si="352"/>
        <v>46.8</v>
      </c>
      <c r="I1621" s="58">
        <f t="shared" si="353"/>
        <v>46.8</v>
      </c>
      <c r="J1621" s="58">
        <f t="shared" si="354"/>
        <v>46.8</v>
      </c>
      <c r="K1621" s="58">
        <f t="shared" si="355"/>
        <v>46.8</v>
      </c>
      <c r="L1621" s="58">
        <f t="shared" si="356"/>
        <v>46.8</v>
      </c>
      <c r="M1621" s="58">
        <f t="shared" si="357"/>
        <v>46.8</v>
      </c>
      <c r="N1621" s="58">
        <f t="shared" si="358"/>
        <v>46.8</v>
      </c>
      <c r="O1621" s="58">
        <f t="shared" si="359"/>
        <v>46.8</v>
      </c>
      <c r="P1621" s="58">
        <f t="shared" si="360"/>
        <v>46.8</v>
      </c>
      <c r="Q1621" s="58">
        <f t="shared" si="361"/>
        <v>46.8</v>
      </c>
      <c r="R1621" s="58">
        <f>SUM(Table1[[#This Row],[Oct]:[September]])</f>
        <v>561.6</v>
      </c>
      <c r="S1621" s="68">
        <f>Table1[[#This Row],[DEMAND for the whole year]]/365</f>
        <v>1.5386301369863014</v>
      </c>
      <c r="T1621" s="68">
        <f>Table1[[#This Row],[Lead Time (days)]]*S1621</f>
        <v>35.38849315068493</v>
      </c>
      <c r="U1621" s="68">
        <f>SQRT(2*Table1[[#This Row],[DEMAND for the whole year]]*$H$1/(Table1[[#This Row],[Std. Price ($)]]*$K$1))</f>
        <v>111.72029851992687</v>
      </c>
      <c r="V1621" s="68">
        <f>Table1[[#This Row],[DEMAND for the whole year]]/U1621</f>
        <v>5.0268394145029145</v>
      </c>
      <c r="W1621" s="68">
        <f>Table1[[#This Row],[Demand variability (COV)]]*S1621</f>
        <v>1.4924712328767122</v>
      </c>
      <c r="X1621" s="68">
        <f t="shared" si="362"/>
        <v>7.1576405862675347</v>
      </c>
      <c r="Y1621" s="68">
        <f t="shared" si="363"/>
        <v>14.699996556741066</v>
      </c>
      <c r="Z1621" s="58">
        <f>(Table1[[#This Row],[Eoq]]/2)*(Table1[[#This Row],[Std. Price ($)]]*$K$1)</f>
        <v>1508.0518243508743</v>
      </c>
      <c r="AA1621" s="58">
        <f>Table1[[#This Row],[number of times I order]]*$H$1</f>
        <v>1508.0518243508743</v>
      </c>
      <c r="AB1621" s="58">
        <f>Table1[[#This Row],[Holding cost]]+AA1621</f>
        <v>3016.1036487017486</v>
      </c>
      <c r="AC1621" s="34">
        <v>0.8</v>
      </c>
      <c r="AD1621" s="29">
        <v>0.85</v>
      </c>
      <c r="AE1621" s="29">
        <v>0.97</v>
      </c>
      <c r="AF1621" s="29">
        <v>23</v>
      </c>
    </row>
    <row r="1622" spans="1:32" x14ac:dyDescent="0.15">
      <c r="A1622" s="32">
        <v>26139.86709374595</v>
      </c>
      <c r="B1622" s="33">
        <v>25.113022000000004</v>
      </c>
      <c r="C1622" s="33">
        <v>1057.0953320701803</v>
      </c>
      <c r="D1622" s="33">
        <f>C1622/Table1[[#This Row],[Std. Price ($)]]</f>
        <v>42.093513559227567</v>
      </c>
      <c r="E1622" s="29">
        <v>26</v>
      </c>
      <c r="F1622" s="29">
        <f t="shared" si="350"/>
        <v>15.6</v>
      </c>
      <c r="G1622" s="29">
        <f t="shared" si="351"/>
        <v>15.6</v>
      </c>
      <c r="H1622" s="29">
        <f t="shared" si="352"/>
        <v>15.6</v>
      </c>
      <c r="I1622" s="58">
        <f t="shared" si="353"/>
        <v>15.6</v>
      </c>
      <c r="J1622" s="58">
        <f t="shared" si="354"/>
        <v>15.6</v>
      </c>
      <c r="K1622" s="58">
        <f t="shared" si="355"/>
        <v>15.6</v>
      </c>
      <c r="L1622" s="58">
        <f t="shared" si="356"/>
        <v>15.6</v>
      </c>
      <c r="M1622" s="58">
        <f t="shared" si="357"/>
        <v>15.6</v>
      </c>
      <c r="N1622" s="58">
        <f t="shared" si="358"/>
        <v>15.6</v>
      </c>
      <c r="O1622" s="58">
        <f t="shared" si="359"/>
        <v>15.6</v>
      </c>
      <c r="P1622" s="58">
        <f t="shared" si="360"/>
        <v>15.6</v>
      </c>
      <c r="Q1622" s="58">
        <f t="shared" si="361"/>
        <v>15.6</v>
      </c>
      <c r="R1622" s="58">
        <f>SUM(Table1[[#This Row],[Oct]:[September]])</f>
        <v>187.19999999999996</v>
      </c>
      <c r="S1622" s="68">
        <f>Table1[[#This Row],[DEMAND for the whole year]]/365</f>
        <v>0.51287671232876697</v>
      </c>
      <c r="T1622" s="68">
        <f>Table1[[#This Row],[Lead Time (days)]]*S1622</f>
        <v>15.386301369863009</v>
      </c>
      <c r="U1622" s="68">
        <f>SQRT(2*Table1[[#This Row],[DEMAND for the whole year]]*$H$1/(Table1[[#This Row],[Std. Price ($)]]*$K$1))</f>
        <v>149.54230174967572</v>
      </c>
      <c r="V1622" s="68">
        <f>Table1[[#This Row],[DEMAND for the whole year]]/U1622</f>
        <v>1.2518197045900821</v>
      </c>
      <c r="W1622" s="68">
        <f>Table1[[#This Row],[Demand variability (COV)]]*S1622</f>
        <v>0.58467945205479432</v>
      </c>
      <c r="X1622" s="68">
        <f t="shared" si="362"/>
        <v>3.2024212480017109</v>
      </c>
      <c r="Y1622" s="68">
        <f t="shared" si="363"/>
        <v>6.5769691494677138</v>
      </c>
      <c r="Z1622" s="58">
        <f>(Table1[[#This Row],[Eoq]]/2)*(Table1[[#This Row],[Std. Price ($)]]*$K$1)</f>
        <v>375.54591137702459</v>
      </c>
      <c r="AA1622" s="58">
        <f>Table1[[#This Row],[number of times I order]]*$H$1</f>
        <v>375.54591137702459</v>
      </c>
      <c r="AB1622" s="58">
        <f>Table1[[#This Row],[Holding cost]]+AA1622</f>
        <v>751.09182275404919</v>
      </c>
      <c r="AC1622" s="34">
        <v>-0.4</v>
      </c>
      <c r="AD1622" s="29">
        <v>0.85</v>
      </c>
      <c r="AE1622" s="29">
        <v>1.1399999999999999</v>
      </c>
      <c r="AF1622" s="29">
        <v>30</v>
      </c>
    </row>
    <row r="1623" spans="1:32" x14ac:dyDescent="0.15">
      <c r="A1623" s="32">
        <v>22414.89462226459</v>
      </c>
      <c r="B1623" s="33">
        <v>27.533132000000002</v>
      </c>
      <c r="C1623" s="33">
        <v>1159.5620694216236</v>
      </c>
      <c r="D1623" s="33">
        <f>C1623/Table1[[#This Row],[Std. Price ($)]]</f>
        <v>42.11515309706224</v>
      </c>
      <c r="E1623" s="29">
        <v>26</v>
      </c>
      <c r="F1623" s="29">
        <f t="shared" si="350"/>
        <v>57.2</v>
      </c>
      <c r="G1623" s="29">
        <f t="shared" si="351"/>
        <v>57.2</v>
      </c>
      <c r="H1623" s="29">
        <f t="shared" si="352"/>
        <v>57.2</v>
      </c>
      <c r="I1623" s="58">
        <f t="shared" si="353"/>
        <v>57.2</v>
      </c>
      <c r="J1623" s="58">
        <f t="shared" si="354"/>
        <v>57.2</v>
      </c>
      <c r="K1623" s="58">
        <f t="shared" si="355"/>
        <v>57.2</v>
      </c>
      <c r="L1623" s="58">
        <f t="shared" si="356"/>
        <v>57.2</v>
      </c>
      <c r="M1623" s="58">
        <f t="shared" si="357"/>
        <v>57.2</v>
      </c>
      <c r="N1623" s="58">
        <f t="shared" si="358"/>
        <v>57.2</v>
      </c>
      <c r="O1623" s="58">
        <f t="shared" si="359"/>
        <v>57.2</v>
      </c>
      <c r="P1623" s="58">
        <f t="shared" si="360"/>
        <v>57.2</v>
      </c>
      <c r="Q1623" s="58">
        <f t="shared" si="361"/>
        <v>57.2</v>
      </c>
      <c r="R1623" s="58">
        <f>SUM(Table1[[#This Row],[Oct]:[September]])</f>
        <v>686.40000000000009</v>
      </c>
      <c r="S1623" s="68">
        <f>Table1[[#This Row],[DEMAND for the whole year]]/365</f>
        <v>1.8805479452054796</v>
      </c>
      <c r="T1623" s="68">
        <f>Table1[[#This Row],[Lead Time (days)]]*S1623</f>
        <v>56.416438356164392</v>
      </c>
      <c r="U1623" s="68">
        <f>SQRT(2*Table1[[#This Row],[DEMAND for the whole year]]*$H$1/(Table1[[#This Row],[Std. Price ($)]]*$K$1))</f>
        <v>273.47740882337769</v>
      </c>
      <c r="V1623" s="68">
        <f>Table1[[#This Row],[DEMAND for the whole year]]/U1623</f>
        <v>2.5098965320506741</v>
      </c>
      <c r="W1623" s="68">
        <f>Table1[[#This Row],[Demand variability (COV)]]*S1623</f>
        <v>2.1438246575342466</v>
      </c>
      <c r="X1623" s="68">
        <f t="shared" si="362"/>
        <v>11.742211242672944</v>
      </c>
      <c r="Y1623" s="68">
        <f t="shared" si="363"/>
        <v>24.115553548048293</v>
      </c>
      <c r="Z1623" s="58">
        <f>(Table1[[#This Row],[Eoq]]/2)*(Table1[[#This Row],[Std. Price ($)]]*$K$1)</f>
        <v>752.96895961520238</v>
      </c>
      <c r="AA1623" s="58">
        <f>Table1[[#This Row],[number of times I order]]*$H$1</f>
        <v>752.96895961520227</v>
      </c>
      <c r="AB1623" s="58">
        <f>Table1[[#This Row],[Holding cost]]+AA1623</f>
        <v>1505.9379192304045</v>
      </c>
      <c r="AC1623" s="34">
        <v>1.2</v>
      </c>
      <c r="AD1623" s="29">
        <v>0.82</v>
      </c>
      <c r="AE1623" s="29">
        <v>1.1399999999999999</v>
      </c>
      <c r="AF1623" s="29">
        <v>30</v>
      </c>
    </row>
    <row r="1624" spans="1:32" x14ac:dyDescent="0.15">
      <c r="A1624" s="32">
        <v>68881.042211454929</v>
      </c>
      <c r="B1624" s="33">
        <v>27.942332000000004</v>
      </c>
      <c r="C1624" s="33">
        <v>1176.243017408483</v>
      </c>
      <c r="D1624" s="33">
        <f>C1624/Table1[[#This Row],[Std. Price ($)]]</f>
        <v>42.095377630202186</v>
      </c>
      <c r="E1624" s="29">
        <v>26</v>
      </c>
      <c r="F1624" s="29">
        <f t="shared" si="350"/>
        <v>41.6</v>
      </c>
      <c r="G1624" s="29">
        <f t="shared" si="351"/>
        <v>41.6</v>
      </c>
      <c r="H1624" s="29">
        <f t="shared" si="352"/>
        <v>41.6</v>
      </c>
      <c r="I1624" s="58">
        <f t="shared" si="353"/>
        <v>41.6</v>
      </c>
      <c r="J1624" s="58">
        <f t="shared" si="354"/>
        <v>41.6</v>
      </c>
      <c r="K1624" s="58">
        <f t="shared" si="355"/>
        <v>41.6</v>
      </c>
      <c r="L1624" s="58">
        <f t="shared" si="356"/>
        <v>41.6</v>
      </c>
      <c r="M1624" s="58">
        <f t="shared" si="357"/>
        <v>41.6</v>
      </c>
      <c r="N1624" s="58">
        <f t="shared" si="358"/>
        <v>41.6</v>
      </c>
      <c r="O1624" s="58">
        <f t="shared" si="359"/>
        <v>41.6</v>
      </c>
      <c r="P1624" s="58">
        <f t="shared" si="360"/>
        <v>41.6</v>
      </c>
      <c r="Q1624" s="58">
        <f t="shared" si="361"/>
        <v>41.6</v>
      </c>
      <c r="R1624" s="58">
        <f>SUM(Table1[[#This Row],[Oct]:[September]])</f>
        <v>499.2000000000001</v>
      </c>
      <c r="S1624" s="68">
        <f>Table1[[#This Row],[DEMAND for the whole year]]/365</f>
        <v>1.3676712328767127</v>
      </c>
      <c r="T1624" s="68">
        <f>Table1[[#This Row],[Lead Time (days)]]*S1624</f>
        <v>41.030136986301379</v>
      </c>
      <c r="U1624" s="68">
        <f>SQRT(2*Table1[[#This Row],[DEMAND for the whole year]]*$H$1/(Table1[[#This Row],[Std. Price ($)]]*$K$1))</f>
        <v>231.50831363144439</v>
      </c>
      <c r="V1624" s="68">
        <f>Table1[[#This Row],[DEMAND for the whole year]]/U1624</f>
        <v>2.1562940534166493</v>
      </c>
      <c r="W1624" s="68">
        <f>Table1[[#This Row],[Demand variability (COV)]]*S1624</f>
        <v>1.5591452054794523</v>
      </c>
      <c r="X1624" s="68">
        <f t="shared" si="362"/>
        <v>8.5397899946712332</v>
      </c>
      <c r="Y1624" s="68">
        <f t="shared" si="363"/>
        <v>17.538584398580578</v>
      </c>
      <c r="Z1624" s="58">
        <f>(Table1[[#This Row],[Eoq]]/2)*(Table1[[#This Row],[Std. Price ($)]]*$K$1)</f>
        <v>646.88821602499468</v>
      </c>
      <c r="AA1624" s="58">
        <f>Table1[[#This Row],[number of times I order]]*$H$1</f>
        <v>646.88821602499479</v>
      </c>
      <c r="AB1624" s="58">
        <f>Table1[[#This Row],[Holding cost]]+AA1624</f>
        <v>1293.7764320499896</v>
      </c>
      <c r="AC1624" s="34">
        <v>0.6</v>
      </c>
      <c r="AD1624" s="29">
        <v>0.82</v>
      </c>
      <c r="AE1624" s="29">
        <v>1.1399999999999999</v>
      </c>
      <c r="AF1624" s="29">
        <v>30</v>
      </c>
    </row>
    <row r="1625" spans="1:32" x14ac:dyDescent="0.15">
      <c r="A1625" s="32">
        <v>57501.492325084022</v>
      </c>
      <c r="B1625" s="33">
        <v>21.605617000000002</v>
      </c>
      <c r="C1625" s="33">
        <v>917.92822434262155</v>
      </c>
      <c r="D1625" s="33">
        <f>C1625/Table1[[#This Row],[Std. Price ($)]]</f>
        <v>42.485628822478034</v>
      </c>
      <c r="E1625" s="29">
        <v>26</v>
      </c>
      <c r="F1625" s="29">
        <f t="shared" si="350"/>
        <v>31.2</v>
      </c>
      <c r="G1625" s="29">
        <f t="shared" si="351"/>
        <v>31.2</v>
      </c>
      <c r="H1625" s="29">
        <f t="shared" si="352"/>
        <v>31.2</v>
      </c>
      <c r="I1625" s="58">
        <f t="shared" si="353"/>
        <v>31.2</v>
      </c>
      <c r="J1625" s="58">
        <f t="shared" si="354"/>
        <v>31.2</v>
      </c>
      <c r="K1625" s="58">
        <f t="shared" si="355"/>
        <v>31.2</v>
      </c>
      <c r="L1625" s="58">
        <f t="shared" si="356"/>
        <v>31.2</v>
      </c>
      <c r="M1625" s="58">
        <f t="shared" si="357"/>
        <v>31.2</v>
      </c>
      <c r="N1625" s="58">
        <f t="shared" si="358"/>
        <v>31.2</v>
      </c>
      <c r="O1625" s="58">
        <f t="shared" si="359"/>
        <v>31.2</v>
      </c>
      <c r="P1625" s="58">
        <f t="shared" si="360"/>
        <v>31.2</v>
      </c>
      <c r="Q1625" s="58">
        <f t="shared" si="361"/>
        <v>31.2</v>
      </c>
      <c r="R1625" s="58">
        <f>SUM(Table1[[#This Row],[Oct]:[September]])</f>
        <v>374.39999999999992</v>
      </c>
      <c r="S1625" s="68">
        <f>Table1[[#This Row],[DEMAND for the whole year]]/365</f>
        <v>1.0257534246575339</v>
      </c>
      <c r="T1625" s="68">
        <f>Table1[[#This Row],[Lead Time (days)]]*S1625</f>
        <v>30.772602739726018</v>
      </c>
      <c r="U1625" s="68">
        <f>SQRT(2*Table1[[#This Row],[DEMAND for the whole year]]*$H$1/(Table1[[#This Row],[Std. Price ($)]]*$K$1))</f>
        <v>228.00544096168042</v>
      </c>
      <c r="V1625" s="68">
        <f>Table1[[#This Row],[DEMAND for the whole year]]/U1625</f>
        <v>1.6420660771113931</v>
      </c>
      <c r="W1625" s="68">
        <f>Table1[[#This Row],[Demand variability (COV)]]*S1625</f>
        <v>1.1693589041095886</v>
      </c>
      <c r="X1625" s="68">
        <f t="shared" si="362"/>
        <v>6.4048424960034218</v>
      </c>
      <c r="Y1625" s="68">
        <f t="shared" si="363"/>
        <v>13.153938298935428</v>
      </c>
      <c r="Z1625" s="58">
        <f>(Table1[[#This Row],[Eoq]]/2)*(Table1[[#This Row],[Std. Price ($)]]*$K$1)</f>
        <v>492.61982313341792</v>
      </c>
      <c r="AA1625" s="58">
        <f>Table1[[#This Row],[number of times I order]]*$H$1</f>
        <v>492.61982313341792</v>
      </c>
      <c r="AB1625" s="58">
        <f>Table1[[#This Row],[Holding cost]]+AA1625</f>
        <v>985.23964626683585</v>
      </c>
      <c r="AC1625" s="34">
        <v>0.2</v>
      </c>
      <c r="AD1625" s="29">
        <v>0.82</v>
      </c>
      <c r="AE1625" s="29">
        <v>1.1399999999999999</v>
      </c>
      <c r="AF1625" s="29">
        <v>30</v>
      </c>
    </row>
    <row r="1626" spans="1:32" x14ac:dyDescent="0.15">
      <c r="A1626" s="32">
        <v>2753.1203186071498</v>
      </c>
      <c r="B1626" s="33">
        <v>24.727208000000001</v>
      </c>
      <c r="C1626" s="33">
        <v>1045.179194790441</v>
      </c>
      <c r="D1626" s="33">
        <f>C1626/Table1[[#This Row],[Std. Price ($)]]</f>
        <v>42.268386903626201</v>
      </c>
      <c r="E1626" s="29">
        <v>26</v>
      </c>
      <c r="F1626" s="29">
        <f t="shared" si="350"/>
        <v>65</v>
      </c>
      <c r="G1626" s="29">
        <f t="shared" si="351"/>
        <v>65</v>
      </c>
      <c r="H1626" s="29">
        <f t="shared" si="352"/>
        <v>65</v>
      </c>
      <c r="I1626" s="58">
        <f t="shared" si="353"/>
        <v>65</v>
      </c>
      <c r="J1626" s="58">
        <f t="shared" si="354"/>
        <v>65</v>
      </c>
      <c r="K1626" s="58">
        <f t="shared" si="355"/>
        <v>65</v>
      </c>
      <c r="L1626" s="58">
        <f t="shared" si="356"/>
        <v>65</v>
      </c>
      <c r="M1626" s="58">
        <f t="shared" si="357"/>
        <v>65</v>
      </c>
      <c r="N1626" s="58">
        <f t="shared" si="358"/>
        <v>65</v>
      </c>
      <c r="O1626" s="58">
        <f t="shared" si="359"/>
        <v>65</v>
      </c>
      <c r="P1626" s="58">
        <f t="shared" si="360"/>
        <v>65</v>
      </c>
      <c r="Q1626" s="58">
        <f t="shared" si="361"/>
        <v>65</v>
      </c>
      <c r="R1626" s="58">
        <f>SUM(Table1[[#This Row],[Oct]:[September]])</f>
        <v>780</v>
      </c>
      <c r="S1626" s="68">
        <f>Table1[[#This Row],[DEMAND for the whole year]]/365</f>
        <v>2.1369863013698631</v>
      </c>
      <c r="T1626" s="68">
        <f>Table1[[#This Row],[Lead Time (days)]]*S1626</f>
        <v>64.109589041095887</v>
      </c>
      <c r="U1626" s="68">
        <f>SQRT(2*Table1[[#This Row],[DEMAND for the whole year]]*$H$1/(Table1[[#This Row],[Std. Price ($)]]*$K$1))</f>
        <v>307.62412235701743</v>
      </c>
      <c r="V1626" s="68">
        <f>Table1[[#This Row],[DEMAND for the whole year]]/U1626</f>
        <v>2.535561886446474</v>
      </c>
      <c r="W1626" s="68">
        <f>Table1[[#This Row],[Demand variability (COV)]]*S1626</f>
        <v>2.4361643835616436</v>
      </c>
      <c r="X1626" s="68">
        <f t="shared" si="362"/>
        <v>13.343421866673799</v>
      </c>
      <c r="Y1626" s="68">
        <f t="shared" si="363"/>
        <v>27.404038122782147</v>
      </c>
      <c r="Z1626" s="58">
        <f>(Table1[[#This Row],[Eoq]]/2)*(Table1[[#This Row],[Std. Price ($)]]*$K$1)</f>
        <v>760.66856593394209</v>
      </c>
      <c r="AA1626" s="58">
        <f>Table1[[#This Row],[number of times I order]]*$H$1</f>
        <v>760.6685659339422</v>
      </c>
      <c r="AB1626" s="58">
        <f>Table1[[#This Row],[Holding cost]]+AA1626</f>
        <v>1521.3371318678842</v>
      </c>
      <c r="AC1626" s="34">
        <v>1.5</v>
      </c>
      <c r="AD1626" s="29">
        <v>0.82</v>
      </c>
      <c r="AE1626" s="29">
        <v>1.1399999999999999</v>
      </c>
      <c r="AF1626" s="29">
        <v>30</v>
      </c>
    </row>
    <row r="1627" spans="1:32" x14ac:dyDescent="0.15">
      <c r="A1627" s="32">
        <v>87180.968820301568</v>
      </c>
      <c r="B1627" s="33">
        <v>28.854254000000001</v>
      </c>
      <c r="C1627" s="33">
        <v>1213.4173171398431</v>
      </c>
      <c r="D1627" s="33">
        <f>C1627/Table1[[#This Row],[Std. Price ($)]]</f>
        <v>42.053324862941977</v>
      </c>
      <c r="E1627" s="29">
        <v>26</v>
      </c>
      <c r="F1627" s="29">
        <f t="shared" si="350"/>
        <v>41.6</v>
      </c>
      <c r="G1627" s="29">
        <f t="shared" si="351"/>
        <v>41.6</v>
      </c>
      <c r="H1627" s="29">
        <f t="shared" si="352"/>
        <v>41.6</v>
      </c>
      <c r="I1627" s="58">
        <f t="shared" si="353"/>
        <v>41.6</v>
      </c>
      <c r="J1627" s="58">
        <f t="shared" si="354"/>
        <v>41.6</v>
      </c>
      <c r="K1627" s="58">
        <f t="shared" si="355"/>
        <v>41.6</v>
      </c>
      <c r="L1627" s="58">
        <f t="shared" si="356"/>
        <v>41.6</v>
      </c>
      <c r="M1627" s="58">
        <f t="shared" si="357"/>
        <v>41.6</v>
      </c>
      <c r="N1627" s="58">
        <f t="shared" si="358"/>
        <v>41.6</v>
      </c>
      <c r="O1627" s="58">
        <f t="shared" si="359"/>
        <v>41.6</v>
      </c>
      <c r="P1627" s="58">
        <f t="shared" si="360"/>
        <v>41.6</v>
      </c>
      <c r="Q1627" s="58">
        <f t="shared" si="361"/>
        <v>41.6</v>
      </c>
      <c r="R1627" s="58">
        <f>SUM(Table1[[#This Row],[Oct]:[September]])</f>
        <v>499.2000000000001</v>
      </c>
      <c r="S1627" s="68">
        <f>Table1[[#This Row],[DEMAND for the whole year]]/365</f>
        <v>1.3676712328767127</v>
      </c>
      <c r="T1627" s="68">
        <f>Table1[[#This Row],[Lead Time (days)]]*S1627</f>
        <v>41.030136986301379</v>
      </c>
      <c r="U1627" s="68">
        <f>SQRT(2*Table1[[#This Row],[DEMAND for the whole year]]*$H$1/(Table1[[#This Row],[Std. Price ($)]]*$K$1))</f>
        <v>227.82059954763915</v>
      </c>
      <c r="V1627" s="68">
        <f>Table1[[#This Row],[DEMAND for the whole year]]/U1627</f>
        <v>2.1911978152599554</v>
      </c>
      <c r="W1627" s="68">
        <f>Table1[[#This Row],[Demand variability (COV)]]*S1627</f>
        <v>1.5591452054794523</v>
      </c>
      <c r="X1627" s="68">
        <f t="shared" si="362"/>
        <v>8.5397899946712332</v>
      </c>
      <c r="Y1627" s="68">
        <f t="shared" si="363"/>
        <v>17.538584398580578</v>
      </c>
      <c r="Z1627" s="58">
        <f>(Table1[[#This Row],[Eoq]]/2)*(Table1[[#This Row],[Std. Price ($)]]*$K$1)</f>
        <v>657.35934457798658</v>
      </c>
      <c r="AA1627" s="58">
        <f>Table1[[#This Row],[number of times I order]]*$H$1</f>
        <v>657.35934457798658</v>
      </c>
      <c r="AB1627" s="58">
        <f>Table1[[#This Row],[Holding cost]]+AA1627</f>
        <v>1314.7186891559732</v>
      </c>
      <c r="AC1627" s="34">
        <v>0.6</v>
      </c>
      <c r="AD1627" s="29">
        <v>0.82</v>
      </c>
      <c r="AE1627" s="29">
        <v>1.1399999999999999</v>
      </c>
      <c r="AF1627" s="29">
        <v>30</v>
      </c>
    </row>
    <row r="1628" spans="1:32" x14ac:dyDescent="0.15">
      <c r="A1628" s="32">
        <v>29408.853443668293</v>
      </c>
      <c r="B1628" s="33">
        <v>29.111467000000005</v>
      </c>
      <c r="C1628" s="33">
        <v>442.40694170557509</v>
      </c>
      <c r="D1628" s="33">
        <f>C1628/Table1[[#This Row],[Std. Price ($)]]</f>
        <v>15.196999234204688</v>
      </c>
      <c r="E1628" s="29">
        <v>66</v>
      </c>
      <c r="F1628" s="29">
        <f t="shared" si="350"/>
        <v>118.80000000000001</v>
      </c>
      <c r="G1628" s="29">
        <f t="shared" si="351"/>
        <v>118.80000000000001</v>
      </c>
      <c r="H1628" s="29">
        <f t="shared" si="352"/>
        <v>118.80000000000001</v>
      </c>
      <c r="I1628" s="58">
        <f t="shared" si="353"/>
        <v>118.80000000000001</v>
      </c>
      <c r="J1628" s="58">
        <f t="shared" si="354"/>
        <v>118.80000000000001</v>
      </c>
      <c r="K1628" s="58">
        <f t="shared" si="355"/>
        <v>118.80000000000001</v>
      </c>
      <c r="L1628" s="58">
        <f t="shared" si="356"/>
        <v>118.80000000000001</v>
      </c>
      <c r="M1628" s="58">
        <f t="shared" si="357"/>
        <v>118.80000000000001</v>
      </c>
      <c r="N1628" s="58">
        <f t="shared" si="358"/>
        <v>118.80000000000001</v>
      </c>
      <c r="O1628" s="58">
        <f t="shared" si="359"/>
        <v>118.80000000000001</v>
      </c>
      <c r="P1628" s="58">
        <f t="shared" si="360"/>
        <v>118.80000000000001</v>
      </c>
      <c r="Q1628" s="58">
        <f t="shared" si="361"/>
        <v>118.80000000000001</v>
      </c>
      <c r="R1628" s="58">
        <f>SUM(Table1[[#This Row],[Oct]:[September]])</f>
        <v>1425.5999999999997</v>
      </c>
      <c r="S1628" s="68">
        <f>Table1[[#This Row],[DEMAND for the whole year]]/365</f>
        <v>3.9057534246575334</v>
      </c>
      <c r="T1628" s="68">
        <f>Table1[[#This Row],[Lead Time (days)]]*S1628</f>
        <v>82.020821917808206</v>
      </c>
      <c r="U1628" s="68">
        <f>SQRT(2*Table1[[#This Row],[DEMAND for the whole year]]*$H$1/(Table1[[#This Row],[Std. Price ($)]]*$K$1))</f>
        <v>383.2899438832323</v>
      </c>
      <c r="V1628" s="68">
        <f>Table1[[#This Row],[DEMAND for the whole year]]/U1628</f>
        <v>3.7193775175961905</v>
      </c>
      <c r="W1628" s="68">
        <f>Table1[[#This Row],[Demand variability (COV)]]*S1628</f>
        <v>0.97643835616438335</v>
      </c>
      <c r="X1628" s="68">
        <f t="shared" si="362"/>
        <v>4.4746026785815367</v>
      </c>
      <c r="Y1628" s="68">
        <f t="shared" si="363"/>
        <v>9.1897103766470636</v>
      </c>
      <c r="Z1628" s="58">
        <f>(Table1[[#This Row],[Eoq]]/2)*(Table1[[#This Row],[Std. Price ($)]]*$K$1)</f>
        <v>1115.8132552788572</v>
      </c>
      <c r="AA1628" s="58">
        <f>Table1[[#This Row],[number of times I order]]*$H$1</f>
        <v>1115.8132552788572</v>
      </c>
      <c r="AB1628" s="58">
        <f>Table1[[#This Row],[Holding cost]]+AA1628</f>
        <v>2231.6265105577145</v>
      </c>
      <c r="AC1628" s="34">
        <v>0.8</v>
      </c>
      <c r="AD1628" s="29">
        <v>1</v>
      </c>
      <c r="AE1628" s="29">
        <v>0.25</v>
      </c>
      <c r="AF1628" s="29">
        <v>21</v>
      </c>
    </row>
    <row r="1629" spans="1:32" x14ac:dyDescent="0.15">
      <c r="A1629" s="32">
        <v>16643.793191584598</v>
      </c>
      <c r="B1629" s="33">
        <v>5.7872210000000006</v>
      </c>
      <c r="C1629" s="33">
        <v>76.664216176364562</v>
      </c>
      <c r="D1629" s="33">
        <f>C1629/Table1[[#This Row],[Std. Price ($)]]</f>
        <v>13.247155444100814</v>
      </c>
      <c r="E1629" s="29">
        <v>34</v>
      </c>
      <c r="F1629" s="29">
        <f t="shared" si="350"/>
        <v>61.2</v>
      </c>
      <c r="G1629" s="29">
        <f t="shared" si="351"/>
        <v>61.2</v>
      </c>
      <c r="H1629" s="29">
        <f t="shared" si="352"/>
        <v>61.2</v>
      </c>
      <c r="I1629" s="58">
        <f t="shared" si="353"/>
        <v>61.2</v>
      </c>
      <c r="J1629" s="58">
        <f t="shared" si="354"/>
        <v>61.2</v>
      </c>
      <c r="K1629" s="58">
        <f t="shared" si="355"/>
        <v>61.2</v>
      </c>
      <c r="L1629" s="58">
        <f t="shared" si="356"/>
        <v>61.2</v>
      </c>
      <c r="M1629" s="58">
        <f t="shared" si="357"/>
        <v>61.2</v>
      </c>
      <c r="N1629" s="58">
        <f t="shared" si="358"/>
        <v>61.2</v>
      </c>
      <c r="O1629" s="58">
        <f t="shared" si="359"/>
        <v>61.2</v>
      </c>
      <c r="P1629" s="58">
        <f t="shared" si="360"/>
        <v>61.2</v>
      </c>
      <c r="Q1629" s="58">
        <f t="shared" si="361"/>
        <v>61.2</v>
      </c>
      <c r="R1629" s="58">
        <f>SUM(Table1[[#This Row],[Oct]:[September]])</f>
        <v>734.40000000000009</v>
      </c>
      <c r="S1629" s="68">
        <f>Table1[[#This Row],[DEMAND for the whole year]]/365</f>
        <v>2.012054794520548</v>
      </c>
      <c r="T1629" s="68">
        <f>Table1[[#This Row],[Lead Time (days)]]*S1629</f>
        <v>42.253150684931512</v>
      </c>
      <c r="U1629" s="68">
        <f>SQRT(2*Table1[[#This Row],[DEMAND for the whole year]]*$H$1/(Table1[[#This Row],[Std. Price ($)]]*$K$1))</f>
        <v>617.00960930650501</v>
      </c>
      <c r="V1629" s="68">
        <f>Table1[[#This Row],[DEMAND for the whole year]]/U1629</f>
        <v>1.1902569893934671</v>
      </c>
      <c r="W1629" s="68">
        <f>Table1[[#This Row],[Demand variability (COV)]]*S1629</f>
        <v>0.50301369863013701</v>
      </c>
      <c r="X1629" s="68">
        <f t="shared" si="362"/>
        <v>2.3050983495723076</v>
      </c>
      <c r="Y1629" s="68">
        <f t="shared" si="363"/>
        <v>4.7340932243333382</v>
      </c>
      <c r="Z1629" s="58">
        <f>(Table1[[#This Row],[Eoq]]/2)*(Table1[[#This Row],[Std. Price ($)]]*$K$1)</f>
        <v>357.07709681804022</v>
      </c>
      <c r="AA1629" s="58">
        <f>Table1[[#This Row],[number of times I order]]*$H$1</f>
        <v>357.07709681804016</v>
      </c>
      <c r="AB1629" s="58">
        <f>Table1[[#This Row],[Holding cost]]+AA1629</f>
        <v>714.15419363608044</v>
      </c>
      <c r="AC1629" s="34">
        <v>0.8</v>
      </c>
      <c r="AD1629" s="29">
        <v>0.83</v>
      </c>
      <c r="AE1629" s="29">
        <v>0.25</v>
      </c>
      <c r="AF1629" s="29">
        <v>21</v>
      </c>
    </row>
    <row r="1630" spans="1:32" x14ac:dyDescent="0.15">
      <c r="A1630" s="32">
        <v>41517.178673154398</v>
      </c>
      <c r="B1630" s="33">
        <v>44.240064000000004</v>
      </c>
      <c r="C1630" s="33">
        <v>1314.9357542616533</v>
      </c>
      <c r="D1630" s="33">
        <f>C1630/Table1[[#This Row],[Std. Price ($)]]</f>
        <v>29.722736256928858</v>
      </c>
      <c r="E1630" s="29">
        <v>10</v>
      </c>
      <c r="F1630" s="29">
        <f t="shared" si="350"/>
        <v>15</v>
      </c>
      <c r="G1630" s="29">
        <f t="shared" si="351"/>
        <v>15</v>
      </c>
      <c r="H1630" s="29">
        <f t="shared" si="352"/>
        <v>15</v>
      </c>
      <c r="I1630" s="58">
        <f t="shared" si="353"/>
        <v>15</v>
      </c>
      <c r="J1630" s="58">
        <f t="shared" si="354"/>
        <v>15</v>
      </c>
      <c r="K1630" s="58">
        <f t="shared" si="355"/>
        <v>15</v>
      </c>
      <c r="L1630" s="58">
        <f t="shared" si="356"/>
        <v>15</v>
      </c>
      <c r="M1630" s="58">
        <f t="shared" si="357"/>
        <v>15</v>
      </c>
      <c r="N1630" s="58">
        <f t="shared" si="358"/>
        <v>15</v>
      </c>
      <c r="O1630" s="58">
        <f t="shared" si="359"/>
        <v>15</v>
      </c>
      <c r="P1630" s="58">
        <f t="shared" si="360"/>
        <v>15</v>
      </c>
      <c r="Q1630" s="58">
        <f t="shared" si="361"/>
        <v>15</v>
      </c>
      <c r="R1630" s="58">
        <f>SUM(Table1[[#This Row],[Oct]:[September]])</f>
        <v>180</v>
      </c>
      <c r="S1630" s="68">
        <f>Table1[[#This Row],[DEMAND for the whole year]]/365</f>
        <v>0.49315068493150682</v>
      </c>
      <c r="T1630" s="68">
        <f>Table1[[#This Row],[Lead Time (days)]]*S1630</f>
        <v>11.342465753424657</v>
      </c>
      <c r="U1630" s="68">
        <f>SQRT(2*Table1[[#This Row],[DEMAND for the whole year]]*$H$1/(Table1[[#This Row],[Std. Price ($)]]*$K$1))</f>
        <v>110.48135871739854</v>
      </c>
      <c r="V1630" s="68">
        <f>Table1[[#This Row],[DEMAND for the whole year]]/U1630</f>
        <v>1.6292341268215569</v>
      </c>
      <c r="W1630" s="68">
        <f>Table1[[#This Row],[Demand variability (COV)]]*S1630</f>
        <v>1.3956164383561644</v>
      </c>
      <c r="X1630" s="68">
        <f t="shared" si="362"/>
        <v>6.6931413095219154</v>
      </c>
      <c r="Y1630" s="68">
        <f t="shared" si="363"/>
        <v>13.74603167313548</v>
      </c>
      <c r="Z1630" s="58">
        <f>(Table1[[#This Row],[Eoq]]/2)*(Table1[[#This Row],[Std. Price ($)]]*$K$1)</f>
        <v>488.770238046467</v>
      </c>
      <c r="AA1630" s="58">
        <f>Table1[[#This Row],[number of times I order]]*$H$1</f>
        <v>488.77023804646706</v>
      </c>
      <c r="AB1630" s="58">
        <f>Table1[[#This Row],[Holding cost]]+AA1630</f>
        <v>977.54047609293411</v>
      </c>
      <c r="AC1630" s="34">
        <v>0.5</v>
      </c>
      <c r="AD1630" s="29">
        <v>1</v>
      </c>
      <c r="AE1630" s="29">
        <v>2.83</v>
      </c>
      <c r="AF1630" s="29">
        <v>23</v>
      </c>
    </row>
    <row r="1631" spans="1:32" x14ac:dyDescent="0.15">
      <c r="A1631" s="32">
        <v>1082.2286793170988</v>
      </c>
      <c r="B1631" s="33">
        <v>170.69993600000001</v>
      </c>
      <c r="C1631" s="33">
        <v>4776.1807069148535</v>
      </c>
      <c r="D1631" s="33">
        <f>C1631/Table1[[#This Row],[Std. Price ($)]]</f>
        <v>27.979979482328883</v>
      </c>
      <c r="E1631" s="29">
        <v>34</v>
      </c>
      <c r="F1631" s="29">
        <f t="shared" si="350"/>
        <v>61.2</v>
      </c>
      <c r="G1631" s="29">
        <f t="shared" si="351"/>
        <v>61.2</v>
      </c>
      <c r="H1631" s="29">
        <f t="shared" si="352"/>
        <v>61.2</v>
      </c>
      <c r="I1631" s="58">
        <f t="shared" si="353"/>
        <v>61.2</v>
      </c>
      <c r="J1631" s="58">
        <f t="shared" si="354"/>
        <v>61.2</v>
      </c>
      <c r="K1631" s="58">
        <f t="shared" si="355"/>
        <v>61.2</v>
      </c>
      <c r="L1631" s="58">
        <f t="shared" si="356"/>
        <v>61.2</v>
      </c>
      <c r="M1631" s="58">
        <f t="shared" si="357"/>
        <v>61.2</v>
      </c>
      <c r="N1631" s="58">
        <f t="shared" si="358"/>
        <v>61.2</v>
      </c>
      <c r="O1631" s="58">
        <f t="shared" si="359"/>
        <v>61.2</v>
      </c>
      <c r="P1631" s="58">
        <f t="shared" si="360"/>
        <v>61.2</v>
      </c>
      <c r="Q1631" s="58">
        <f t="shared" si="361"/>
        <v>61.2</v>
      </c>
      <c r="R1631" s="58">
        <f>SUM(Table1[[#This Row],[Oct]:[September]])</f>
        <v>734.40000000000009</v>
      </c>
      <c r="S1631" s="68">
        <f>Table1[[#This Row],[DEMAND for the whole year]]/365</f>
        <v>2.012054794520548</v>
      </c>
      <c r="T1631" s="68">
        <f>Table1[[#This Row],[Lead Time (days)]]*S1631</f>
        <v>46.277260273972601</v>
      </c>
      <c r="U1631" s="68">
        <f>SQRT(2*Table1[[#This Row],[DEMAND for the whole year]]*$H$1/(Table1[[#This Row],[Std. Price ($)]]*$K$1))</f>
        <v>113.60835783154202</v>
      </c>
      <c r="V1631" s="68">
        <f>Table1[[#This Row],[DEMAND for the whole year]]/U1631</f>
        <v>6.4643131369697748</v>
      </c>
      <c r="W1631" s="68">
        <f>Table1[[#This Row],[Demand variability (COV)]]*S1631</f>
        <v>1.8309698630136988</v>
      </c>
      <c r="X1631" s="68">
        <f t="shared" si="362"/>
        <v>8.7810229872766676</v>
      </c>
      <c r="Y1631" s="68">
        <f t="shared" si="363"/>
        <v>18.034016394352445</v>
      </c>
      <c r="Z1631" s="58">
        <f>(Table1[[#This Row],[Eoq]]/2)*(Table1[[#This Row],[Std. Price ($)]]*$K$1)</f>
        <v>1939.2939410909323</v>
      </c>
      <c r="AA1631" s="58">
        <f>Table1[[#This Row],[number of times I order]]*$H$1</f>
        <v>1939.2939410909325</v>
      </c>
      <c r="AB1631" s="58">
        <f>Table1[[#This Row],[Holding cost]]+AA1631</f>
        <v>3878.5878821818651</v>
      </c>
      <c r="AC1631" s="34">
        <v>0.8</v>
      </c>
      <c r="AD1631" s="29">
        <v>0.82</v>
      </c>
      <c r="AE1631" s="29">
        <v>0.91</v>
      </c>
      <c r="AF1631" s="29">
        <v>23</v>
      </c>
    </row>
    <row r="1632" spans="1:32" x14ac:dyDescent="0.15">
      <c r="A1632" s="32">
        <v>12328.159625148404</v>
      </c>
      <c r="B1632" s="33">
        <v>10.086824000000002</v>
      </c>
      <c r="C1632" s="33">
        <v>1289.4343017029767</v>
      </c>
      <c r="D1632" s="33">
        <f>C1632/Table1[[#This Row],[Std. Price ($)]]</f>
        <v>127.83352834380538</v>
      </c>
      <c r="E1632" s="29">
        <v>26</v>
      </c>
      <c r="F1632" s="29">
        <f t="shared" si="350"/>
        <v>36.4</v>
      </c>
      <c r="G1632" s="29">
        <f t="shared" si="351"/>
        <v>36.4</v>
      </c>
      <c r="H1632" s="29">
        <f t="shared" si="352"/>
        <v>36.4</v>
      </c>
      <c r="I1632" s="58">
        <f t="shared" si="353"/>
        <v>36.4</v>
      </c>
      <c r="J1632" s="58">
        <f t="shared" si="354"/>
        <v>36.4</v>
      </c>
      <c r="K1632" s="58">
        <f t="shared" si="355"/>
        <v>36.4</v>
      </c>
      <c r="L1632" s="58">
        <f t="shared" si="356"/>
        <v>36.4</v>
      </c>
      <c r="M1632" s="58">
        <f t="shared" si="357"/>
        <v>36.4</v>
      </c>
      <c r="N1632" s="58">
        <f t="shared" si="358"/>
        <v>36.4</v>
      </c>
      <c r="O1632" s="58">
        <f t="shared" si="359"/>
        <v>36.4</v>
      </c>
      <c r="P1632" s="58">
        <f t="shared" si="360"/>
        <v>36.4</v>
      </c>
      <c r="Q1632" s="58">
        <f t="shared" si="361"/>
        <v>36.4</v>
      </c>
      <c r="R1632" s="58">
        <f>SUM(Table1[[#This Row],[Oct]:[September]])</f>
        <v>436.7999999999999</v>
      </c>
      <c r="S1632" s="68">
        <f>Table1[[#This Row],[DEMAND for the whole year]]/365</f>
        <v>1.1967123287671231</v>
      </c>
      <c r="T1632" s="68">
        <f>Table1[[#This Row],[Lead Time (days)]]*S1632</f>
        <v>52.655342465753414</v>
      </c>
      <c r="U1632" s="68">
        <f>SQRT(2*Table1[[#This Row],[DEMAND for the whole year]]*$H$1/(Table1[[#This Row],[Std. Price ($)]]*$K$1))</f>
        <v>360.43314442925566</v>
      </c>
      <c r="V1632" s="68">
        <f>Table1[[#This Row],[DEMAND for the whole year]]/U1632</f>
        <v>1.2118752305414942</v>
      </c>
      <c r="W1632" s="68">
        <f>Table1[[#This Row],[Demand variability (COV)]]*S1632</f>
        <v>4.1406246575342456</v>
      </c>
      <c r="X1632" s="68">
        <f t="shared" si="362"/>
        <v>27.465796773469833</v>
      </c>
      <c r="Y1632" s="68">
        <f t="shared" si="363"/>
        <v>56.407850203148683</v>
      </c>
      <c r="Z1632" s="58">
        <f>(Table1[[#This Row],[Eoq]]/2)*(Table1[[#This Row],[Std. Price ($)]]*$K$1)</f>
        <v>363.56256916244837</v>
      </c>
      <c r="AA1632" s="58">
        <f>Table1[[#This Row],[number of times I order]]*$H$1</f>
        <v>363.56256916244826</v>
      </c>
      <c r="AB1632" s="58">
        <f>Table1[[#This Row],[Holding cost]]+AA1632</f>
        <v>727.12513832489662</v>
      </c>
      <c r="AC1632" s="34">
        <v>0.4</v>
      </c>
      <c r="AD1632" s="29">
        <v>1</v>
      </c>
      <c r="AE1632" s="29">
        <v>3.46</v>
      </c>
      <c r="AF1632" s="29">
        <v>44</v>
      </c>
    </row>
    <row r="1633" spans="1:32" x14ac:dyDescent="0.15">
      <c r="A1633" s="32">
        <v>72626.318056653166</v>
      </c>
      <c r="B1633" s="33">
        <v>57.533135000000001</v>
      </c>
      <c r="C1633" s="33">
        <v>1562.0635251705003</v>
      </c>
      <c r="D1633" s="33">
        <f>C1633/Table1[[#This Row],[Std. Price ($)]]</f>
        <v>27.150676304541726</v>
      </c>
      <c r="E1633" s="29">
        <v>10</v>
      </c>
      <c r="F1633" s="29">
        <f t="shared" si="350"/>
        <v>25</v>
      </c>
      <c r="G1633" s="29">
        <f t="shared" si="351"/>
        <v>25</v>
      </c>
      <c r="H1633" s="29">
        <f t="shared" si="352"/>
        <v>25</v>
      </c>
      <c r="I1633" s="58">
        <f t="shared" si="353"/>
        <v>25</v>
      </c>
      <c r="J1633" s="58">
        <f t="shared" si="354"/>
        <v>25</v>
      </c>
      <c r="K1633" s="58">
        <f t="shared" si="355"/>
        <v>25</v>
      </c>
      <c r="L1633" s="58">
        <f t="shared" si="356"/>
        <v>25</v>
      </c>
      <c r="M1633" s="58">
        <f t="shared" si="357"/>
        <v>25</v>
      </c>
      <c r="N1633" s="58">
        <f t="shared" si="358"/>
        <v>25</v>
      </c>
      <c r="O1633" s="58">
        <f t="shared" si="359"/>
        <v>25</v>
      </c>
      <c r="P1633" s="58">
        <f t="shared" si="360"/>
        <v>25</v>
      </c>
      <c r="Q1633" s="58">
        <f t="shared" si="361"/>
        <v>25</v>
      </c>
      <c r="R1633" s="58">
        <f>SUM(Table1[[#This Row],[Oct]:[September]])</f>
        <v>300</v>
      </c>
      <c r="S1633" s="68">
        <f>Table1[[#This Row],[DEMAND for the whole year]]/365</f>
        <v>0.82191780821917804</v>
      </c>
      <c r="T1633" s="68">
        <f>Table1[[#This Row],[Lead Time (days)]]*S1633</f>
        <v>36.164383561643831</v>
      </c>
      <c r="U1633" s="68">
        <f>SQRT(2*Table1[[#This Row],[DEMAND for the whole year]]*$H$1/(Table1[[#This Row],[Std. Price ($)]]*$K$1))</f>
        <v>125.07261639711859</v>
      </c>
      <c r="V1633" s="68">
        <f>Table1[[#This Row],[DEMAND for the whole year]]/U1633</f>
        <v>2.3986065746595462</v>
      </c>
      <c r="W1633" s="68">
        <f>Table1[[#This Row],[Demand variability (COV)]]*S1633</f>
        <v>1.6027397260273972</v>
      </c>
      <c r="X1633" s="68">
        <f t="shared" si="362"/>
        <v>10.631372615659775</v>
      </c>
      <c r="Y1633" s="68">
        <f t="shared" si="363"/>
        <v>21.834169927932248</v>
      </c>
      <c r="Z1633" s="58">
        <f>(Table1[[#This Row],[Eoq]]/2)*(Table1[[#This Row],[Std. Price ($)]]*$K$1)</f>
        <v>719.58197239786386</v>
      </c>
      <c r="AA1633" s="58">
        <f>Table1[[#This Row],[number of times I order]]*$H$1</f>
        <v>719.58197239786386</v>
      </c>
      <c r="AB1633" s="58">
        <f>Table1[[#This Row],[Holding cost]]+AA1633</f>
        <v>1439.1639447957277</v>
      </c>
      <c r="AC1633" s="34">
        <v>1.5</v>
      </c>
      <c r="AD1633" s="29">
        <v>1</v>
      </c>
      <c r="AE1633" s="29">
        <v>1.95</v>
      </c>
      <c r="AF1633" s="29">
        <v>44</v>
      </c>
    </row>
    <row r="1634" spans="1:32" x14ac:dyDescent="0.15">
      <c r="A1634" s="32">
        <v>16289.396600729822</v>
      </c>
      <c r="B1634" s="33">
        <v>6.3484080000000001</v>
      </c>
      <c r="C1634" s="33">
        <v>281.97848653357431</v>
      </c>
      <c r="D1634" s="33">
        <f>C1634/Table1[[#This Row],[Std. Price ($)]]</f>
        <v>44.41719664734439</v>
      </c>
      <c r="E1634" s="29">
        <v>34</v>
      </c>
      <c r="F1634" s="29">
        <f t="shared" si="350"/>
        <v>51</v>
      </c>
      <c r="G1634" s="29">
        <f t="shared" si="351"/>
        <v>51</v>
      </c>
      <c r="H1634" s="29">
        <f t="shared" si="352"/>
        <v>51</v>
      </c>
      <c r="I1634" s="58">
        <f t="shared" si="353"/>
        <v>51</v>
      </c>
      <c r="J1634" s="58">
        <f t="shared" si="354"/>
        <v>51</v>
      </c>
      <c r="K1634" s="58">
        <f t="shared" si="355"/>
        <v>51</v>
      </c>
      <c r="L1634" s="58">
        <f t="shared" si="356"/>
        <v>51</v>
      </c>
      <c r="M1634" s="58">
        <f t="shared" si="357"/>
        <v>51</v>
      </c>
      <c r="N1634" s="58">
        <f t="shared" si="358"/>
        <v>51</v>
      </c>
      <c r="O1634" s="58">
        <f t="shared" si="359"/>
        <v>51</v>
      </c>
      <c r="P1634" s="58">
        <f t="shared" si="360"/>
        <v>51</v>
      </c>
      <c r="Q1634" s="58">
        <f t="shared" si="361"/>
        <v>51</v>
      </c>
      <c r="R1634" s="58">
        <f>SUM(Table1[[#This Row],[Oct]:[September]])</f>
        <v>612</v>
      </c>
      <c r="S1634" s="68">
        <f>Table1[[#This Row],[DEMAND for the whole year]]/365</f>
        <v>1.6767123287671233</v>
      </c>
      <c r="T1634" s="68">
        <f>Table1[[#This Row],[Lead Time (days)]]*S1634</f>
        <v>35.210958904109589</v>
      </c>
      <c r="U1634" s="68">
        <f>SQRT(2*Table1[[#This Row],[DEMAND for the whole year]]*$H$1/(Table1[[#This Row],[Std. Price ($)]]*$K$1))</f>
        <v>537.779104101592</v>
      </c>
      <c r="V1634" s="68">
        <f>Table1[[#This Row],[DEMAND for the whole year]]/U1634</f>
        <v>1.1380137222371267</v>
      </c>
      <c r="W1634" s="68">
        <f>Table1[[#This Row],[Demand variability (COV)]]*S1634</f>
        <v>2.4312328767123286</v>
      </c>
      <c r="X1634" s="68">
        <f t="shared" si="362"/>
        <v>11.141308689599486</v>
      </c>
      <c r="Y1634" s="68">
        <f t="shared" si="363"/>
        <v>22.881450584277797</v>
      </c>
      <c r="Z1634" s="58">
        <f>(Table1[[#This Row],[Eoq]]/2)*(Table1[[#This Row],[Std. Price ($)]]*$K$1)</f>
        <v>341.40411667113801</v>
      </c>
      <c r="AA1634" s="58">
        <f>Table1[[#This Row],[number of times I order]]*$H$1</f>
        <v>341.40411667113801</v>
      </c>
      <c r="AB1634" s="58">
        <f>Table1[[#This Row],[Holding cost]]+AA1634</f>
        <v>682.80823334227603</v>
      </c>
      <c r="AC1634" s="34">
        <v>0.5</v>
      </c>
      <c r="AD1634" s="29">
        <v>0.85</v>
      </c>
      <c r="AE1634" s="29">
        <v>1.45</v>
      </c>
      <c r="AF1634" s="29">
        <v>21</v>
      </c>
    </row>
    <row r="1635" spans="1:32" x14ac:dyDescent="0.15">
      <c r="A1635" s="32">
        <v>25964.720272971597</v>
      </c>
      <c r="B1635" s="33">
        <v>7.2486370000000004</v>
      </c>
      <c r="C1635" s="33">
        <v>116.88293647812031</v>
      </c>
      <c r="D1635" s="33">
        <f>C1635/Table1[[#This Row],[Std. Price ($)]]</f>
        <v>16.124815807181449</v>
      </c>
      <c r="E1635" s="29">
        <v>10</v>
      </c>
      <c r="F1635" s="29">
        <f t="shared" si="350"/>
        <v>22</v>
      </c>
      <c r="G1635" s="29">
        <f t="shared" si="351"/>
        <v>22</v>
      </c>
      <c r="H1635" s="29">
        <f t="shared" si="352"/>
        <v>22</v>
      </c>
      <c r="I1635" s="58">
        <f t="shared" si="353"/>
        <v>22</v>
      </c>
      <c r="J1635" s="58">
        <f t="shared" si="354"/>
        <v>22</v>
      </c>
      <c r="K1635" s="58">
        <f t="shared" si="355"/>
        <v>22</v>
      </c>
      <c r="L1635" s="58">
        <f t="shared" si="356"/>
        <v>22</v>
      </c>
      <c r="M1635" s="58">
        <f t="shared" si="357"/>
        <v>22</v>
      </c>
      <c r="N1635" s="58">
        <f t="shared" si="358"/>
        <v>22</v>
      </c>
      <c r="O1635" s="58">
        <f t="shared" si="359"/>
        <v>22</v>
      </c>
      <c r="P1635" s="58">
        <f t="shared" si="360"/>
        <v>22</v>
      </c>
      <c r="Q1635" s="58">
        <f t="shared" si="361"/>
        <v>22</v>
      </c>
      <c r="R1635" s="58">
        <f>SUM(Table1[[#This Row],[Oct]:[September]])</f>
        <v>264</v>
      </c>
      <c r="S1635" s="68">
        <f>Table1[[#This Row],[DEMAND for the whole year]]/365</f>
        <v>0.72328767123287674</v>
      </c>
      <c r="T1635" s="68">
        <f>Table1[[#This Row],[Lead Time (days)]]*S1635</f>
        <v>15.189041095890412</v>
      </c>
      <c r="U1635" s="68">
        <f>SQRT(2*Table1[[#This Row],[DEMAND for the whole year]]*$H$1/(Table1[[#This Row],[Std. Price ($)]]*$K$1))</f>
        <v>330.54790961585053</v>
      </c>
      <c r="V1635" s="68">
        <f>Table1[[#This Row],[DEMAND for the whole year]]/U1635</f>
        <v>0.79867393597137004</v>
      </c>
      <c r="W1635" s="68">
        <f>Table1[[#This Row],[Demand variability (COV)]]*S1635</f>
        <v>1.3380821917808221</v>
      </c>
      <c r="X1635" s="68">
        <f t="shared" si="362"/>
        <v>6.1318629299080341</v>
      </c>
      <c r="Y1635" s="68">
        <f t="shared" si="363"/>
        <v>12.593306812442277</v>
      </c>
      <c r="Z1635" s="58">
        <f>(Table1[[#This Row],[Eoq]]/2)*(Table1[[#This Row],[Std. Price ($)]]*$K$1)</f>
        <v>239.60218079141103</v>
      </c>
      <c r="AA1635" s="58">
        <f>Table1[[#This Row],[number of times I order]]*$H$1</f>
        <v>239.602180791411</v>
      </c>
      <c r="AB1635" s="58">
        <f>Table1[[#This Row],[Holding cost]]+AA1635</f>
        <v>479.204361582822</v>
      </c>
      <c r="AC1635" s="34">
        <v>1.2</v>
      </c>
      <c r="AD1635" s="29">
        <v>0.82</v>
      </c>
      <c r="AE1635" s="29">
        <v>1.85</v>
      </c>
      <c r="AF1635" s="29">
        <v>21</v>
      </c>
    </row>
    <row r="1636" spans="1:32" x14ac:dyDescent="0.15">
      <c r="A1636" s="32">
        <v>14077.968112619832</v>
      </c>
      <c r="B1636" s="33">
        <v>105.689804</v>
      </c>
      <c r="C1636" s="33">
        <v>1209.1855873562765</v>
      </c>
      <c r="D1636" s="33">
        <f>C1636/Table1[[#This Row],[Std. Price ($)]]</f>
        <v>11.440891567518438</v>
      </c>
      <c r="E1636" s="29">
        <v>26</v>
      </c>
      <c r="F1636" s="29">
        <f t="shared" si="350"/>
        <v>15.6</v>
      </c>
      <c r="G1636" s="29">
        <f t="shared" si="351"/>
        <v>15.6</v>
      </c>
      <c r="H1636" s="29">
        <f t="shared" si="352"/>
        <v>15.6</v>
      </c>
      <c r="I1636" s="58">
        <f t="shared" si="353"/>
        <v>15.6</v>
      </c>
      <c r="J1636" s="58">
        <f t="shared" si="354"/>
        <v>15.6</v>
      </c>
      <c r="K1636" s="58">
        <f t="shared" si="355"/>
        <v>15.6</v>
      </c>
      <c r="L1636" s="58">
        <f t="shared" si="356"/>
        <v>15.6</v>
      </c>
      <c r="M1636" s="58">
        <f t="shared" si="357"/>
        <v>15.6</v>
      </c>
      <c r="N1636" s="58">
        <f t="shared" si="358"/>
        <v>15.6</v>
      </c>
      <c r="O1636" s="58">
        <f t="shared" si="359"/>
        <v>15.6</v>
      </c>
      <c r="P1636" s="58">
        <f t="shared" si="360"/>
        <v>15.6</v>
      </c>
      <c r="Q1636" s="58">
        <f t="shared" si="361"/>
        <v>15.6</v>
      </c>
      <c r="R1636" s="58">
        <f>SUM(Table1[[#This Row],[Oct]:[September]])</f>
        <v>187.19999999999996</v>
      </c>
      <c r="S1636" s="68">
        <f>Table1[[#This Row],[DEMAND for the whole year]]/365</f>
        <v>0.51287671232876697</v>
      </c>
      <c r="T1636" s="68">
        <f>Table1[[#This Row],[Lead Time (days)]]*S1636</f>
        <v>5.6416438356164367</v>
      </c>
      <c r="U1636" s="68">
        <f>SQRT(2*Table1[[#This Row],[DEMAND for the whole year]]*$H$1/(Table1[[#This Row],[Std. Price ($)]]*$K$1))</f>
        <v>72.894876298773895</v>
      </c>
      <c r="V1636" s="68">
        <f>Table1[[#This Row],[DEMAND for the whole year]]/U1636</f>
        <v>2.5680817295405536</v>
      </c>
      <c r="W1636" s="68">
        <f>Table1[[#This Row],[Demand variability (COV)]]*S1636</f>
        <v>0.63083835616438333</v>
      </c>
      <c r="X1636" s="68">
        <f t="shared" si="362"/>
        <v>2.0922541307618427</v>
      </c>
      <c r="Y1636" s="68">
        <f t="shared" si="363"/>
        <v>4.2969646418170644</v>
      </c>
      <c r="Z1636" s="58">
        <f>(Table1[[#This Row],[Eoq]]/2)*(Table1[[#This Row],[Std. Price ($)]]*$K$1)</f>
        <v>770.42451886216588</v>
      </c>
      <c r="AA1636" s="58">
        <f>Table1[[#This Row],[number of times I order]]*$H$1</f>
        <v>770.42451886216611</v>
      </c>
      <c r="AB1636" s="58">
        <f>Table1[[#This Row],[Holding cost]]+AA1636</f>
        <v>1540.849037724332</v>
      </c>
      <c r="AC1636" s="34">
        <v>-0.4</v>
      </c>
      <c r="AD1636" s="29">
        <v>0.7</v>
      </c>
      <c r="AE1636" s="29">
        <v>1.23</v>
      </c>
      <c r="AF1636" s="29">
        <v>11</v>
      </c>
    </row>
    <row r="1637" spans="1:32" x14ac:dyDescent="0.15">
      <c r="A1637" s="32">
        <v>56373.145922449752</v>
      </c>
      <c r="B1637" s="33">
        <v>42.228175</v>
      </c>
      <c r="C1637" s="33">
        <v>1383.1823575246208</v>
      </c>
      <c r="D1637" s="33">
        <f>C1637/Table1[[#This Row],[Std. Price ($)]]</f>
        <v>32.75496413294254</v>
      </c>
      <c r="E1637" s="29">
        <v>34</v>
      </c>
      <c r="F1637" s="29">
        <f t="shared" si="350"/>
        <v>85</v>
      </c>
      <c r="G1637" s="29">
        <f t="shared" si="351"/>
        <v>85</v>
      </c>
      <c r="H1637" s="29">
        <f t="shared" si="352"/>
        <v>85</v>
      </c>
      <c r="I1637" s="58">
        <f t="shared" si="353"/>
        <v>85</v>
      </c>
      <c r="J1637" s="58">
        <f t="shared" si="354"/>
        <v>85</v>
      </c>
      <c r="K1637" s="58">
        <f t="shared" si="355"/>
        <v>85</v>
      </c>
      <c r="L1637" s="58">
        <f t="shared" si="356"/>
        <v>85</v>
      </c>
      <c r="M1637" s="58">
        <f t="shared" si="357"/>
        <v>85</v>
      </c>
      <c r="N1637" s="58">
        <f t="shared" si="358"/>
        <v>85</v>
      </c>
      <c r="O1637" s="58">
        <f t="shared" si="359"/>
        <v>85</v>
      </c>
      <c r="P1637" s="58">
        <f t="shared" si="360"/>
        <v>85</v>
      </c>
      <c r="Q1637" s="58">
        <f t="shared" si="361"/>
        <v>85</v>
      </c>
      <c r="R1637" s="58">
        <f>SUM(Table1[[#This Row],[Oct]:[September]])</f>
        <v>1020</v>
      </c>
      <c r="S1637" s="68">
        <f>Table1[[#This Row],[DEMAND for the whole year]]/365</f>
        <v>2.7945205479452055</v>
      </c>
      <c r="T1637" s="68">
        <f>Table1[[#This Row],[Lead Time (days)]]*S1637</f>
        <v>114.57534246575342</v>
      </c>
      <c r="U1637" s="68">
        <f>SQRT(2*Table1[[#This Row],[DEMAND for the whole year]]*$H$1/(Table1[[#This Row],[Std. Price ($)]]*$K$1))</f>
        <v>269.19039324431895</v>
      </c>
      <c r="V1637" s="68">
        <f>Table1[[#This Row],[DEMAND for the whole year]]/U1637</f>
        <v>3.7891396780799727</v>
      </c>
      <c r="W1637" s="68">
        <f>Table1[[#This Row],[Demand variability (COV)]]*S1637</f>
        <v>1.2854794520547945</v>
      </c>
      <c r="X1637" s="68">
        <f t="shared" si="362"/>
        <v>8.2310846361739518</v>
      </c>
      <c r="Y1637" s="68">
        <f t="shared" si="363"/>
        <v>16.904581104860583</v>
      </c>
      <c r="Z1637" s="58">
        <f>(Table1[[#This Row],[Eoq]]/2)*(Table1[[#This Row],[Std. Price ($)]]*$K$1)</f>
        <v>1136.741903423992</v>
      </c>
      <c r="AA1637" s="58">
        <f>Table1[[#This Row],[number of times I order]]*$H$1</f>
        <v>1136.7419034239917</v>
      </c>
      <c r="AB1637" s="58">
        <f>Table1[[#This Row],[Holding cost]]+AA1637</f>
        <v>2273.4838068479839</v>
      </c>
      <c r="AC1637" s="34">
        <v>1.5</v>
      </c>
      <c r="AD1637" s="29">
        <v>0.82</v>
      </c>
      <c r="AE1637" s="29">
        <v>0.46</v>
      </c>
      <c r="AF1637" s="29">
        <v>41</v>
      </c>
    </row>
    <row r="1638" spans="1:32" x14ac:dyDescent="0.15">
      <c r="A1638" s="32">
        <v>95073.070571137636</v>
      </c>
      <c r="B1638" s="33">
        <v>41.013258</v>
      </c>
      <c r="C1638" s="33">
        <v>1106.5184151344456</v>
      </c>
      <c r="D1638" s="33">
        <f>C1638/Table1[[#This Row],[Std. Price ($)]]</f>
        <v>26.979529768994347</v>
      </c>
      <c r="E1638" s="29">
        <v>42</v>
      </c>
      <c r="F1638" s="29">
        <f t="shared" si="350"/>
        <v>12.600000000000001</v>
      </c>
      <c r="G1638" s="29">
        <f t="shared" si="351"/>
        <v>12.600000000000001</v>
      </c>
      <c r="H1638" s="29">
        <f t="shared" si="352"/>
        <v>12.600000000000001</v>
      </c>
      <c r="I1638" s="58">
        <f t="shared" si="353"/>
        <v>12.600000000000001</v>
      </c>
      <c r="J1638" s="58">
        <f t="shared" si="354"/>
        <v>12.600000000000001</v>
      </c>
      <c r="K1638" s="58">
        <f t="shared" si="355"/>
        <v>12.600000000000001</v>
      </c>
      <c r="L1638" s="58">
        <f t="shared" si="356"/>
        <v>12.600000000000001</v>
      </c>
      <c r="M1638" s="58">
        <f t="shared" si="357"/>
        <v>12.600000000000001</v>
      </c>
      <c r="N1638" s="58">
        <f t="shared" si="358"/>
        <v>12.600000000000001</v>
      </c>
      <c r="O1638" s="58">
        <f t="shared" si="359"/>
        <v>12.600000000000001</v>
      </c>
      <c r="P1638" s="58">
        <f t="shared" si="360"/>
        <v>12.600000000000001</v>
      </c>
      <c r="Q1638" s="58">
        <f t="shared" si="361"/>
        <v>12.600000000000001</v>
      </c>
      <c r="R1638" s="58">
        <f>SUM(Table1[[#This Row],[Oct]:[September]])</f>
        <v>151.19999999999999</v>
      </c>
      <c r="S1638" s="68">
        <f>Table1[[#This Row],[DEMAND for the whole year]]/365</f>
        <v>0.41424657534246573</v>
      </c>
      <c r="T1638" s="68">
        <f>Table1[[#This Row],[Lead Time (days)]]*S1638</f>
        <v>12.427397260273972</v>
      </c>
      <c r="U1638" s="68">
        <f>SQRT(2*Table1[[#This Row],[DEMAND for the whole year]]*$H$1/(Table1[[#This Row],[Std. Price ($)]]*$K$1))</f>
        <v>105.16576562791731</v>
      </c>
      <c r="V1638" s="68">
        <f>Table1[[#This Row],[DEMAND for the whole year]]/U1638</f>
        <v>1.4377302261551019</v>
      </c>
      <c r="W1638" s="68">
        <f>Table1[[#This Row],[Demand variability (COV)]]*S1638</f>
        <v>0.26511780821917807</v>
      </c>
      <c r="X1638" s="68">
        <f t="shared" si="362"/>
        <v>1.4521100395797237</v>
      </c>
      <c r="Y1638" s="68">
        <f t="shared" si="363"/>
        <v>2.9822694119043898</v>
      </c>
      <c r="Z1638" s="58">
        <f>(Table1[[#This Row],[Eoq]]/2)*(Table1[[#This Row],[Std. Price ($)]]*$K$1)</f>
        <v>431.31906784653052</v>
      </c>
      <c r="AA1638" s="58">
        <f>Table1[[#This Row],[number of times I order]]*$H$1</f>
        <v>431.31906784653057</v>
      </c>
      <c r="AB1638" s="58">
        <f>Table1[[#This Row],[Holding cost]]+AA1638</f>
        <v>862.63813569306103</v>
      </c>
      <c r="AC1638" s="34">
        <v>-0.7</v>
      </c>
      <c r="AD1638" s="29">
        <v>0.85</v>
      </c>
      <c r="AE1638" s="29">
        <v>0.64</v>
      </c>
      <c r="AF1638" s="29">
        <v>30</v>
      </c>
    </row>
    <row r="1639" spans="1:32" x14ac:dyDescent="0.15">
      <c r="A1639" s="32">
        <v>6038.4370720272918</v>
      </c>
      <c r="B1639" s="33">
        <v>55.908039000000009</v>
      </c>
      <c r="C1639" s="33">
        <v>10733.378175834807</v>
      </c>
      <c r="D1639" s="33">
        <f>C1639/Table1[[#This Row],[Std. Price ($)]]</f>
        <v>191.98273392910104</v>
      </c>
      <c r="E1639" s="29">
        <v>74</v>
      </c>
      <c r="F1639" s="29">
        <f t="shared" si="350"/>
        <v>162.80000000000001</v>
      </c>
      <c r="G1639" s="29">
        <f t="shared" si="351"/>
        <v>162.80000000000001</v>
      </c>
      <c r="H1639" s="29">
        <f t="shared" si="352"/>
        <v>162.80000000000001</v>
      </c>
      <c r="I1639" s="58">
        <f t="shared" si="353"/>
        <v>162.80000000000001</v>
      </c>
      <c r="J1639" s="58">
        <f t="shared" si="354"/>
        <v>162.80000000000001</v>
      </c>
      <c r="K1639" s="58">
        <f t="shared" si="355"/>
        <v>162.80000000000001</v>
      </c>
      <c r="L1639" s="58">
        <f t="shared" si="356"/>
        <v>162.80000000000001</v>
      </c>
      <c r="M1639" s="58">
        <f t="shared" si="357"/>
        <v>162.80000000000001</v>
      </c>
      <c r="N1639" s="58">
        <f t="shared" si="358"/>
        <v>162.80000000000001</v>
      </c>
      <c r="O1639" s="58">
        <f t="shared" si="359"/>
        <v>162.80000000000001</v>
      </c>
      <c r="P1639" s="58">
        <f t="shared" si="360"/>
        <v>162.80000000000001</v>
      </c>
      <c r="Q1639" s="58">
        <f t="shared" si="361"/>
        <v>162.80000000000001</v>
      </c>
      <c r="R1639" s="58">
        <f>SUM(Table1[[#This Row],[Oct]:[September]])</f>
        <v>1953.5999999999997</v>
      </c>
      <c r="S1639" s="68">
        <f>Table1[[#This Row],[DEMAND for the whole year]]/365</f>
        <v>5.3523287671232866</v>
      </c>
      <c r="T1639" s="68">
        <f>Table1[[#This Row],[Lead Time (days)]]*S1639</f>
        <v>235.50246575342462</v>
      </c>
      <c r="U1639" s="68">
        <f>SQRT(2*Table1[[#This Row],[DEMAND for the whole year]]*$H$1/(Table1[[#This Row],[Std. Price ($)]]*$K$1))</f>
        <v>323.77351559060315</v>
      </c>
      <c r="V1639" s="68">
        <f>Table1[[#This Row],[DEMAND for the whole year]]/U1639</f>
        <v>6.0338474456021842</v>
      </c>
      <c r="W1639" s="68">
        <f>Table1[[#This Row],[Demand variability (COV)]]*S1639</f>
        <v>8.1355397260273961</v>
      </c>
      <c r="X1639" s="68">
        <f t="shared" si="362"/>
        <v>53.965065476527279</v>
      </c>
      <c r="Y1639" s="68">
        <f t="shared" si="363"/>
        <v>110.83069443459284</v>
      </c>
      <c r="Z1639" s="58">
        <f>(Table1[[#This Row],[Eoq]]/2)*(Table1[[#This Row],[Std. Price ($)]]*$K$1)</f>
        <v>1810.1542336806551</v>
      </c>
      <c r="AA1639" s="58">
        <f>Table1[[#This Row],[number of times I order]]*$H$1</f>
        <v>1810.1542336806554</v>
      </c>
      <c r="AB1639" s="58">
        <f>Table1[[#This Row],[Holding cost]]+AA1639</f>
        <v>3620.3084673613102</v>
      </c>
      <c r="AC1639" s="34">
        <v>1.2</v>
      </c>
      <c r="AD1639" s="29">
        <v>1</v>
      </c>
      <c r="AE1639" s="29">
        <v>1.52</v>
      </c>
      <c r="AF1639" s="29">
        <v>44</v>
      </c>
    </row>
    <row r="1640" spans="1:32" x14ac:dyDescent="0.15">
      <c r="A1640" s="32">
        <v>58786.997466267509</v>
      </c>
      <c r="B1640" s="33">
        <v>29.473895000000002</v>
      </c>
      <c r="C1640" s="33">
        <v>1164.9431836470999</v>
      </c>
      <c r="D1640" s="33">
        <f>C1640/Table1[[#This Row],[Std. Price ($)]]</f>
        <v>39.524575345304712</v>
      </c>
      <c r="E1640" s="29">
        <v>34</v>
      </c>
      <c r="F1640" s="29">
        <f t="shared" si="350"/>
        <v>74.8</v>
      </c>
      <c r="G1640" s="29">
        <f t="shared" si="351"/>
        <v>74.8</v>
      </c>
      <c r="H1640" s="29">
        <f t="shared" si="352"/>
        <v>74.8</v>
      </c>
      <c r="I1640" s="58">
        <f t="shared" si="353"/>
        <v>74.8</v>
      </c>
      <c r="J1640" s="58">
        <f t="shared" si="354"/>
        <v>74.8</v>
      </c>
      <c r="K1640" s="58">
        <f t="shared" si="355"/>
        <v>74.8</v>
      </c>
      <c r="L1640" s="58">
        <f t="shared" si="356"/>
        <v>74.8</v>
      </c>
      <c r="M1640" s="58">
        <f t="shared" si="357"/>
        <v>74.8</v>
      </c>
      <c r="N1640" s="58">
        <f t="shared" si="358"/>
        <v>74.8</v>
      </c>
      <c r="O1640" s="58">
        <f t="shared" si="359"/>
        <v>74.8</v>
      </c>
      <c r="P1640" s="58">
        <f t="shared" si="360"/>
        <v>74.8</v>
      </c>
      <c r="Q1640" s="58">
        <f t="shared" si="361"/>
        <v>74.8</v>
      </c>
      <c r="R1640" s="58">
        <f>SUM(Table1[[#This Row],[Oct]:[September]])</f>
        <v>897.5999999999998</v>
      </c>
      <c r="S1640" s="68">
        <f>Table1[[#This Row],[DEMAND for the whole year]]/365</f>
        <v>2.4591780821917801</v>
      </c>
      <c r="T1640" s="68">
        <f>Table1[[#This Row],[Lead Time (days)]]*S1640</f>
        <v>73.775342465753397</v>
      </c>
      <c r="U1640" s="68">
        <f>SQRT(2*Table1[[#This Row],[DEMAND for the whole year]]*$H$1/(Table1[[#This Row],[Std. Price ($)]]*$K$1))</f>
        <v>302.26181323474123</v>
      </c>
      <c r="V1640" s="68">
        <f>Table1[[#This Row],[DEMAND for the whole year]]/U1640</f>
        <v>2.9696109819301246</v>
      </c>
      <c r="W1640" s="68">
        <f>Table1[[#This Row],[Demand variability (COV)]]*S1640</f>
        <v>2.0165260273972594</v>
      </c>
      <c r="X1640" s="68">
        <f t="shared" si="362"/>
        <v>11.044967930017595</v>
      </c>
      <c r="Y1640" s="68">
        <f t="shared" si="363"/>
        <v>22.683590854237046</v>
      </c>
      <c r="Z1640" s="58">
        <f>(Table1[[#This Row],[Eoq]]/2)*(Table1[[#This Row],[Std. Price ($)]]*$K$1)</f>
        <v>890.8832945790374</v>
      </c>
      <c r="AA1640" s="58">
        <f>Table1[[#This Row],[number of times I order]]*$H$1</f>
        <v>890.8832945790374</v>
      </c>
      <c r="AB1640" s="58">
        <f>Table1[[#This Row],[Holding cost]]+AA1640</f>
        <v>1781.7665891580748</v>
      </c>
      <c r="AC1640" s="34">
        <v>1.2</v>
      </c>
      <c r="AD1640" s="29">
        <v>1</v>
      </c>
      <c r="AE1640" s="29">
        <v>0.82</v>
      </c>
      <c r="AF1640" s="29">
        <v>30</v>
      </c>
    </row>
    <row r="1641" spans="1:32" x14ac:dyDescent="0.15">
      <c r="A1641" s="32">
        <v>64638.53689229767</v>
      </c>
      <c r="B1641" s="33">
        <v>26.352304000000004</v>
      </c>
      <c r="C1641" s="33">
        <v>1092.0691157505487</v>
      </c>
      <c r="D1641" s="33">
        <f>C1641/Table1[[#This Row],[Std. Price ($)]]</f>
        <v>41.441124683084581</v>
      </c>
      <c r="E1641" s="29">
        <v>34</v>
      </c>
      <c r="F1641" s="29">
        <f t="shared" si="350"/>
        <v>20.399999999999999</v>
      </c>
      <c r="G1641" s="29">
        <f t="shared" si="351"/>
        <v>20.399999999999999</v>
      </c>
      <c r="H1641" s="29">
        <f t="shared" si="352"/>
        <v>20.399999999999999</v>
      </c>
      <c r="I1641" s="58">
        <f t="shared" si="353"/>
        <v>20.399999999999999</v>
      </c>
      <c r="J1641" s="58">
        <f t="shared" si="354"/>
        <v>20.399999999999999</v>
      </c>
      <c r="K1641" s="58">
        <f t="shared" si="355"/>
        <v>20.399999999999999</v>
      </c>
      <c r="L1641" s="58">
        <f t="shared" si="356"/>
        <v>20.399999999999999</v>
      </c>
      <c r="M1641" s="58">
        <f t="shared" si="357"/>
        <v>20.399999999999999</v>
      </c>
      <c r="N1641" s="58">
        <f t="shared" si="358"/>
        <v>20.399999999999999</v>
      </c>
      <c r="O1641" s="58">
        <f t="shared" si="359"/>
        <v>20.399999999999999</v>
      </c>
      <c r="P1641" s="58">
        <f t="shared" si="360"/>
        <v>20.399999999999999</v>
      </c>
      <c r="Q1641" s="58">
        <f t="shared" si="361"/>
        <v>20.399999999999999</v>
      </c>
      <c r="R1641" s="58">
        <f>SUM(Table1[[#This Row],[Oct]:[September]])</f>
        <v>244.80000000000004</v>
      </c>
      <c r="S1641" s="68">
        <f>Table1[[#This Row],[DEMAND for the whole year]]/365</f>
        <v>0.67068493150684938</v>
      </c>
      <c r="T1641" s="68">
        <f>Table1[[#This Row],[Lead Time (days)]]*S1641</f>
        <v>20.12054794520548</v>
      </c>
      <c r="U1641" s="68">
        <f>SQRT(2*Table1[[#This Row],[DEMAND for the whole year]]*$H$1/(Table1[[#This Row],[Std. Price ($)]]*$K$1))</f>
        <v>166.93870421242542</v>
      </c>
      <c r="V1641" s="68">
        <f>Table1[[#This Row],[DEMAND for the whole year]]/U1641</f>
        <v>1.4664064942573054</v>
      </c>
      <c r="W1641" s="68">
        <f>Table1[[#This Row],[Demand variability (COV)]]*S1641</f>
        <v>0.54996164383561641</v>
      </c>
      <c r="X1641" s="68">
        <f t="shared" si="362"/>
        <v>3.0122639809138909</v>
      </c>
      <c r="Y1641" s="68">
        <f t="shared" si="363"/>
        <v>6.186433869337379</v>
      </c>
      <c r="Z1641" s="58">
        <f>(Table1[[#This Row],[Eoq]]/2)*(Table1[[#This Row],[Std. Price ($)]]*$K$1)</f>
        <v>439.92194827719163</v>
      </c>
      <c r="AA1641" s="58">
        <f>Table1[[#This Row],[number of times I order]]*$H$1</f>
        <v>439.92194827719163</v>
      </c>
      <c r="AB1641" s="58">
        <f>Table1[[#This Row],[Holding cost]]+AA1641</f>
        <v>879.84389655438326</v>
      </c>
      <c r="AC1641" s="34">
        <v>-0.4</v>
      </c>
      <c r="AD1641" s="29">
        <v>0.75</v>
      </c>
      <c r="AE1641" s="29">
        <v>0.82</v>
      </c>
      <c r="AF1641" s="29">
        <v>30</v>
      </c>
    </row>
    <row r="1642" spans="1:32" x14ac:dyDescent="0.15">
      <c r="A1642" s="32">
        <v>69829.514547343613</v>
      </c>
      <c r="B1642" s="33">
        <v>22.412313000000001</v>
      </c>
      <c r="C1642" s="33">
        <v>1106.8992848421128</v>
      </c>
      <c r="D1642" s="33">
        <f>C1642/Table1[[#This Row],[Std. Price ($)]]</f>
        <v>49.387998679213197</v>
      </c>
      <c r="E1642" s="29">
        <v>34</v>
      </c>
      <c r="F1642" s="29">
        <f t="shared" si="350"/>
        <v>51</v>
      </c>
      <c r="G1642" s="29">
        <f t="shared" si="351"/>
        <v>51</v>
      </c>
      <c r="H1642" s="29">
        <f t="shared" si="352"/>
        <v>51</v>
      </c>
      <c r="I1642" s="58">
        <f t="shared" si="353"/>
        <v>51</v>
      </c>
      <c r="J1642" s="58">
        <f t="shared" si="354"/>
        <v>51</v>
      </c>
      <c r="K1642" s="58">
        <f t="shared" si="355"/>
        <v>51</v>
      </c>
      <c r="L1642" s="58">
        <f t="shared" si="356"/>
        <v>51</v>
      </c>
      <c r="M1642" s="58">
        <f t="shared" si="357"/>
        <v>51</v>
      </c>
      <c r="N1642" s="58">
        <f t="shared" si="358"/>
        <v>51</v>
      </c>
      <c r="O1642" s="58">
        <f t="shared" si="359"/>
        <v>51</v>
      </c>
      <c r="P1642" s="58">
        <f t="shared" si="360"/>
        <v>51</v>
      </c>
      <c r="Q1642" s="58">
        <f t="shared" si="361"/>
        <v>51</v>
      </c>
      <c r="R1642" s="58">
        <f>SUM(Table1[[#This Row],[Oct]:[September]])</f>
        <v>612</v>
      </c>
      <c r="S1642" s="68">
        <f>Table1[[#This Row],[DEMAND for the whole year]]/365</f>
        <v>1.6767123287671233</v>
      </c>
      <c r="T1642" s="68">
        <f>Table1[[#This Row],[Lead Time (days)]]*S1642</f>
        <v>62.038356164383565</v>
      </c>
      <c r="U1642" s="68">
        <f>SQRT(2*Table1[[#This Row],[DEMAND for the whole year]]*$H$1/(Table1[[#This Row],[Std. Price ($)]]*$K$1))</f>
        <v>286.21540091931678</v>
      </c>
      <c r="V1642" s="68">
        <f>Table1[[#This Row],[DEMAND for the whole year]]/U1642</f>
        <v>2.1382497169414054</v>
      </c>
      <c r="W1642" s="68">
        <f>Table1[[#This Row],[Demand variability (COV)]]*S1642</f>
        <v>1.3749041095890411</v>
      </c>
      <c r="X1642" s="68">
        <f t="shared" si="362"/>
        <v>8.363215200561255</v>
      </c>
      <c r="Y1642" s="68">
        <f t="shared" si="363"/>
        <v>17.175944107532175</v>
      </c>
      <c r="Z1642" s="58">
        <f>(Table1[[#This Row],[Eoq]]/2)*(Table1[[#This Row],[Std. Price ($)]]*$K$1)</f>
        <v>641.4749150824216</v>
      </c>
      <c r="AA1642" s="58">
        <f>Table1[[#This Row],[number of times I order]]*$H$1</f>
        <v>641.4749150824216</v>
      </c>
      <c r="AB1642" s="58">
        <f>Table1[[#This Row],[Holding cost]]+AA1642</f>
        <v>1282.9498301648432</v>
      </c>
      <c r="AC1642" s="34">
        <v>0.5</v>
      </c>
      <c r="AD1642" s="29">
        <v>1</v>
      </c>
      <c r="AE1642" s="29">
        <v>0.82</v>
      </c>
      <c r="AF1642" s="29">
        <v>37</v>
      </c>
    </row>
    <row r="1643" spans="1:32" x14ac:dyDescent="0.15">
      <c r="A1643" s="32">
        <v>65187.641517148084</v>
      </c>
      <c r="B1643" s="33">
        <v>24.516756000000004</v>
      </c>
      <c r="C1643" s="33">
        <v>1019.3885282194666</v>
      </c>
      <c r="D1643" s="33">
        <f>C1643/Table1[[#This Row],[Std. Price ($)]]</f>
        <v>41.579258210974828</v>
      </c>
      <c r="E1643" s="29">
        <v>34</v>
      </c>
      <c r="F1643" s="29">
        <f t="shared" si="350"/>
        <v>74.8</v>
      </c>
      <c r="G1643" s="29">
        <f t="shared" si="351"/>
        <v>74.8</v>
      </c>
      <c r="H1643" s="29">
        <f t="shared" si="352"/>
        <v>74.8</v>
      </c>
      <c r="I1643" s="58">
        <f t="shared" si="353"/>
        <v>74.8</v>
      </c>
      <c r="J1643" s="58">
        <f t="shared" si="354"/>
        <v>74.8</v>
      </c>
      <c r="K1643" s="58">
        <f t="shared" si="355"/>
        <v>74.8</v>
      </c>
      <c r="L1643" s="58">
        <f t="shared" si="356"/>
        <v>74.8</v>
      </c>
      <c r="M1643" s="58">
        <f t="shared" si="357"/>
        <v>74.8</v>
      </c>
      <c r="N1643" s="58">
        <f t="shared" si="358"/>
        <v>74.8</v>
      </c>
      <c r="O1643" s="58">
        <f t="shared" si="359"/>
        <v>74.8</v>
      </c>
      <c r="P1643" s="58">
        <f t="shared" si="360"/>
        <v>74.8</v>
      </c>
      <c r="Q1643" s="58">
        <f t="shared" si="361"/>
        <v>74.8</v>
      </c>
      <c r="R1643" s="58">
        <f>SUM(Table1[[#This Row],[Oct]:[September]])</f>
        <v>897.5999999999998</v>
      </c>
      <c r="S1643" s="68">
        <f>Table1[[#This Row],[DEMAND for the whole year]]/365</f>
        <v>2.4591780821917801</v>
      </c>
      <c r="T1643" s="68">
        <f>Table1[[#This Row],[Lead Time (days)]]*S1643</f>
        <v>73.775342465753397</v>
      </c>
      <c r="U1643" s="68">
        <f>SQRT(2*Table1[[#This Row],[DEMAND for the whole year]]*$H$1/(Table1[[#This Row],[Std. Price ($)]]*$K$1))</f>
        <v>331.41376834561549</v>
      </c>
      <c r="V1643" s="68">
        <f>Table1[[#This Row],[DEMAND for the whole year]]/U1643</f>
        <v>2.7083968311899942</v>
      </c>
      <c r="W1643" s="68">
        <f>Table1[[#This Row],[Demand variability (COV)]]*S1643</f>
        <v>2.0165260273972594</v>
      </c>
      <c r="X1643" s="68">
        <f t="shared" si="362"/>
        <v>11.044967930017595</v>
      </c>
      <c r="Y1643" s="68">
        <f t="shared" si="363"/>
        <v>22.683590854237046</v>
      </c>
      <c r="Z1643" s="58">
        <f>(Table1[[#This Row],[Eoq]]/2)*(Table1[[#This Row],[Std. Price ($)]]*$K$1)</f>
        <v>812.51904935699804</v>
      </c>
      <c r="AA1643" s="58">
        <f>Table1[[#This Row],[number of times I order]]*$H$1</f>
        <v>812.51904935699827</v>
      </c>
      <c r="AB1643" s="58">
        <f>Table1[[#This Row],[Holding cost]]+AA1643</f>
        <v>1625.0380987139963</v>
      </c>
      <c r="AC1643" s="34">
        <v>1.2</v>
      </c>
      <c r="AD1643" s="29">
        <v>0.75</v>
      </c>
      <c r="AE1643" s="29">
        <v>0.82</v>
      </c>
      <c r="AF1643" s="29">
        <v>30</v>
      </c>
    </row>
    <row r="1644" spans="1:32" x14ac:dyDescent="0.15">
      <c r="A1644" s="32">
        <v>40051.270235325799</v>
      </c>
      <c r="B1644" s="33">
        <v>29.473895000000002</v>
      </c>
      <c r="C1644" s="33">
        <v>1164.9431836470999</v>
      </c>
      <c r="D1644" s="33">
        <f>C1644/Table1[[#This Row],[Std. Price ($)]]</f>
        <v>39.524575345304712</v>
      </c>
      <c r="E1644" s="29">
        <v>34</v>
      </c>
      <c r="F1644" s="29">
        <f t="shared" si="350"/>
        <v>27.2</v>
      </c>
      <c r="G1644" s="29">
        <f t="shared" si="351"/>
        <v>27.2</v>
      </c>
      <c r="H1644" s="29">
        <f t="shared" si="352"/>
        <v>27.2</v>
      </c>
      <c r="I1644" s="58">
        <f t="shared" si="353"/>
        <v>27.2</v>
      </c>
      <c r="J1644" s="58">
        <f t="shared" si="354"/>
        <v>27.2</v>
      </c>
      <c r="K1644" s="58">
        <f t="shared" si="355"/>
        <v>27.2</v>
      </c>
      <c r="L1644" s="58">
        <f t="shared" si="356"/>
        <v>27.2</v>
      </c>
      <c r="M1644" s="58">
        <f t="shared" si="357"/>
        <v>27.2</v>
      </c>
      <c r="N1644" s="58">
        <f t="shared" si="358"/>
        <v>27.2</v>
      </c>
      <c r="O1644" s="58">
        <f t="shared" si="359"/>
        <v>27.2</v>
      </c>
      <c r="P1644" s="58">
        <f t="shared" si="360"/>
        <v>27.2</v>
      </c>
      <c r="Q1644" s="58">
        <f t="shared" si="361"/>
        <v>27.2</v>
      </c>
      <c r="R1644" s="58">
        <f>SUM(Table1[[#This Row],[Oct]:[September]])</f>
        <v>326.39999999999992</v>
      </c>
      <c r="S1644" s="68">
        <f>Table1[[#This Row],[DEMAND for the whole year]]/365</f>
        <v>0.89424657534246554</v>
      </c>
      <c r="T1644" s="68">
        <f>Table1[[#This Row],[Lead Time (days)]]*S1644</f>
        <v>26.827397260273965</v>
      </c>
      <c r="U1644" s="68">
        <f>SQRT(2*Table1[[#This Row],[DEMAND for the whole year]]*$H$1/(Table1[[#This Row],[Std. Price ($)]]*$K$1))</f>
        <v>182.27073144583937</v>
      </c>
      <c r="V1644" s="68">
        <f>Table1[[#This Row],[DEMAND for the whole year]]/U1644</f>
        <v>1.7907428000692895</v>
      </c>
      <c r="W1644" s="68">
        <f>Table1[[#This Row],[Demand variability (COV)]]*S1644</f>
        <v>0.73328219178082166</v>
      </c>
      <c r="X1644" s="68">
        <f t="shared" si="362"/>
        <v>4.0163519745518537</v>
      </c>
      <c r="Y1644" s="68">
        <f t="shared" si="363"/>
        <v>8.2485784924498375</v>
      </c>
      <c r="Z1644" s="58">
        <f>(Table1[[#This Row],[Eoq]]/2)*(Table1[[#This Row],[Std. Price ($)]]*$K$1)</f>
        <v>537.22284002078686</v>
      </c>
      <c r="AA1644" s="58">
        <f>Table1[[#This Row],[number of times I order]]*$H$1</f>
        <v>537.22284002078686</v>
      </c>
      <c r="AB1644" s="58">
        <f>Table1[[#This Row],[Holding cost]]+AA1644</f>
        <v>1074.4456800415737</v>
      </c>
      <c r="AC1644" s="34">
        <v>-0.2</v>
      </c>
      <c r="AD1644" s="29">
        <v>1</v>
      </c>
      <c r="AE1644" s="29">
        <v>0.82</v>
      </c>
      <c r="AF1644" s="29">
        <v>30</v>
      </c>
    </row>
    <row r="1645" spans="1:32" x14ac:dyDescent="0.15">
      <c r="A1645" s="32">
        <v>85361.352775510051</v>
      </c>
      <c r="B1645" s="33">
        <v>21.816058000000002</v>
      </c>
      <c r="C1645" s="33">
        <v>874.90276042884</v>
      </c>
      <c r="D1645" s="33">
        <f>C1645/Table1[[#This Row],[Std. Price ($)]]</f>
        <v>40.103613605576221</v>
      </c>
      <c r="E1645" s="29">
        <v>34</v>
      </c>
      <c r="F1645" s="29">
        <f t="shared" si="350"/>
        <v>30.6</v>
      </c>
      <c r="G1645" s="29">
        <f t="shared" si="351"/>
        <v>30.6</v>
      </c>
      <c r="H1645" s="29">
        <f t="shared" si="352"/>
        <v>30.6</v>
      </c>
      <c r="I1645" s="58">
        <f t="shared" si="353"/>
        <v>30.6</v>
      </c>
      <c r="J1645" s="58">
        <f t="shared" si="354"/>
        <v>30.6</v>
      </c>
      <c r="K1645" s="58">
        <f t="shared" si="355"/>
        <v>30.6</v>
      </c>
      <c r="L1645" s="58">
        <f t="shared" si="356"/>
        <v>30.6</v>
      </c>
      <c r="M1645" s="58">
        <f t="shared" si="357"/>
        <v>30.6</v>
      </c>
      <c r="N1645" s="58">
        <f t="shared" si="358"/>
        <v>30.6</v>
      </c>
      <c r="O1645" s="58">
        <f t="shared" si="359"/>
        <v>30.6</v>
      </c>
      <c r="P1645" s="58">
        <f t="shared" si="360"/>
        <v>30.6</v>
      </c>
      <c r="Q1645" s="58">
        <f t="shared" si="361"/>
        <v>30.6</v>
      </c>
      <c r="R1645" s="58">
        <f>SUM(Table1[[#This Row],[Oct]:[September]])</f>
        <v>367.20000000000005</v>
      </c>
      <c r="S1645" s="68">
        <f>Table1[[#This Row],[DEMAND for the whole year]]/365</f>
        <v>1.006027397260274</v>
      </c>
      <c r="T1645" s="68">
        <f>Table1[[#This Row],[Lead Time (days)]]*S1645</f>
        <v>30.18082191780822</v>
      </c>
      <c r="U1645" s="68">
        <f>SQRT(2*Table1[[#This Row],[DEMAND for the whole year]]*$H$1/(Table1[[#This Row],[Std. Price ($)]]*$K$1))</f>
        <v>224.71073685787584</v>
      </c>
      <c r="V1645" s="68">
        <f>Table1[[#This Row],[DEMAND for the whole year]]/U1645</f>
        <v>1.6341008228380527</v>
      </c>
      <c r="W1645" s="68">
        <f>Table1[[#This Row],[Demand variability (COV)]]*S1645</f>
        <v>0.82494246575342467</v>
      </c>
      <c r="X1645" s="68">
        <f t="shared" si="362"/>
        <v>4.518395971370837</v>
      </c>
      <c r="Y1645" s="68">
        <f t="shared" si="363"/>
        <v>9.2796508040060708</v>
      </c>
      <c r="Z1645" s="58">
        <f>(Table1[[#This Row],[Eoq]]/2)*(Table1[[#This Row],[Std. Price ($)]]*$K$1)</f>
        <v>490.23024685141576</v>
      </c>
      <c r="AA1645" s="58">
        <f>Table1[[#This Row],[number of times I order]]*$H$1</f>
        <v>490.23024685141581</v>
      </c>
      <c r="AB1645" s="58">
        <f>Table1[[#This Row],[Holding cost]]+AA1645</f>
        <v>980.46049370283163</v>
      </c>
      <c r="AC1645" s="34">
        <v>-0.1</v>
      </c>
      <c r="AD1645" s="29">
        <v>1</v>
      </c>
      <c r="AE1645" s="29">
        <v>0.82</v>
      </c>
      <c r="AF1645" s="29">
        <v>30</v>
      </c>
    </row>
    <row r="1646" spans="1:32" x14ac:dyDescent="0.15">
      <c r="A1646" s="32">
        <v>37091.966535578635</v>
      </c>
      <c r="B1646" s="33">
        <v>9.0724920000000004</v>
      </c>
      <c r="C1646" s="33">
        <v>102.02372416690669</v>
      </c>
      <c r="D1646" s="33">
        <f>C1646/Table1[[#This Row],[Std. Price ($)]]</f>
        <v>11.245391472035102</v>
      </c>
      <c r="E1646" s="29">
        <v>10</v>
      </c>
      <c r="F1646" s="29">
        <f t="shared" si="350"/>
        <v>22</v>
      </c>
      <c r="G1646" s="29">
        <f t="shared" si="351"/>
        <v>22</v>
      </c>
      <c r="H1646" s="29">
        <f t="shared" si="352"/>
        <v>22</v>
      </c>
      <c r="I1646" s="58">
        <f t="shared" si="353"/>
        <v>22</v>
      </c>
      <c r="J1646" s="58">
        <f t="shared" si="354"/>
        <v>22</v>
      </c>
      <c r="K1646" s="58">
        <f t="shared" si="355"/>
        <v>22</v>
      </c>
      <c r="L1646" s="58">
        <f t="shared" si="356"/>
        <v>22</v>
      </c>
      <c r="M1646" s="58">
        <f t="shared" si="357"/>
        <v>22</v>
      </c>
      <c r="N1646" s="58">
        <f t="shared" si="358"/>
        <v>22</v>
      </c>
      <c r="O1646" s="58">
        <f t="shared" si="359"/>
        <v>22</v>
      </c>
      <c r="P1646" s="58">
        <f t="shared" si="360"/>
        <v>22</v>
      </c>
      <c r="Q1646" s="58">
        <f t="shared" si="361"/>
        <v>22</v>
      </c>
      <c r="R1646" s="58">
        <f>SUM(Table1[[#This Row],[Oct]:[September]])</f>
        <v>264</v>
      </c>
      <c r="S1646" s="68">
        <f>Table1[[#This Row],[DEMAND for the whole year]]/365</f>
        <v>0.72328767123287674</v>
      </c>
      <c r="T1646" s="68">
        <f>Table1[[#This Row],[Lead Time (days)]]*S1646</f>
        <v>16.635616438356166</v>
      </c>
      <c r="U1646" s="68">
        <f>SQRT(2*Table1[[#This Row],[DEMAND for the whole year]]*$H$1/(Table1[[#This Row],[Std. Price ($)]]*$K$1))</f>
        <v>295.46040842801796</v>
      </c>
      <c r="V1646" s="68">
        <f>Table1[[#This Row],[DEMAND for the whole year]]/U1646</f>
        <v>0.89352073059330872</v>
      </c>
      <c r="W1646" s="68">
        <f>Table1[[#This Row],[Demand variability (COV)]]*S1646</f>
        <v>0.83901369863013697</v>
      </c>
      <c r="X1646" s="68">
        <f t="shared" si="362"/>
        <v>4.0237683443816081</v>
      </c>
      <c r="Y1646" s="68">
        <f t="shared" si="363"/>
        <v>8.2638098539085387</v>
      </c>
      <c r="Z1646" s="58">
        <f>(Table1[[#This Row],[Eoq]]/2)*(Table1[[#This Row],[Std. Price ($)]]*$K$1)</f>
        <v>268.0562191779926</v>
      </c>
      <c r="AA1646" s="58">
        <f>Table1[[#This Row],[number of times I order]]*$H$1</f>
        <v>268.0562191779926</v>
      </c>
      <c r="AB1646" s="58">
        <f>Table1[[#This Row],[Holding cost]]+AA1646</f>
        <v>536.1124383559852</v>
      </c>
      <c r="AC1646" s="34">
        <v>1.2</v>
      </c>
      <c r="AD1646" s="29">
        <v>1</v>
      </c>
      <c r="AE1646" s="29">
        <v>1.1599999999999999</v>
      </c>
      <c r="AF1646" s="29">
        <v>23</v>
      </c>
    </row>
    <row r="1647" spans="1:32" x14ac:dyDescent="0.15">
      <c r="A1647" s="32">
        <v>48685.61793384776</v>
      </c>
      <c r="B1647" s="33">
        <v>51.851140000000001</v>
      </c>
      <c r="C1647" s="33">
        <v>6846.3216537029621</v>
      </c>
      <c r="D1647" s="33">
        <f>C1647/Table1[[#This Row],[Std. Price ($)]]</f>
        <v>132.03801601474842</v>
      </c>
      <c r="E1647" s="29">
        <v>58</v>
      </c>
      <c r="F1647" s="29">
        <f t="shared" si="350"/>
        <v>34.799999999999997</v>
      </c>
      <c r="G1647" s="29">
        <f t="shared" si="351"/>
        <v>34.799999999999997</v>
      </c>
      <c r="H1647" s="29">
        <f t="shared" si="352"/>
        <v>34.799999999999997</v>
      </c>
      <c r="I1647" s="58">
        <f t="shared" si="353"/>
        <v>34.799999999999997</v>
      </c>
      <c r="J1647" s="58">
        <f t="shared" si="354"/>
        <v>34.799999999999997</v>
      </c>
      <c r="K1647" s="58">
        <f t="shared" si="355"/>
        <v>34.799999999999997</v>
      </c>
      <c r="L1647" s="58">
        <f t="shared" si="356"/>
        <v>34.799999999999997</v>
      </c>
      <c r="M1647" s="58">
        <f t="shared" si="357"/>
        <v>34.799999999999997</v>
      </c>
      <c r="N1647" s="58">
        <f t="shared" si="358"/>
        <v>34.799999999999997</v>
      </c>
      <c r="O1647" s="58">
        <f t="shared" si="359"/>
        <v>34.799999999999997</v>
      </c>
      <c r="P1647" s="58">
        <f t="shared" si="360"/>
        <v>34.799999999999997</v>
      </c>
      <c r="Q1647" s="58">
        <f t="shared" si="361"/>
        <v>34.799999999999997</v>
      </c>
      <c r="R1647" s="58">
        <f>SUM(Table1[[#This Row],[Oct]:[September]])</f>
        <v>417.60000000000008</v>
      </c>
      <c r="S1647" s="68">
        <f>Table1[[#This Row],[DEMAND for the whole year]]/365</f>
        <v>1.1441095890410962</v>
      </c>
      <c r="T1647" s="68">
        <f>Table1[[#This Row],[Lead Time (days)]]*S1647</f>
        <v>50.340821917808228</v>
      </c>
      <c r="U1647" s="68">
        <f>SQRT(2*Table1[[#This Row],[DEMAND for the whole year]]*$H$1/(Table1[[#This Row],[Std. Price ($)]]*$K$1))</f>
        <v>155.43961708545274</v>
      </c>
      <c r="V1647" s="68">
        <f>Table1[[#This Row],[DEMAND for the whole year]]/U1647</f>
        <v>2.6865737823480678</v>
      </c>
      <c r="W1647" s="68">
        <f>Table1[[#This Row],[Demand variability (COV)]]*S1647</f>
        <v>1.521665753424658</v>
      </c>
      <c r="X1647" s="68">
        <f t="shared" si="362"/>
        <v>10.093588720886096</v>
      </c>
      <c r="Y1647" s="68">
        <f t="shared" si="363"/>
        <v>20.729696839885467</v>
      </c>
      <c r="Z1647" s="58">
        <f>(Table1[[#This Row],[Eoq]]/2)*(Table1[[#This Row],[Std. Price ($)]]*$K$1)</f>
        <v>805.97213470442023</v>
      </c>
      <c r="AA1647" s="58">
        <f>Table1[[#This Row],[number of times I order]]*$H$1</f>
        <v>805.97213470442034</v>
      </c>
      <c r="AB1647" s="58">
        <f>Table1[[#This Row],[Holding cost]]+AA1647</f>
        <v>1611.9442694088407</v>
      </c>
      <c r="AC1647" s="34">
        <v>-0.4</v>
      </c>
      <c r="AD1647" s="29">
        <v>1</v>
      </c>
      <c r="AE1647" s="29">
        <v>1.33</v>
      </c>
      <c r="AF1647" s="29">
        <v>44</v>
      </c>
    </row>
    <row r="1648" spans="1:32" x14ac:dyDescent="0.15">
      <c r="A1648" s="32">
        <v>6647.5297473158053</v>
      </c>
      <c r="B1648" s="33">
        <v>21.921284</v>
      </c>
      <c r="C1648" s="33">
        <v>1219.2171813440668</v>
      </c>
      <c r="D1648" s="33">
        <f>C1648/Table1[[#This Row],[Std. Price ($)]]</f>
        <v>55.617963863068731</v>
      </c>
      <c r="E1648" s="29">
        <v>50</v>
      </c>
      <c r="F1648" s="29">
        <f t="shared" si="350"/>
        <v>20</v>
      </c>
      <c r="G1648" s="29">
        <f t="shared" si="351"/>
        <v>20</v>
      </c>
      <c r="H1648" s="29">
        <f t="shared" si="352"/>
        <v>20</v>
      </c>
      <c r="I1648" s="58">
        <f t="shared" si="353"/>
        <v>20</v>
      </c>
      <c r="J1648" s="58">
        <f t="shared" si="354"/>
        <v>20</v>
      </c>
      <c r="K1648" s="58">
        <f t="shared" si="355"/>
        <v>20</v>
      </c>
      <c r="L1648" s="58">
        <f t="shared" si="356"/>
        <v>20</v>
      </c>
      <c r="M1648" s="58">
        <f t="shared" si="357"/>
        <v>20</v>
      </c>
      <c r="N1648" s="58">
        <f t="shared" si="358"/>
        <v>20</v>
      </c>
      <c r="O1648" s="58">
        <f t="shared" si="359"/>
        <v>20</v>
      </c>
      <c r="P1648" s="58">
        <f t="shared" si="360"/>
        <v>20</v>
      </c>
      <c r="Q1648" s="58">
        <f t="shared" si="361"/>
        <v>20</v>
      </c>
      <c r="R1648" s="58">
        <f>SUM(Table1[[#This Row],[Oct]:[September]])</f>
        <v>240</v>
      </c>
      <c r="S1648" s="68">
        <f>Table1[[#This Row],[DEMAND for the whole year]]/365</f>
        <v>0.65753424657534243</v>
      </c>
      <c r="T1648" s="68">
        <f>Table1[[#This Row],[Lead Time (days)]]*S1648</f>
        <v>15.123287671232877</v>
      </c>
      <c r="U1648" s="68">
        <f>SQRT(2*Table1[[#This Row],[DEMAND for the whole year]]*$H$1/(Table1[[#This Row],[Std. Price ($)]]*$K$1))</f>
        <v>181.23132011567222</v>
      </c>
      <c r="V1648" s="68">
        <f>Table1[[#This Row],[DEMAND for the whole year]]/U1648</f>
        <v>1.3242744126501877</v>
      </c>
      <c r="W1648" s="68">
        <f>Table1[[#This Row],[Demand variability (COV)]]*S1648</f>
        <v>0.67068493150684927</v>
      </c>
      <c r="X1648" s="68">
        <f t="shared" si="362"/>
        <v>3.2164919367313796</v>
      </c>
      <c r="Y1648" s="68">
        <f t="shared" si="363"/>
        <v>6.6058668111181102</v>
      </c>
      <c r="Z1648" s="58">
        <f>(Table1[[#This Row],[Eoq]]/2)*(Table1[[#This Row],[Std. Price ($)]]*$K$1)</f>
        <v>397.28232379505636</v>
      </c>
      <c r="AA1648" s="58">
        <f>Table1[[#This Row],[number of times I order]]*$H$1</f>
        <v>397.2823237950563</v>
      </c>
      <c r="AB1648" s="58">
        <f>Table1[[#This Row],[Holding cost]]+AA1648</f>
        <v>794.5646475901126</v>
      </c>
      <c r="AC1648" s="34">
        <v>-0.6</v>
      </c>
      <c r="AD1648" s="29">
        <v>1</v>
      </c>
      <c r="AE1648" s="29">
        <v>1.02</v>
      </c>
      <c r="AF1648" s="29">
        <v>23</v>
      </c>
    </row>
    <row r="1649" spans="1:32" x14ac:dyDescent="0.15">
      <c r="A1649" s="32">
        <v>95126.425023113756</v>
      </c>
      <c r="B1649" s="33">
        <v>641.46930100000009</v>
      </c>
      <c r="C1649" s="33">
        <v>17309.024072626824</v>
      </c>
      <c r="D1649" s="33">
        <f>C1649/Table1[[#This Row],[Std. Price ($)]]</f>
        <v>26.983402082755042</v>
      </c>
      <c r="E1649" s="29">
        <v>50</v>
      </c>
      <c r="F1649" s="29">
        <f t="shared" si="350"/>
        <v>75</v>
      </c>
      <c r="G1649" s="29">
        <f t="shared" si="351"/>
        <v>75</v>
      </c>
      <c r="H1649" s="29">
        <f t="shared" si="352"/>
        <v>75</v>
      </c>
      <c r="I1649" s="58">
        <f t="shared" si="353"/>
        <v>75</v>
      </c>
      <c r="J1649" s="58">
        <f t="shared" si="354"/>
        <v>75</v>
      </c>
      <c r="K1649" s="58">
        <f t="shared" si="355"/>
        <v>75</v>
      </c>
      <c r="L1649" s="58">
        <f t="shared" si="356"/>
        <v>75</v>
      </c>
      <c r="M1649" s="58">
        <f t="shared" si="357"/>
        <v>75</v>
      </c>
      <c r="N1649" s="58">
        <f t="shared" si="358"/>
        <v>75</v>
      </c>
      <c r="O1649" s="58">
        <f t="shared" si="359"/>
        <v>75</v>
      </c>
      <c r="P1649" s="58">
        <f t="shared" si="360"/>
        <v>75</v>
      </c>
      <c r="Q1649" s="58">
        <f t="shared" si="361"/>
        <v>75</v>
      </c>
      <c r="R1649" s="58">
        <f>SUM(Table1[[#This Row],[Oct]:[September]])</f>
        <v>900</v>
      </c>
      <c r="S1649" s="68">
        <f>Table1[[#This Row],[DEMAND for the whole year]]/365</f>
        <v>2.4657534246575343</v>
      </c>
      <c r="T1649" s="68">
        <f>Table1[[#This Row],[Lead Time (days)]]*S1649</f>
        <v>39.452054794520549</v>
      </c>
      <c r="U1649" s="68">
        <f>SQRT(2*Table1[[#This Row],[DEMAND for the whole year]]*$H$1/(Table1[[#This Row],[Std. Price ($)]]*$K$1))</f>
        <v>64.877475681100023</v>
      </c>
      <c r="V1649" s="68">
        <f>Table1[[#This Row],[DEMAND for the whole year]]/U1649</f>
        <v>13.872302991933243</v>
      </c>
      <c r="W1649" s="68">
        <f>Table1[[#This Row],[Demand variability (COV)]]*S1649</f>
        <v>2.1205479452054794</v>
      </c>
      <c r="X1649" s="68">
        <f t="shared" si="362"/>
        <v>8.4821917808219176</v>
      </c>
      <c r="Y1649" s="68">
        <f t="shared" si="363"/>
        <v>17.420292129633207</v>
      </c>
      <c r="Z1649" s="58">
        <f>(Table1[[#This Row],[Eoq]]/2)*(Table1[[#This Row],[Std. Price ($)]]*$K$1)</f>
        <v>4161.6908975799734</v>
      </c>
      <c r="AA1649" s="58">
        <f>Table1[[#This Row],[number of times I order]]*$H$1</f>
        <v>4161.6908975799724</v>
      </c>
      <c r="AB1649" s="58">
        <f>Table1[[#This Row],[Holding cost]]+AA1649</f>
        <v>8323.3817951599449</v>
      </c>
      <c r="AC1649" s="34">
        <v>0.5</v>
      </c>
      <c r="AD1649" s="29">
        <v>0.82</v>
      </c>
      <c r="AE1649" s="29">
        <v>0.86</v>
      </c>
      <c r="AF1649" s="29">
        <v>16</v>
      </c>
    </row>
    <row r="1650" spans="1:32" x14ac:dyDescent="0.15">
      <c r="A1650" s="32">
        <v>3316.9795875012674</v>
      </c>
      <c r="B1650" s="33">
        <v>183.54020299999999</v>
      </c>
      <c r="C1650" s="33">
        <v>3226.9509675658192</v>
      </c>
      <c r="D1650" s="33">
        <f>C1650/Table1[[#This Row],[Std. Price ($)]]</f>
        <v>17.581711880125901</v>
      </c>
      <c r="E1650" s="29">
        <v>26</v>
      </c>
      <c r="F1650" s="29">
        <f t="shared" si="350"/>
        <v>65</v>
      </c>
      <c r="G1650" s="29">
        <f t="shared" si="351"/>
        <v>65</v>
      </c>
      <c r="H1650" s="29">
        <f t="shared" si="352"/>
        <v>65</v>
      </c>
      <c r="I1650" s="58">
        <f t="shared" si="353"/>
        <v>65</v>
      </c>
      <c r="J1650" s="58">
        <f t="shared" si="354"/>
        <v>65</v>
      </c>
      <c r="K1650" s="58">
        <f t="shared" si="355"/>
        <v>65</v>
      </c>
      <c r="L1650" s="58">
        <f t="shared" si="356"/>
        <v>65</v>
      </c>
      <c r="M1650" s="58">
        <f t="shared" si="357"/>
        <v>65</v>
      </c>
      <c r="N1650" s="58">
        <f t="shared" si="358"/>
        <v>65</v>
      </c>
      <c r="O1650" s="58">
        <f t="shared" si="359"/>
        <v>65</v>
      </c>
      <c r="P1650" s="58">
        <f t="shared" si="360"/>
        <v>65</v>
      </c>
      <c r="Q1650" s="58">
        <f t="shared" si="361"/>
        <v>65</v>
      </c>
      <c r="R1650" s="58">
        <f>SUM(Table1[[#This Row],[Oct]:[September]])</f>
        <v>780</v>
      </c>
      <c r="S1650" s="68">
        <f>Table1[[#This Row],[DEMAND for the whole year]]/365</f>
        <v>2.1369863013698631</v>
      </c>
      <c r="T1650" s="68">
        <f>Table1[[#This Row],[Lead Time (days)]]*S1650</f>
        <v>49.150684931506852</v>
      </c>
      <c r="U1650" s="68">
        <f>SQRT(2*Table1[[#This Row],[DEMAND for the whole year]]*$H$1/(Table1[[#This Row],[Std. Price ($)]]*$K$1))</f>
        <v>112.91257841582602</v>
      </c>
      <c r="V1650" s="68">
        <f>Table1[[#This Row],[DEMAND for the whole year]]/U1650</f>
        <v>6.9079991878980405</v>
      </c>
      <c r="W1650" s="68">
        <f>Table1[[#This Row],[Demand variability (COV)]]*S1650</f>
        <v>1.5813698630136988</v>
      </c>
      <c r="X1650" s="68">
        <f t="shared" si="362"/>
        <v>7.5839834390578131</v>
      </c>
      <c r="Y1650" s="68">
        <f t="shared" si="363"/>
        <v>15.575597726214763</v>
      </c>
      <c r="Z1650" s="58">
        <f>(Table1[[#This Row],[Eoq]]/2)*(Table1[[#This Row],[Std. Price ($)]]*$K$1)</f>
        <v>2072.3997563694124</v>
      </c>
      <c r="AA1650" s="58">
        <f>Table1[[#This Row],[number of times I order]]*$H$1</f>
        <v>2072.399756369412</v>
      </c>
      <c r="AB1650" s="58">
        <f>Table1[[#This Row],[Holding cost]]+AA1650</f>
        <v>4144.799512738824</v>
      </c>
      <c r="AC1650" s="34">
        <v>1.5</v>
      </c>
      <c r="AD1650" s="29">
        <v>0.82</v>
      </c>
      <c r="AE1650" s="29">
        <v>0.74</v>
      </c>
      <c r="AF1650" s="29">
        <v>23</v>
      </c>
    </row>
    <row r="1651" spans="1:32" x14ac:dyDescent="0.15">
      <c r="A1651" s="32">
        <v>17330.332727177189</v>
      </c>
      <c r="B1651" s="33">
        <v>5.8865950000000007</v>
      </c>
      <c r="C1651" s="33">
        <v>63.443771357438642</v>
      </c>
      <c r="D1651" s="33">
        <f>C1651/Table1[[#This Row],[Std. Price ($)]]</f>
        <v>10.777668814898703</v>
      </c>
      <c r="E1651" s="29">
        <v>26</v>
      </c>
      <c r="F1651" s="29">
        <f t="shared" si="350"/>
        <v>46.8</v>
      </c>
      <c r="G1651" s="29">
        <f t="shared" si="351"/>
        <v>46.8</v>
      </c>
      <c r="H1651" s="29">
        <f t="shared" si="352"/>
        <v>46.8</v>
      </c>
      <c r="I1651" s="58">
        <f t="shared" si="353"/>
        <v>46.8</v>
      </c>
      <c r="J1651" s="58">
        <f t="shared" si="354"/>
        <v>46.8</v>
      </c>
      <c r="K1651" s="58">
        <f t="shared" si="355"/>
        <v>46.8</v>
      </c>
      <c r="L1651" s="58">
        <f t="shared" si="356"/>
        <v>46.8</v>
      </c>
      <c r="M1651" s="58">
        <f t="shared" si="357"/>
        <v>46.8</v>
      </c>
      <c r="N1651" s="58">
        <f t="shared" si="358"/>
        <v>46.8</v>
      </c>
      <c r="O1651" s="58">
        <f t="shared" si="359"/>
        <v>46.8</v>
      </c>
      <c r="P1651" s="58">
        <f t="shared" si="360"/>
        <v>46.8</v>
      </c>
      <c r="Q1651" s="58">
        <f t="shared" si="361"/>
        <v>46.8</v>
      </c>
      <c r="R1651" s="58">
        <f>SUM(Table1[[#This Row],[Oct]:[September]])</f>
        <v>561.6</v>
      </c>
      <c r="S1651" s="68">
        <f>Table1[[#This Row],[DEMAND for the whole year]]/365</f>
        <v>1.5386301369863014</v>
      </c>
      <c r="T1651" s="68">
        <f>Table1[[#This Row],[Lead Time (days)]]*S1651</f>
        <v>35.38849315068493</v>
      </c>
      <c r="U1651" s="68">
        <f>SQRT(2*Table1[[#This Row],[DEMAND for the whole year]]*$H$1/(Table1[[#This Row],[Std. Price ($)]]*$K$1))</f>
        <v>534.98560723350136</v>
      </c>
      <c r="V1651" s="68">
        <f>Table1[[#This Row],[DEMAND for the whole year]]/U1651</f>
        <v>1.0497478668708979</v>
      </c>
      <c r="W1651" s="68">
        <f>Table1[[#This Row],[Demand variability (COV)]]*S1651</f>
        <v>0.38465753424657534</v>
      </c>
      <c r="X1651" s="68">
        <f t="shared" si="362"/>
        <v>1.8447527284194678</v>
      </c>
      <c r="Y1651" s="68">
        <f t="shared" si="363"/>
        <v>3.7886589063765634</v>
      </c>
      <c r="Z1651" s="58">
        <f>(Table1[[#This Row],[Eoq]]/2)*(Table1[[#This Row],[Std. Price ($)]]*$K$1)</f>
        <v>314.92436006126934</v>
      </c>
      <c r="AA1651" s="58">
        <f>Table1[[#This Row],[number of times I order]]*$H$1</f>
        <v>314.9243600612694</v>
      </c>
      <c r="AB1651" s="58">
        <f>Table1[[#This Row],[Holding cost]]+AA1651</f>
        <v>629.84872012253868</v>
      </c>
      <c r="AC1651" s="34">
        <v>0.8</v>
      </c>
      <c r="AD1651" s="29">
        <v>0.85</v>
      </c>
      <c r="AE1651" s="29">
        <v>0.25</v>
      </c>
      <c r="AF1651" s="29">
        <v>23</v>
      </c>
    </row>
    <row r="1652" spans="1:32" x14ac:dyDescent="0.15">
      <c r="A1652" s="32">
        <v>73163.297418864298</v>
      </c>
      <c r="B1652" s="33">
        <v>8.3359320000000015</v>
      </c>
      <c r="C1652" s="33">
        <v>311.30737661702773</v>
      </c>
      <c r="D1652" s="33">
        <f>C1652/Table1[[#This Row],[Std. Price ($)]]</f>
        <v>37.345239454571811</v>
      </c>
      <c r="E1652" s="29">
        <v>34</v>
      </c>
      <c r="F1652" s="29">
        <f t="shared" si="350"/>
        <v>54.4</v>
      </c>
      <c r="G1652" s="29">
        <f t="shared" si="351"/>
        <v>54.4</v>
      </c>
      <c r="H1652" s="29">
        <f t="shared" si="352"/>
        <v>54.4</v>
      </c>
      <c r="I1652" s="58">
        <f t="shared" si="353"/>
        <v>54.4</v>
      </c>
      <c r="J1652" s="58">
        <f t="shared" si="354"/>
        <v>54.4</v>
      </c>
      <c r="K1652" s="58">
        <f t="shared" si="355"/>
        <v>54.4</v>
      </c>
      <c r="L1652" s="58">
        <f t="shared" si="356"/>
        <v>54.4</v>
      </c>
      <c r="M1652" s="58">
        <f t="shared" si="357"/>
        <v>54.4</v>
      </c>
      <c r="N1652" s="58">
        <f t="shared" si="358"/>
        <v>54.4</v>
      </c>
      <c r="O1652" s="58">
        <f t="shared" si="359"/>
        <v>54.4</v>
      </c>
      <c r="P1652" s="58">
        <f t="shared" si="360"/>
        <v>54.4</v>
      </c>
      <c r="Q1652" s="58">
        <f t="shared" si="361"/>
        <v>54.4</v>
      </c>
      <c r="R1652" s="58">
        <f>SUM(Table1[[#This Row],[Oct]:[September]])</f>
        <v>652.79999999999984</v>
      </c>
      <c r="S1652" s="68">
        <f>Table1[[#This Row],[DEMAND for the whole year]]/365</f>
        <v>1.7884931506849311</v>
      </c>
      <c r="T1652" s="68">
        <f>Table1[[#This Row],[Lead Time (days)]]*S1652</f>
        <v>118.04054794520545</v>
      </c>
      <c r="U1652" s="68">
        <f>SQRT(2*Table1[[#This Row],[DEMAND for the whole year]]*$H$1/(Table1[[#This Row],[Std. Price ($)]]*$K$1))</f>
        <v>484.70066840403382</v>
      </c>
      <c r="V1652" s="68">
        <f>Table1[[#This Row],[DEMAND for the whole year]]/U1652</f>
        <v>1.3468106040568584</v>
      </c>
      <c r="W1652" s="68">
        <f>Table1[[#This Row],[Demand variability (COV)]]*S1652</f>
        <v>0.44712328767123277</v>
      </c>
      <c r="X1652" s="68">
        <f t="shared" si="362"/>
        <v>3.6324467606481878</v>
      </c>
      <c r="Y1652" s="68">
        <f t="shared" si="363"/>
        <v>7.460133577609307</v>
      </c>
      <c r="Z1652" s="58">
        <f>(Table1[[#This Row],[Eoq]]/2)*(Table1[[#This Row],[Std. Price ($)]]*$K$1)</f>
        <v>404.04318121705751</v>
      </c>
      <c r="AA1652" s="58">
        <f>Table1[[#This Row],[number of times I order]]*$H$1</f>
        <v>404.04318121705751</v>
      </c>
      <c r="AB1652" s="58">
        <f>Table1[[#This Row],[Holding cost]]+AA1652</f>
        <v>808.08636243411502</v>
      </c>
      <c r="AC1652" s="34">
        <v>0.6</v>
      </c>
      <c r="AD1652" s="29">
        <v>0.82</v>
      </c>
      <c r="AE1652" s="29">
        <v>0.25</v>
      </c>
      <c r="AF1652" s="29">
        <v>66</v>
      </c>
    </row>
    <row r="1653" spans="1:32" x14ac:dyDescent="0.15">
      <c r="A1653" s="32">
        <v>30529.136633842969</v>
      </c>
      <c r="B1653" s="33">
        <v>80.787233999999998</v>
      </c>
      <c r="C1653" s="33">
        <v>2423.1951397548983</v>
      </c>
      <c r="D1653" s="33">
        <f>C1653/Table1[[#This Row],[Std. Price ($)]]</f>
        <v>29.994777884769498</v>
      </c>
      <c r="E1653" s="29">
        <v>106</v>
      </c>
      <c r="F1653" s="29">
        <f t="shared" si="350"/>
        <v>31.800000000000011</v>
      </c>
      <c r="G1653" s="29">
        <f t="shared" si="351"/>
        <v>31.800000000000011</v>
      </c>
      <c r="H1653" s="29">
        <f t="shared" si="352"/>
        <v>31.800000000000011</v>
      </c>
      <c r="I1653" s="58">
        <f t="shared" si="353"/>
        <v>31.800000000000011</v>
      </c>
      <c r="J1653" s="58">
        <f t="shared" si="354"/>
        <v>31.800000000000011</v>
      </c>
      <c r="K1653" s="58">
        <f t="shared" si="355"/>
        <v>31.800000000000011</v>
      </c>
      <c r="L1653" s="58">
        <f t="shared" si="356"/>
        <v>31.800000000000011</v>
      </c>
      <c r="M1653" s="58">
        <f t="shared" si="357"/>
        <v>31.800000000000011</v>
      </c>
      <c r="N1653" s="58">
        <f t="shared" si="358"/>
        <v>31.800000000000011</v>
      </c>
      <c r="O1653" s="58">
        <f t="shared" si="359"/>
        <v>31.800000000000011</v>
      </c>
      <c r="P1653" s="58">
        <f t="shared" si="360"/>
        <v>31.800000000000011</v>
      </c>
      <c r="Q1653" s="58">
        <f t="shared" si="361"/>
        <v>31.800000000000011</v>
      </c>
      <c r="R1653" s="58">
        <f>SUM(Table1[[#This Row],[Oct]:[September]])</f>
        <v>381.60000000000014</v>
      </c>
      <c r="S1653" s="68">
        <f>Table1[[#This Row],[DEMAND for the whole year]]/365</f>
        <v>1.045479452054795</v>
      </c>
      <c r="T1653" s="68">
        <f>Table1[[#This Row],[Lead Time (days)]]*S1653</f>
        <v>24.046027397260286</v>
      </c>
      <c r="U1653" s="68">
        <f>SQRT(2*Table1[[#This Row],[DEMAND for the whole year]]*$H$1/(Table1[[#This Row],[Std. Price ($)]]*$K$1))</f>
        <v>119.04014326828569</v>
      </c>
      <c r="V1653" s="68">
        <f>Table1[[#This Row],[DEMAND for the whole year]]/U1653</f>
        <v>3.2056413032028401</v>
      </c>
      <c r="W1653" s="68">
        <f>Table1[[#This Row],[Demand variability (COV)]]*S1653</f>
        <v>0.26136986301369874</v>
      </c>
      <c r="X1653" s="68">
        <f t="shared" si="362"/>
        <v>1.2534858282850236</v>
      </c>
      <c r="Y1653" s="68">
        <f t="shared" si="363"/>
        <v>2.5743451543327946</v>
      </c>
      <c r="Z1653" s="58">
        <f>(Table1[[#This Row],[Eoq]]/2)*(Table1[[#This Row],[Std. Price ($)]]*$K$1)</f>
        <v>961.69239096085198</v>
      </c>
      <c r="AA1653" s="58">
        <f>Table1[[#This Row],[number of times I order]]*$H$1</f>
        <v>961.69239096085209</v>
      </c>
      <c r="AB1653" s="58">
        <f>Table1[[#This Row],[Holding cost]]+AA1653</f>
        <v>1923.384781921704</v>
      </c>
      <c r="AC1653" s="34">
        <v>-0.7</v>
      </c>
      <c r="AD1653" s="29">
        <v>0.82</v>
      </c>
      <c r="AE1653" s="29">
        <v>0.25</v>
      </c>
      <c r="AF1653" s="29">
        <v>23</v>
      </c>
    </row>
    <row r="1654" spans="1:32" x14ac:dyDescent="0.15">
      <c r="A1654" s="32">
        <v>75565.46092883173</v>
      </c>
      <c r="B1654" s="33">
        <v>373.60878500000001</v>
      </c>
      <c r="C1654" s="33">
        <v>25362.13704986867</v>
      </c>
      <c r="D1654" s="33">
        <f>C1654/Table1[[#This Row],[Std. Price ($)]]</f>
        <v>67.884209547879522</v>
      </c>
      <c r="E1654" s="29">
        <v>50</v>
      </c>
      <c r="F1654" s="29">
        <f t="shared" si="350"/>
        <v>30</v>
      </c>
      <c r="G1654" s="29">
        <f t="shared" si="351"/>
        <v>30</v>
      </c>
      <c r="H1654" s="29">
        <f t="shared" si="352"/>
        <v>30</v>
      </c>
      <c r="I1654" s="58">
        <f t="shared" si="353"/>
        <v>30</v>
      </c>
      <c r="J1654" s="58">
        <f t="shared" si="354"/>
        <v>30</v>
      </c>
      <c r="K1654" s="58">
        <f t="shared" si="355"/>
        <v>30</v>
      </c>
      <c r="L1654" s="58">
        <f t="shared" si="356"/>
        <v>30</v>
      </c>
      <c r="M1654" s="58">
        <f t="shared" si="357"/>
        <v>30</v>
      </c>
      <c r="N1654" s="58">
        <f t="shared" si="358"/>
        <v>30</v>
      </c>
      <c r="O1654" s="58">
        <f t="shared" si="359"/>
        <v>30</v>
      </c>
      <c r="P1654" s="58">
        <f t="shared" si="360"/>
        <v>30</v>
      </c>
      <c r="Q1654" s="58">
        <f t="shared" si="361"/>
        <v>30</v>
      </c>
      <c r="R1654" s="58">
        <f>SUM(Table1[[#This Row],[Oct]:[September]])</f>
        <v>360</v>
      </c>
      <c r="S1654" s="68">
        <f>Table1[[#This Row],[DEMAND for the whole year]]/365</f>
        <v>0.98630136986301364</v>
      </c>
      <c r="T1654" s="68">
        <f>Table1[[#This Row],[Lead Time (days)]]*S1654</f>
        <v>25.643835616438356</v>
      </c>
      <c r="U1654" s="68">
        <f>SQRT(2*Table1[[#This Row],[DEMAND for the whole year]]*$H$1/(Table1[[#This Row],[Std. Price ($)]]*$K$1))</f>
        <v>53.76545654429691</v>
      </c>
      <c r="V1654" s="68">
        <f>Table1[[#This Row],[DEMAND for the whole year]]/U1654</f>
        <v>6.6957489648283559</v>
      </c>
      <c r="W1654" s="68">
        <f>Table1[[#This Row],[Demand variability (COV)]]*S1654</f>
        <v>1.3413698630136988</v>
      </c>
      <c r="X1654" s="68">
        <f t="shared" si="362"/>
        <v>6.8396711064521298</v>
      </c>
      <c r="Y1654" s="68">
        <f t="shared" si="363"/>
        <v>14.046967083956011</v>
      </c>
      <c r="Z1654" s="58">
        <f>(Table1[[#This Row],[Eoq]]/2)*(Table1[[#This Row],[Std. Price ($)]]*$K$1)</f>
        <v>2008.724689448507</v>
      </c>
      <c r="AA1654" s="58">
        <f>Table1[[#This Row],[number of times I order]]*$H$1</f>
        <v>2008.7246894485068</v>
      </c>
      <c r="AB1654" s="58">
        <f>Table1[[#This Row],[Holding cost]]+AA1654</f>
        <v>4017.449378897014</v>
      </c>
      <c r="AC1654" s="34">
        <v>-0.4</v>
      </c>
      <c r="AD1654" s="29">
        <v>1</v>
      </c>
      <c r="AE1654" s="29">
        <v>1.36</v>
      </c>
      <c r="AF1654" s="29">
        <v>26</v>
      </c>
    </row>
    <row r="1655" spans="1:32" x14ac:dyDescent="0.15">
      <c r="A1655" s="32">
        <v>26376.721453590701</v>
      </c>
      <c r="B1655" s="33">
        <v>31.332818000000003</v>
      </c>
      <c r="C1655" s="33">
        <v>1793.4398474008503</v>
      </c>
      <c r="D1655" s="33">
        <f>C1655/Table1[[#This Row],[Std. Price ($)]]</f>
        <v>57.238383327055047</v>
      </c>
      <c r="E1655" s="29">
        <v>74</v>
      </c>
      <c r="F1655" s="29">
        <f t="shared" si="350"/>
        <v>66.599999999999994</v>
      </c>
      <c r="G1655" s="29">
        <f t="shared" si="351"/>
        <v>66.599999999999994</v>
      </c>
      <c r="H1655" s="29">
        <f t="shared" si="352"/>
        <v>66.599999999999994</v>
      </c>
      <c r="I1655" s="58">
        <f t="shared" si="353"/>
        <v>66.599999999999994</v>
      </c>
      <c r="J1655" s="58">
        <f t="shared" si="354"/>
        <v>66.599999999999994</v>
      </c>
      <c r="K1655" s="58">
        <f t="shared" si="355"/>
        <v>66.599999999999994</v>
      </c>
      <c r="L1655" s="58">
        <f t="shared" si="356"/>
        <v>66.599999999999994</v>
      </c>
      <c r="M1655" s="58">
        <f t="shared" si="357"/>
        <v>66.599999999999994</v>
      </c>
      <c r="N1655" s="58">
        <f t="shared" si="358"/>
        <v>66.599999999999994</v>
      </c>
      <c r="O1655" s="58">
        <f t="shared" si="359"/>
        <v>66.599999999999994</v>
      </c>
      <c r="P1655" s="58">
        <f t="shared" si="360"/>
        <v>66.599999999999994</v>
      </c>
      <c r="Q1655" s="58">
        <f t="shared" si="361"/>
        <v>66.599999999999994</v>
      </c>
      <c r="R1655" s="58">
        <f>SUM(Table1[[#This Row],[Oct]:[September]])</f>
        <v>799.20000000000016</v>
      </c>
      <c r="S1655" s="68">
        <f>Table1[[#This Row],[DEMAND for the whole year]]/365</f>
        <v>2.1895890410958909</v>
      </c>
      <c r="T1655" s="68">
        <f>Table1[[#This Row],[Lead Time (days)]]*S1655</f>
        <v>190.49424657534252</v>
      </c>
      <c r="U1655" s="68">
        <f>SQRT(2*Table1[[#This Row],[DEMAND for the whole year]]*$H$1/(Table1[[#This Row],[Std. Price ($)]]*$K$1))</f>
        <v>276.62322290917433</v>
      </c>
      <c r="V1655" s="68">
        <f>Table1[[#This Row],[DEMAND for the whole year]]/U1655</f>
        <v>2.8891283659955302</v>
      </c>
      <c r="W1655" s="68">
        <f>Table1[[#This Row],[Demand variability (COV)]]*S1655</f>
        <v>0.54739726027397273</v>
      </c>
      <c r="X1655" s="68">
        <f t="shared" si="362"/>
        <v>5.1057817391976599</v>
      </c>
      <c r="Y1655" s="68">
        <f t="shared" si="363"/>
        <v>10.485993684801043</v>
      </c>
      <c r="Z1655" s="58">
        <f>(Table1[[#This Row],[Eoq]]/2)*(Table1[[#This Row],[Std. Price ($)]]*$K$1)</f>
        <v>866.73850979865915</v>
      </c>
      <c r="AA1655" s="58">
        <f>Table1[[#This Row],[number of times I order]]*$H$1</f>
        <v>866.73850979865904</v>
      </c>
      <c r="AB1655" s="58">
        <f>Table1[[#This Row],[Holding cost]]+AA1655</f>
        <v>1733.4770195973183</v>
      </c>
      <c r="AC1655" s="34">
        <v>-0.1</v>
      </c>
      <c r="AD1655" s="29">
        <v>1</v>
      </c>
      <c r="AE1655" s="29">
        <v>0.25</v>
      </c>
      <c r="AF1655" s="29">
        <v>87</v>
      </c>
    </row>
    <row r="1656" spans="1:32" x14ac:dyDescent="0.15">
      <c r="A1656" s="32">
        <v>81114.434590001401</v>
      </c>
      <c r="B1656" s="33">
        <v>122.97560000000001</v>
      </c>
      <c r="C1656" s="33">
        <v>1083.7260550225797</v>
      </c>
      <c r="D1656" s="33">
        <f>C1656/Table1[[#This Row],[Std. Price ($)]]</f>
        <v>8.8125291116496243</v>
      </c>
      <c r="E1656" s="29">
        <v>42</v>
      </c>
      <c r="F1656" s="29">
        <f t="shared" si="350"/>
        <v>75.599999999999994</v>
      </c>
      <c r="G1656" s="29">
        <f t="shared" si="351"/>
        <v>75.599999999999994</v>
      </c>
      <c r="H1656" s="29">
        <f t="shared" si="352"/>
        <v>75.599999999999994</v>
      </c>
      <c r="I1656" s="58">
        <f t="shared" si="353"/>
        <v>75.599999999999994</v>
      </c>
      <c r="J1656" s="58">
        <f t="shared" si="354"/>
        <v>75.599999999999994</v>
      </c>
      <c r="K1656" s="58">
        <f t="shared" si="355"/>
        <v>75.599999999999994</v>
      </c>
      <c r="L1656" s="58">
        <f t="shared" si="356"/>
        <v>75.599999999999994</v>
      </c>
      <c r="M1656" s="58">
        <f t="shared" si="357"/>
        <v>75.599999999999994</v>
      </c>
      <c r="N1656" s="58">
        <f t="shared" si="358"/>
        <v>75.599999999999994</v>
      </c>
      <c r="O1656" s="58">
        <f t="shared" si="359"/>
        <v>75.599999999999994</v>
      </c>
      <c r="P1656" s="58">
        <f t="shared" si="360"/>
        <v>75.599999999999994</v>
      </c>
      <c r="Q1656" s="58">
        <f t="shared" si="361"/>
        <v>75.599999999999994</v>
      </c>
      <c r="R1656" s="58">
        <f>SUM(Table1[[#This Row],[Oct]:[September]])</f>
        <v>907.20000000000016</v>
      </c>
      <c r="S1656" s="68">
        <f>Table1[[#This Row],[DEMAND for the whole year]]/365</f>
        <v>2.4854794520547951</v>
      </c>
      <c r="T1656" s="68">
        <f>Table1[[#This Row],[Lead Time (days)]]*S1656</f>
        <v>29.825753424657542</v>
      </c>
      <c r="U1656" s="68">
        <f>SQRT(2*Table1[[#This Row],[DEMAND for the whole year]]*$H$1/(Table1[[#This Row],[Std. Price ($)]]*$K$1))</f>
        <v>148.76565304691528</v>
      </c>
      <c r="V1656" s="68">
        <f>Table1[[#This Row],[DEMAND for the whole year]]/U1656</f>
        <v>6.0981818142787452</v>
      </c>
      <c r="W1656" s="68">
        <f>Table1[[#This Row],[Demand variability (COV)]]*S1656</f>
        <v>1.1433205479452058</v>
      </c>
      <c r="X1656" s="68">
        <f t="shared" si="362"/>
        <v>3.9605785567571696</v>
      </c>
      <c r="Y1656" s="68">
        <f t="shared" si="363"/>
        <v>8.1340338964117915</v>
      </c>
      <c r="Z1656" s="58">
        <f>(Table1[[#This Row],[Eoq]]/2)*(Table1[[#This Row],[Std. Price ($)]]*$K$1)</f>
        <v>1829.4545442836238</v>
      </c>
      <c r="AA1656" s="58">
        <f>Table1[[#This Row],[number of times I order]]*$H$1</f>
        <v>1829.4545442836236</v>
      </c>
      <c r="AB1656" s="58">
        <f>Table1[[#This Row],[Holding cost]]+AA1656</f>
        <v>3658.9090885672476</v>
      </c>
      <c r="AC1656" s="34">
        <v>0.8</v>
      </c>
      <c r="AD1656" s="29">
        <v>0.7</v>
      </c>
      <c r="AE1656" s="29">
        <v>0.46</v>
      </c>
      <c r="AF1656" s="29">
        <v>12</v>
      </c>
    </row>
    <row r="1657" spans="1:32" x14ac:dyDescent="0.15">
      <c r="A1657" s="32">
        <v>9225.6619220787979</v>
      </c>
      <c r="B1657" s="33">
        <v>5.7872210000000006</v>
      </c>
      <c r="C1657" s="33">
        <v>483.99263006287163</v>
      </c>
      <c r="D1657" s="33">
        <f>C1657/Table1[[#This Row],[Std. Price ($)]]</f>
        <v>83.631267937214005</v>
      </c>
      <c r="E1657" s="29">
        <v>58</v>
      </c>
      <c r="F1657" s="29">
        <f t="shared" si="350"/>
        <v>87</v>
      </c>
      <c r="G1657" s="29">
        <f t="shared" si="351"/>
        <v>87</v>
      </c>
      <c r="H1657" s="29">
        <f t="shared" si="352"/>
        <v>87</v>
      </c>
      <c r="I1657" s="58">
        <f t="shared" si="353"/>
        <v>87</v>
      </c>
      <c r="J1657" s="58">
        <f t="shared" si="354"/>
        <v>87</v>
      </c>
      <c r="K1657" s="58">
        <f t="shared" si="355"/>
        <v>87</v>
      </c>
      <c r="L1657" s="58">
        <f t="shared" si="356"/>
        <v>87</v>
      </c>
      <c r="M1657" s="58">
        <f t="shared" si="357"/>
        <v>87</v>
      </c>
      <c r="N1657" s="58">
        <f t="shared" si="358"/>
        <v>87</v>
      </c>
      <c r="O1657" s="58">
        <f t="shared" si="359"/>
        <v>87</v>
      </c>
      <c r="P1657" s="58">
        <f t="shared" si="360"/>
        <v>87</v>
      </c>
      <c r="Q1657" s="58">
        <f t="shared" si="361"/>
        <v>87</v>
      </c>
      <c r="R1657" s="58">
        <f>SUM(Table1[[#This Row],[Oct]:[September]])</f>
        <v>1044</v>
      </c>
      <c r="S1657" s="68">
        <f>Table1[[#This Row],[DEMAND for the whole year]]/365</f>
        <v>2.8602739726027395</v>
      </c>
      <c r="T1657" s="68">
        <f>Table1[[#This Row],[Lead Time (days)]]*S1657</f>
        <v>60.06575342465753</v>
      </c>
      <c r="U1657" s="68">
        <f>SQRT(2*Table1[[#This Row],[DEMAND for the whole year]]*$H$1/(Table1[[#This Row],[Std. Price ($)]]*$K$1))</f>
        <v>735.65779826163566</v>
      </c>
      <c r="V1657" s="68">
        <f>Table1[[#This Row],[DEMAND for the whole year]]/U1657</f>
        <v>1.4191380863045007</v>
      </c>
      <c r="W1657" s="68">
        <f>Table1[[#This Row],[Demand variability (COV)]]*S1657</f>
        <v>4.5764383561643838</v>
      </c>
      <c r="X1657" s="68">
        <f t="shared" si="362"/>
        <v>20.971875180422561</v>
      </c>
      <c r="Y1657" s="68">
        <f t="shared" si="363"/>
        <v>43.07096580569938</v>
      </c>
      <c r="Z1657" s="58">
        <f>(Table1[[#This Row],[Eoq]]/2)*(Table1[[#This Row],[Std. Price ($)]]*$K$1)</f>
        <v>425.74142589135022</v>
      </c>
      <c r="AA1657" s="58">
        <f>Table1[[#This Row],[number of times I order]]*$H$1</f>
        <v>425.74142589135022</v>
      </c>
      <c r="AB1657" s="58">
        <f>Table1[[#This Row],[Holding cost]]+AA1657</f>
        <v>851.48285178270044</v>
      </c>
      <c r="AC1657" s="34">
        <v>0.5</v>
      </c>
      <c r="AD1657" s="29">
        <v>0.82</v>
      </c>
      <c r="AE1657" s="29">
        <v>1.6</v>
      </c>
      <c r="AF1657" s="29">
        <v>21</v>
      </c>
    </row>
    <row r="1658" spans="1:32" x14ac:dyDescent="0.15">
      <c r="A1658" s="32">
        <v>26561.549605724911</v>
      </c>
      <c r="B1658" s="33">
        <v>30.631337000000002</v>
      </c>
      <c r="C1658" s="33">
        <v>3029.8703386840461</v>
      </c>
      <c r="D1658" s="33">
        <f>C1658/Table1[[#This Row],[Std. Price ($)]]</f>
        <v>98.914074128858488</v>
      </c>
      <c r="E1658" s="29">
        <v>26</v>
      </c>
      <c r="F1658" s="29">
        <f t="shared" si="350"/>
        <v>23.4</v>
      </c>
      <c r="G1658" s="29">
        <f t="shared" si="351"/>
        <v>23.4</v>
      </c>
      <c r="H1658" s="29">
        <f t="shared" si="352"/>
        <v>23.4</v>
      </c>
      <c r="I1658" s="58">
        <f t="shared" si="353"/>
        <v>23.4</v>
      </c>
      <c r="J1658" s="58">
        <f t="shared" si="354"/>
        <v>23.4</v>
      </c>
      <c r="K1658" s="58">
        <f t="shared" si="355"/>
        <v>23.4</v>
      </c>
      <c r="L1658" s="58">
        <f t="shared" si="356"/>
        <v>23.4</v>
      </c>
      <c r="M1658" s="58">
        <f t="shared" si="357"/>
        <v>23.4</v>
      </c>
      <c r="N1658" s="58">
        <f t="shared" si="358"/>
        <v>23.4</v>
      </c>
      <c r="O1658" s="58">
        <f t="shared" si="359"/>
        <v>23.4</v>
      </c>
      <c r="P1658" s="58">
        <f t="shared" si="360"/>
        <v>23.4</v>
      </c>
      <c r="Q1658" s="58">
        <f t="shared" si="361"/>
        <v>23.4</v>
      </c>
      <c r="R1658" s="58">
        <f>SUM(Table1[[#This Row],[Oct]:[September]])</f>
        <v>280.8</v>
      </c>
      <c r="S1658" s="68">
        <f>Table1[[#This Row],[DEMAND for the whole year]]/365</f>
        <v>0.76931506849315068</v>
      </c>
      <c r="T1658" s="68">
        <f>Table1[[#This Row],[Lead Time (days)]]*S1658</f>
        <v>50.774794520547943</v>
      </c>
      <c r="U1658" s="68">
        <f>SQRT(2*Table1[[#This Row],[DEMAND for the whole year]]*$H$1/(Table1[[#This Row],[Std. Price ($)]]*$K$1))</f>
        <v>165.83500278859415</v>
      </c>
      <c r="V1658" s="68">
        <f>Table1[[#This Row],[DEMAND for the whole year]]/U1658</f>
        <v>1.6932492856044559</v>
      </c>
      <c r="W1658" s="68">
        <f>Table1[[#This Row],[Demand variability (COV)]]*S1658</f>
        <v>1.1308931506849316</v>
      </c>
      <c r="X1658" s="68">
        <f t="shared" si="362"/>
        <v>9.1874193877041463</v>
      </c>
      <c r="Y1658" s="68">
        <f t="shared" si="363"/>
        <v>18.868652559015072</v>
      </c>
      <c r="Z1658" s="58">
        <f>(Table1[[#This Row],[Eoq]]/2)*(Table1[[#This Row],[Std. Price ($)]]*$K$1)</f>
        <v>507.97478568133675</v>
      </c>
      <c r="AA1658" s="58">
        <f>Table1[[#This Row],[number of times I order]]*$H$1</f>
        <v>507.97478568133675</v>
      </c>
      <c r="AB1658" s="58">
        <f>Table1[[#This Row],[Holding cost]]+AA1658</f>
        <v>1015.9495713626735</v>
      </c>
      <c r="AC1658" s="34">
        <v>-0.1</v>
      </c>
      <c r="AD1658" s="29">
        <v>1</v>
      </c>
      <c r="AE1658" s="29">
        <v>1.47</v>
      </c>
      <c r="AF1658" s="29">
        <v>66</v>
      </c>
    </row>
    <row r="1659" spans="1:32" x14ac:dyDescent="0.15">
      <c r="A1659" s="32">
        <v>32623.096738568103</v>
      </c>
      <c r="B1659" s="33">
        <v>190.00174600000003</v>
      </c>
      <c r="C1659" s="33">
        <v>8835.1340169488321</v>
      </c>
      <c r="D1659" s="33">
        <f>C1659/Table1[[#This Row],[Std. Price ($)]]</f>
        <v>46.500278039280914</v>
      </c>
      <c r="E1659" s="29">
        <v>58</v>
      </c>
      <c r="F1659" s="29">
        <f t="shared" si="350"/>
        <v>104.4</v>
      </c>
      <c r="G1659" s="29">
        <f t="shared" si="351"/>
        <v>104.4</v>
      </c>
      <c r="H1659" s="29">
        <f t="shared" si="352"/>
        <v>104.4</v>
      </c>
      <c r="I1659" s="58">
        <f t="shared" si="353"/>
        <v>104.4</v>
      </c>
      <c r="J1659" s="58">
        <f t="shared" si="354"/>
        <v>104.4</v>
      </c>
      <c r="K1659" s="58">
        <f t="shared" si="355"/>
        <v>104.4</v>
      </c>
      <c r="L1659" s="58">
        <f t="shared" si="356"/>
        <v>104.4</v>
      </c>
      <c r="M1659" s="58">
        <f t="shared" si="357"/>
        <v>104.4</v>
      </c>
      <c r="N1659" s="58">
        <f t="shared" si="358"/>
        <v>104.4</v>
      </c>
      <c r="O1659" s="58">
        <f t="shared" si="359"/>
        <v>104.4</v>
      </c>
      <c r="P1659" s="58">
        <f t="shared" si="360"/>
        <v>104.4</v>
      </c>
      <c r="Q1659" s="58">
        <f t="shared" si="361"/>
        <v>104.4</v>
      </c>
      <c r="R1659" s="58">
        <f>SUM(Table1[[#This Row],[Oct]:[September]])</f>
        <v>1252.8000000000002</v>
      </c>
      <c r="S1659" s="68">
        <f>Table1[[#This Row],[DEMAND for the whole year]]/365</f>
        <v>3.432328767123288</v>
      </c>
      <c r="T1659" s="68">
        <f>Table1[[#This Row],[Lead Time (days)]]*S1659</f>
        <v>151.02246575342468</v>
      </c>
      <c r="U1659" s="68">
        <f>SQRT(2*Table1[[#This Row],[DEMAND for the whole year]]*$H$1/(Table1[[#This Row],[Std. Price ($)]]*$K$1))</f>
        <v>140.64448391524911</v>
      </c>
      <c r="V1659" s="68">
        <f>Table1[[#This Row],[DEMAND for the whole year]]/U1659</f>
        <v>8.9075658363887502</v>
      </c>
      <c r="W1659" s="68">
        <f>Table1[[#This Row],[Demand variability (COV)]]*S1659</f>
        <v>1.6131945205479452</v>
      </c>
      <c r="X1659" s="68">
        <f t="shared" si="362"/>
        <v>10.700721877029617</v>
      </c>
      <c r="Y1659" s="68">
        <f t="shared" si="363"/>
        <v>21.97659589792368</v>
      </c>
      <c r="Z1659" s="58">
        <f>(Table1[[#This Row],[Eoq]]/2)*(Table1[[#This Row],[Std. Price ($)]]*$K$1)</f>
        <v>2672.2697509166255</v>
      </c>
      <c r="AA1659" s="58">
        <f>Table1[[#This Row],[number of times I order]]*$H$1</f>
        <v>2672.2697509166251</v>
      </c>
      <c r="AB1659" s="58">
        <f>Table1[[#This Row],[Holding cost]]+AA1659</f>
        <v>5344.5395018332511</v>
      </c>
      <c r="AC1659" s="34">
        <v>0.8</v>
      </c>
      <c r="AD1659" s="29">
        <v>1</v>
      </c>
      <c r="AE1659" s="29">
        <v>0.47</v>
      </c>
      <c r="AF1659" s="29">
        <v>44</v>
      </c>
    </row>
    <row r="1660" spans="1:32" x14ac:dyDescent="0.15">
      <c r="A1660" s="32">
        <v>68540.276107225509</v>
      </c>
      <c r="B1660" s="33">
        <v>9.6687799999999999</v>
      </c>
      <c r="C1660" s="33">
        <v>166.72204427450001</v>
      </c>
      <c r="D1660" s="33">
        <f>C1660/Table1[[#This Row],[Std. Price ($)]]</f>
        <v>17.243338277890281</v>
      </c>
      <c r="E1660" s="29">
        <v>66</v>
      </c>
      <c r="F1660" s="29">
        <f t="shared" si="350"/>
        <v>39.599999999999994</v>
      </c>
      <c r="G1660" s="29">
        <f t="shared" si="351"/>
        <v>39.599999999999994</v>
      </c>
      <c r="H1660" s="29">
        <f t="shared" si="352"/>
        <v>39.599999999999994</v>
      </c>
      <c r="I1660" s="58">
        <f t="shared" si="353"/>
        <v>39.599999999999994</v>
      </c>
      <c r="J1660" s="58">
        <f t="shared" si="354"/>
        <v>39.599999999999994</v>
      </c>
      <c r="K1660" s="58">
        <f t="shared" si="355"/>
        <v>39.599999999999994</v>
      </c>
      <c r="L1660" s="58">
        <f t="shared" si="356"/>
        <v>39.599999999999994</v>
      </c>
      <c r="M1660" s="58">
        <f t="shared" si="357"/>
        <v>39.599999999999994</v>
      </c>
      <c r="N1660" s="58">
        <f t="shared" si="358"/>
        <v>39.599999999999994</v>
      </c>
      <c r="O1660" s="58">
        <f t="shared" si="359"/>
        <v>39.599999999999994</v>
      </c>
      <c r="P1660" s="58">
        <f t="shared" si="360"/>
        <v>39.599999999999994</v>
      </c>
      <c r="Q1660" s="58">
        <f t="shared" si="361"/>
        <v>39.599999999999994</v>
      </c>
      <c r="R1660" s="58">
        <f>SUM(Table1[[#This Row],[Oct]:[September]])</f>
        <v>475.20000000000005</v>
      </c>
      <c r="S1660" s="68">
        <f>Table1[[#This Row],[DEMAND for the whole year]]/365</f>
        <v>1.3019178082191782</v>
      </c>
      <c r="T1660" s="68">
        <f>Table1[[#This Row],[Lead Time (days)]]*S1660</f>
        <v>24.736438356164385</v>
      </c>
      <c r="U1660" s="68">
        <f>SQRT(2*Table1[[#This Row],[DEMAND for the whole year]]*$H$1/(Table1[[#This Row],[Std. Price ($)]]*$K$1))</f>
        <v>383.98389008051049</v>
      </c>
      <c r="V1660" s="68">
        <f>Table1[[#This Row],[DEMAND for the whole year]]/U1660</f>
        <v>1.2375519189108797</v>
      </c>
      <c r="W1660" s="68">
        <f>Table1[[#This Row],[Demand variability (COV)]]*S1660</f>
        <v>0.32547945205479456</v>
      </c>
      <c r="X1660" s="68">
        <f t="shared" si="362"/>
        <v>1.4187320397058414</v>
      </c>
      <c r="Y1660" s="68">
        <f t="shared" si="363"/>
        <v>2.9137193810243347</v>
      </c>
      <c r="Z1660" s="58">
        <f>(Table1[[#This Row],[Eoq]]/2)*(Table1[[#This Row],[Std. Price ($)]]*$K$1)</f>
        <v>371.26557567326381</v>
      </c>
      <c r="AA1660" s="58">
        <f>Table1[[#This Row],[number of times I order]]*$H$1</f>
        <v>371.26557567326392</v>
      </c>
      <c r="AB1660" s="58">
        <f>Table1[[#This Row],[Holding cost]]+AA1660</f>
        <v>742.53115134652774</v>
      </c>
      <c r="AC1660" s="34">
        <v>-0.4</v>
      </c>
      <c r="AD1660" s="29">
        <v>1</v>
      </c>
      <c r="AE1660" s="29">
        <v>0.25</v>
      </c>
      <c r="AF1660" s="29">
        <v>19</v>
      </c>
    </row>
    <row r="1661" spans="1:32" x14ac:dyDescent="0.15">
      <c r="A1661" s="32">
        <v>28155.980699037253</v>
      </c>
      <c r="B1661" s="33">
        <v>218.608137</v>
      </c>
      <c r="C1661" s="33">
        <v>18227.80037001583</v>
      </c>
      <c r="D1661" s="33">
        <f>C1661/Table1[[#This Row],[Std. Price ($)]]</f>
        <v>83.381161470745397</v>
      </c>
      <c r="E1661" s="29">
        <v>42</v>
      </c>
      <c r="F1661" s="29">
        <f t="shared" si="350"/>
        <v>37.799999999999997</v>
      </c>
      <c r="G1661" s="29">
        <f t="shared" si="351"/>
        <v>37.799999999999997</v>
      </c>
      <c r="H1661" s="29">
        <f t="shared" si="352"/>
        <v>37.799999999999997</v>
      </c>
      <c r="I1661" s="58">
        <f t="shared" si="353"/>
        <v>37.799999999999997</v>
      </c>
      <c r="J1661" s="58">
        <f t="shared" si="354"/>
        <v>37.799999999999997</v>
      </c>
      <c r="K1661" s="58">
        <f t="shared" si="355"/>
        <v>37.799999999999997</v>
      </c>
      <c r="L1661" s="58">
        <f t="shared" si="356"/>
        <v>37.799999999999997</v>
      </c>
      <c r="M1661" s="58">
        <f t="shared" si="357"/>
        <v>37.799999999999997</v>
      </c>
      <c r="N1661" s="58">
        <f t="shared" si="358"/>
        <v>37.799999999999997</v>
      </c>
      <c r="O1661" s="58">
        <f t="shared" si="359"/>
        <v>37.799999999999997</v>
      </c>
      <c r="P1661" s="58">
        <f t="shared" si="360"/>
        <v>37.799999999999997</v>
      </c>
      <c r="Q1661" s="58">
        <f t="shared" si="361"/>
        <v>37.799999999999997</v>
      </c>
      <c r="R1661" s="58">
        <f>SUM(Table1[[#This Row],[Oct]:[September]])</f>
        <v>453.60000000000008</v>
      </c>
      <c r="S1661" s="68">
        <f>Table1[[#This Row],[DEMAND for the whole year]]/365</f>
        <v>1.2427397260273976</v>
      </c>
      <c r="T1661" s="68">
        <f>Table1[[#This Row],[Lead Time (days)]]*S1661</f>
        <v>54.68054794520549</v>
      </c>
      <c r="U1661" s="68">
        <f>SQRT(2*Table1[[#This Row],[DEMAND for the whole year]]*$H$1/(Table1[[#This Row],[Std. Price ($)]]*$K$1))</f>
        <v>78.89763564195384</v>
      </c>
      <c r="V1661" s="68">
        <f>Table1[[#This Row],[DEMAND for the whole year]]/U1661</f>
        <v>5.7492217137974428</v>
      </c>
      <c r="W1661" s="68">
        <f>Table1[[#This Row],[Demand variability (COV)]]*S1661</f>
        <v>1.4540054794520552</v>
      </c>
      <c r="X1661" s="68">
        <f t="shared" si="362"/>
        <v>9.6447812369265495</v>
      </c>
      <c r="Y1661" s="68">
        <f t="shared" si="363"/>
        <v>19.807958958620137</v>
      </c>
      <c r="Z1661" s="58">
        <f>(Table1[[#This Row],[Eoq]]/2)*(Table1[[#This Row],[Std. Price ($)]]*$K$1)</f>
        <v>1724.7665141392329</v>
      </c>
      <c r="AA1661" s="58">
        <f>Table1[[#This Row],[number of times I order]]*$H$1</f>
        <v>1724.7665141392329</v>
      </c>
      <c r="AB1661" s="58">
        <f>Table1[[#This Row],[Holding cost]]+AA1661</f>
        <v>3449.5330282784657</v>
      </c>
      <c r="AC1661" s="34">
        <v>-0.1</v>
      </c>
      <c r="AD1661" s="29">
        <v>0.92</v>
      </c>
      <c r="AE1661" s="29">
        <v>1.17</v>
      </c>
      <c r="AF1661" s="29">
        <v>44</v>
      </c>
    </row>
    <row r="1662" spans="1:32" x14ac:dyDescent="0.15">
      <c r="A1662" s="32">
        <v>49101.294499170246</v>
      </c>
      <c r="B1662" s="33">
        <v>12.860485000000001</v>
      </c>
      <c r="C1662" s="33">
        <v>349.26577372946531</v>
      </c>
      <c r="D1662" s="33">
        <f>C1662/Table1[[#This Row],[Std. Price ($)]]</f>
        <v>27.158056148696204</v>
      </c>
      <c r="E1662" s="29">
        <v>66</v>
      </c>
      <c r="F1662" s="29">
        <f t="shared" si="350"/>
        <v>79.2</v>
      </c>
      <c r="G1662" s="29">
        <f t="shared" si="351"/>
        <v>79.2</v>
      </c>
      <c r="H1662" s="29">
        <f t="shared" si="352"/>
        <v>79.2</v>
      </c>
      <c r="I1662" s="58">
        <f t="shared" si="353"/>
        <v>79.2</v>
      </c>
      <c r="J1662" s="58">
        <f t="shared" si="354"/>
        <v>79.2</v>
      </c>
      <c r="K1662" s="58">
        <f t="shared" si="355"/>
        <v>79.2</v>
      </c>
      <c r="L1662" s="58">
        <f t="shared" si="356"/>
        <v>79.2</v>
      </c>
      <c r="M1662" s="58">
        <f t="shared" si="357"/>
        <v>79.2</v>
      </c>
      <c r="N1662" s="58">
        <f t="shared" si="358"/>
        <v>79.2</v>
      </c>
      <c r="O1662" s="58">
        <f t="shared" si="359"/>
        <v>79.2</v>
      </c>
      <c r="P1662" s="58">
        <f t="shared" si="360"/>
        <v>79.2</v>
      </c>
      <c r="Q1662" s="58">
        <f t="shared" si="361"/>
        <v>79.2</v>
      </c>
      <c r="R1662" s="58">
        <f>SUM(Table1[[#This Row],[Oct]:[September]])</f>
        <v>950.4000000000002</v>
      </c>
      <c r="S1662" s="68">
        <f>Table1[[#This Row],[DEMAND for the whole year]]/365</f>
        <v>2.6038356164383569</v>
      </c>
      <c r="T1662" s="68">
        <f>Table1[[#This Row],[Lead Time (days)]]*S1662</f>
        <v>54.680547945205497</v>
      </c>
      <c r="U1662" s="68">
        <f>SQRT(2*Table1[[#This Row],[DEMAND for the whole year]]*$H$1/(Table1[[#This Row],[Std. Price ($)]]*$K$1))</f>
        <v>470.85281107865984</v>
      </c>
      <c r="V1662" s="68">
        <f>Table1[[#This Row],[DEMAND for the whole year]]/U1662</f>
        <v>2.0184651713616466</v>
      </c>
      <c r="W1662" s="68">
        <f>Table1[[#This Row],[Demand variability (COV)]]*S1662</f>
        <v>1.0154958904109592</v>
      </c>
      <c r="X1662" s="68">
        <f t="shared" si="362"/>
        <v>4.6535867857248006</v>
      </c>
      <c r="Y1662" s="68">
        <f t="shared" si="363"/>
        <v>9.5572987917129524</v>
      </c>
      <c r="Z1662" s="58">
        <f>(Table1[[#This Row],[Eoq]]/2)*(Table1[[#This Row],[Std. Price ($)]]*$K$1)</f>
        <v>605.53955140849394</v>
      </c>
      <c r="AA1662" s="58">
        <f>Table1[[#This Row],[number of times I order]]*$H$1</f>
        <v>605.53955140849394</v>
      </c>
      <c r="AB1662" s="58">
        <f>Table1[[#This Row],[Holding cost]]+AA1662</f>
        <v>1211.0791028169879</v>
      </c>
      <c r="AC1662" s="34">
        <v>0.2</v>
      </c>
      <c r="AD1662" s="29">
        <v>0.82</v>
      </c>
      <c r="AE1662" s="29">
        <v>0.39</v>
      </c>
      <c r="AF1662" s="29">
        <v>21</v>
      </c>
    </row>
    <row r="1663" spans="1:32" x14ac:dyDescent="0.15">
      <c r="A1663" s="32">
        <v>65992.878141551104</v>
      </c>
      <c r="B1663" s="33">
        <v>19.208893000000003</v>
      </c>
      <c r="C1663" s="33">
        <v>931.3442411121423</v>
      </c>
      <c r="D1663" s="33">
        <f>C1663/Table1[[#This Row],[Std. Price ($)]]</f>
        <v>48.485055391382637</v>
      </c>
      <c r="E1663" s="29">
        <v>66</v>
      </c>
      <c r="F1663" s="29">
        <f t="shared" si="350"/>
        <v>39.599999999999994</v>
      </c>
      <c r="G1663" s="29">
        <f t="shared" si="351"/>
        <v>39.599999999999994</v>
      </c>
      <c r="H1663" s="29">
        <f t="shared" si="352"/>
        <v>39.599999999999994</v>
      </c>
      <c r="I1663" s="58">
        <f t="shared" si="353"/>
        <v>39.599999999999994</v>
      </c>
      <c r="J1663" s="58">
        <f t="shared" si="354"/>
        <v>39.599999999999994</v>
      </c>
      <c r="K1663" s="58">
        <f t="shared" si="355"/>
        <v>39.599999999999994</v>
      </c>
      <c r="L1663" s="58">
        <f t="shared" si="356"/>
        <v>39.599999999999994</v>
      </c>
      <c r="M1663" s="58">
        <f t="shared" si="357"/>
        <v>39.599999999999994</v>
      </c>
      <c r="N1663" s="58">
        <f t="shared" si="358"/>
        <v>39.599999999999994</v>
      </c>
      <c r="O1663" s="58">
        <f t="shared" si="359"/>
        <v>39.599999999999994</v>
      </c>
      <c r="P1663" s="58">
        <f t="shared" si="360"/>
        <v>39.599999999999994</v>
      </c>
      <c r="Q1663" s="58">
        <f t="shared" si="361"/>
        <v>39.599999999999994</v>
      </c>
      <c r="R1663" s="58">
        <f>SUM(Table1[[#This Row],[Oct]:[September]])</f>
        <v>475.20000000000005</v>
      </c>
      <c r="S1663" s="68">
        <f>Table1[[#This Row],[DEMAND for the whole year]]/365</f>
        <v>1.3019178082191782</v>
      </c>
      <c r="T1663" s="68">
        <f>Table1[[#This Row],[Lead Time (days)]]*S1663</f>
        <v>14.321095890410961</v>
      </c>
      <c r="U1663" s="68">
        <f>SQRT(2*Table1[[#This Row],[DEMAND for the whole year]]*$H$1/(Table1[[#This Row],[Std. Price ($)]]*$K$1))</f>
        <v>272.42544856026933</v>
      </c>
      <c r="V1663" s="68">
        <f>Table1[[#This Row],[DEMAND for the whole year]]/U1663</f>
        <v>1.7443304306237397</v>
      </c>
      <c r="W1663" s="68">
        <f>Table1[[#This Row],[Demand variability (COV)]]*S1663</f>
        <v>1.848723287671233</v>
      </c>
      <c r="X1663" s="68">
        <f t="shared" si="362"/>
        <v>6.1315214863977481</v>
      </c>
      <c r="Y1663" s="68">
        <f t="shared" si="363"/>
        <v>12.592605573204986</v>
      </c>
      <c r="Z1663" s="58">
        <f>(Table1[[#This Row],[Eoq]]/2)*(Table1[[#This Row],[Std. Price ($)]]*$K$1)</f>
        <v>523.29912918712193</v>
      </c>
      <c r="AA1663" s="58">
        <f>Table1[[#This Row],[number of times I order]]*$H$1</f>
        <v>523.29912918712193</v>
      </c>
      <c r="AB1663" s="58">
        <f>Table1[[#This Row],[Holding cost]]+AA1663</f>
        <v>1046.5982583742439</v>
      </c>
      <c r="AC1663" s="34">
        <v>-0.4</v>
      </c>
      <c r="AD1663" s="29">
        <v>1</v>
      </c>
      <c r="AE1663" s="29">
        <v>1.42</v>
      </c>
      <c r="AF1663" s="29">
        <v>11</v>
      </c>
    </row>
    <row r="1664" spans="1:32" x14ac:dyDescent="0.15">
      <c r="A1664" s="32">
        <v>48763.900145347397</v>
      </c>
      <c r="B1664" s="33">
        <v>14.906474000000001</v>
      </c>
      <c r="C1664" s="33">
        <v>314.6403475002482</v>
      </c>
      <c r="D1664" s="33">
        <f>C1664/Table1[[#This Row],[Std. Price ($)]]</f>
        <v>21.107630650967369</v>
      </c>
      <c r="E1664" s="29">
        <v>34</v>
      </c>
      <c r="F1664" s="29">
        <f t="shared" si="350"/>
        <v>51</v>
      </c>
      <c r="G1664" s="29">
        <f t="shared" si="351"/>
        <v>51</v>
      </c>
      <c r="H1664" s="29">
        <f t="shared" si="352"/>
        <v>51</v>
      </c>
      <c r="I1664" s="58">
        <f t="shared" si="353"/>
        <v>51</v>
      </c>
      <c r="J1664" s="58">
        <f t="shared" si="354"/>
        <v>51</v>
      </c>
      <c r="K1664" s="58">
        <f t="shared" si="355"/>
        <v>51</v>
      </c>
      <c r="L1664" s="58">
        <f t="shared" si="356"/>
        <v>51</v>
      </c>
      <c r="M1664" s="58">
        <f t="shared" si="357"/>
        <v>51</v>
      </c>
      <c r="N1664" s="58">
        <f t="shared" si="358"/>
        <v>51</v>
      </c>
      <c r="O1664" s="58">
        <f t="shared" si="359"/>
        <v>51</v>
      </c>
      <c r="P1664" s="58">
        <f t="shared" si="360"/>
        <v>51</v>
      </c>
      <c r="Q1664" s="58">
        <f t="shared" si="361"/>
        <v>51</v>
      </c>
      <c r="R1664" s="58">
        <f>SUM(Table1[[#This Row],[Oct]:[September]])</f>
        <v>612</v>
      </c>
      <c r="S1664" s="68">
        <f>Table1[[#This Row],[DEMAND for the whole year]]/365</f>
        <v>1.6767123287671233</v>
      </c>
      <c r="T1664" s="68">
        <f>Table1[[#This Row],[Lead Time (days)]]*S1664</f>
        <v>26.827397260273973</v>
      </c>
      <c r="U1664" s="68">
        <f>SQRT(2*Table1[[#This Row],[DEMAND for the whole year]]*$H$1/(Table1[[#This Row],[Std. Price ($)]]*$K$1))</f>
        <v>350.95293195038164</v>
      </c>
      <c r="V1664" s="68">
        <f>Table1[[#This Row],[DEMAND for the whole year]]/U1664</f>
        <v>1.7438235851140451</v>
      </c>
      <c r="W1664" s="68">
        <f>Table1[[#This Row],[Demand variability (COV)]]*S1664</f>
        <v>1.5593424657534247</v>
      </c>
      <c r="X1664" s="68">
        <f t="shared" si="362"/>
        <v>6.2373698630136989</v>
      </c>
      <c r="Y1664" s="68">
        <f t="shared" si="363"/>
        <v>12.809991561372142</v>
      </c>
      <c r="Z1664" s="58">
        <f>(Table1[[#This Row],[Eoq]]/2)*(Table1[[#This Row],[Std. Price ($)]]*$K$1)</f>
        <v>523.1470755342134</v>
      </c>
      <c r="AA1664" s="58">
        <f>Table1[[#This Row],[number of times I order]]*$H$1</f>
        <v>523.14707553421351</v>
      </c>
      <c r="AB1664" s="58">
        <f>Table1[[#This Row],[Holding cost]]+AA1664</f>
        <v>1046.2941510684268</v>
      </c>
      <c r="AC1664" s="34">
        <v>0.5</v>
      </c>
      <c r="AD1664" s="29">
        <v>0.85</v>
      </c>
      <c r="AE1664" s="29">
        <v>0.93</v>
      </c>
      <c r="AF1664" s="29">
        <v>16</v>
      </c>
    </row>
    <row r="1665" spans="1:32" x14ac:dyDescent="0.15">
      <c r="A1665" s="32">
        <v>85710.851990425101</v>
      </c>
      <c r="B1665" s="33">
        <v>6.4732580000000004</v>
      </c>
      <c r="C1665" s="33">
        <v>558.3451667792242</v>
      </c>
      <c r="D1665" s="33">
        <f>C1665/Table1[[#This Row],[Std. Price ($)]]</f>
        <v>86.254119143594181</v>
      </c>
      <c r="E1665" s="29">
        <v>74</v>
      </c>
      <c r="F1665" s="29">
        <f t="shared" si="350"/>
        <v>162.80000000000001</v>
      </c>
      <c r="G1665" s="29">
        <f t="shared" si="351"/>
        <v>162.80000000000001</v>
      </c>
      <c r="H1665" s="29">
        <f t="shared" si="352"/>
        <v>162.80000000000001</v>
      </c>
      <c r="I1665" s="58">
        <f t="shared" si="353"/>
        <v>162.80000000000001</v>
      </c>
      <c r="J1665" s="58">
        <f t="shared" si="354"/>
        <v>162.80000000000001</v>
      </c>
      <c r="K1665" s="58">
        <f t="shared" si="355"/>
        <v>162.80000000000001</v>
      </c>
      <c r="L1665" s="58">
        <f t="shared" si="356"/>
        <v>162.80000000000001</v>
      </c>
      <c r="M1665" s="58">
        <f t="shared" si="357"/>
        <v>162.80000000000001</v>
      </c>
      <c r="N1665" s="58">
        <f t="shared" si="358"/>
        <v>162.80000000000001</v>
      </c>
      <c r="O1665" s="58">
        <f t="shared" si="359"/>
        <v>162.80000000000001</v>
      </c>
      <c r="P1665" s="58">
        <f t="shared" si="360"/>
        <v>162.80000000000001</v>
      </c>
      <c r="Q1665" s="58">
        <f t="shared" si="361"/>
        <v>162.80000000000001</v>
      </c>
      <c r="R1665" s="58">
        <f>SUM(Table1[[#This Row],[Oct]:[September]])</f>
        <v>1953.5999999999997</v>
      </c>
      <c r="S1665" s="68">
        <f>Table1[[#This Row],[DEMAND for the whole year]]/365</f>
        <v>5.3523287671232866</v>
      </c>
      <c r="T1665" s="68">
        <f>Table1[[#This Row],[Lead Time (days)]]*S1665</f>
        <v>123.10356164383559</v>
      </c>
      <c r="U1665" s="68">
        <f>SQRT(2*Table1[[#This Row],[DEMAND for the whole year]]*$H$1/(Table1[[#This Row],[Std. Price ($)]]*$K$1))</f>
        <v>951.51796491493747</v>
      </c>
      <c r="V1665" s="68">
        <f>Table1[[#This Row],[DEMAND for the whole year]]/U1665</f>
        <v>2.0531404261764465</v>
      </c>
      <c r="W1665" s="68">
        <f>Table1[[#This Row],[Demand variability (COV)]]*S1665</f>
        <v>6.2087013698630118</v>
      </c>
      <c r="X1665" s="68">
        <f t="shared" si="362"/>
        <v>29.775885748423892</v>
      </c>
      <c r="Y1665" s="68">
        <f t="shared" si="363"/>
        <v>61.152192918923163</v>
      </c>
      <c r="Z1665" s="58">
        <f>(Table1[[#This Row],[Eoq]]/2)*(Table1[[#This Row],[Std. Price ($)]]*$K$1)</f>
        <v>615.94212785293394</v>
      </c>
      <c r="AA1665" s="58">
        <f>Table1[[#This Row],[number of times I order]]*$H$1</f>
        <v>615.94212785293394</v>
      </c>
      <c r="AB1665" s="58">
        <f>Table1[[#This Row],[Holding cost]]+AA1665</f>
        <v>1231.8842557058679</v>
      </c>
      <c r="AC1665" s="34">
        <v>1.2</v>
      </c>
      <c r="AD1665" s="29">
        <v>1</v>
      </c>
      <c r="AE1665" s="29">
        <v>1.1599999999999999</v>
      </c>
      <c r="AF1665" s="29">
        <v>23</v>
      </c>
    </row>
    <row r="1666" spans="1:32" x14ac:dyDescent="0.15">
      <c r="A1666" s="32">
        <v>39928.922147488869</v>
      </c>
      <c r="B1666" s="33">
        <v>7.1667970000000008</v>
      </c>
      <c r="C1666" s="33">
        <v>469.53881783195601</v>
      </c>
      <c r="D1666" s="33">
        <f>C1666/Table1[[#This Row],[Std. Price ($)]]</f>
        <v>65.515852874297394</v>
      </c>
      <c r="E1666" s="29">
        <v>130</v>
      </c>
      <c r="F1666" s="29">
        <f t="shared" si="350"/>
        <v>104</v>
      </c>
      <c r="G1666" s="29">
        <f t="shared" si="351"/>
        <v>104</v>
      </c>
      <c r="H1666" s="29">
        <f t="shared" si="352"/>
        <v>104</v>
      </c>
      <c r="I1666" s="58">
        <f t="shared" si="353"/>
        <v>104</v>
      </c>
      <c r="J1666" s="58">
        <f t="shared" si="354"/>
        <v>104</v>
      </c>
      <c r="K1666" s="58">
        <f t="shared" si="355"/>
        <v>104</v>
      </c>
      <c r="L1666" s="58">
        <f t="shared" si="356"/>
        <v>104</v>
      </c>
      <c r="M1666" s="58">
        <f t="shared" si="357"/>
        <v>104</v>
      </c>
      <c r="N1666" s="58">
        <f t="shared" si="358"/>
        <v>104</v>
      </c>
      <c r="O1666" s="58">
        <f t="shared" si="359"/>
        <v>104</v>
      </c>
      <c r="P1666" s="58">
        <f t="shared" si="360"/>
        <v>104</v>
      </c>
      <c r="Q1666" s="58">
        <f t="shared" si="361"/>
        <v>104</v>
      </c>
      <c r="R1666" s="58">
        <f>SUM(Table1[[#This Row],[Oct]:[September]])</f>
        <v>1248</v>
      </c>
      <c r="S1666" s="68">
        <f>Table1[[#This Row],[DEMAND for the whole year]]/365</f>
        <v>3.419178082191781</v>
      </c>
      <c r="T1666" s="68">
        <f>Table1[[#This Row],[Lead Time (days)]]*S1666</f>
        <v>102.57534246575344</v>
      </c>
      <c r="U1666" s="68">
        <f>SQRT(2*Table1[[#This Row],[DEMAND for the whole year]]*$H$1/(Table1[[#This Row],[Std. Price ($)]]*$K$1))</f>
        <v>722.77873799309941</v>
      </c>
      <c r="V1666" s="68">
        <f>Table1[[#This Row],[DEMAND for the whole year]]/U1666</f>
        <v>1.7266694970375775</v>
      </c>
      <c r="W1666" s="68">
        <f>Table1[[#This Row],[Demand variability (COV)]]*S1666</f>
        <v>0.85479452054794525</v>
      </c>
      <c r="X1666" s="68">
        <f t="shared" si="362"/>
        <v>4.6819024093592283</v>
      </c>
      <c r="Y1666" s="68">
        <f t="shared" si="363"/>
        <v>9.6154519729060191</v>
      </c>
      <c r="Z1666" s="58">
        <f>(Table1[[#This Row],[Eoq]]/2)*(Table1[[#This Row],[Std. Price ($)]]*$K$1)</f>
        <v>518.00084911127317</v>
      </c>
      <c r="AA1666" s="58">
        <f>Table1[[#This Row],[number of times I order]]*$H$1</f>
        <v>518.00084911127328</v>
      </c>
      <c r="AB1666" s="58">
        <f>Table1[[#This Row],[Holding cost]]+AA1666</f>
        <v>1036.0016982225466</v>
      </c>
      <c r="AC1666" s="34">
        <v>-0.2</v>
      </c>
      <c r="AD1666" s="29">
        <v>0.85</v>
      </c>
      <c r="AE1666" s="29">
        <v>0.25</v>
      </c>
      <c r="AF1666" s="29">
        <v>30</v>
      </c>
    </row>
    <row r="1667" spans="1:32" x14ac:dyDescent="0.15">
      <c r="A1667" s="32">
        <v>48946.686386588422</v>
      </c>
      <c r="B1667" s="33">
        <v>76.367896000000002</v>
      </c>
      <c r="C1667" s="33">
        <v>1321.5753508031362</v>
      </c>
      <c r="D1667" s="33">
        <f>C1667/Table1[[#This Row],[Std. Price ($)]]</f>
        <v>17.305378569066981</v>
      </c>
      <c r="E1667" s="29">
        <v>66</v>
      </c>
      <c r="F1667" s="29">
        <f t="shared" ref="F1667:F1730" si="364">E1667+$AC1667*E1667</f>
        <v>39.599999999999994</v>
      </c>
      <c r="G1667" s="29">
        <f t="shared" ref="G1667:G1730" si="365">$F1667</f>
        <v>39.599999999999994</v>
      </c>
      <c r="H1667" s="29">
        <f t="shared" ref="H1667:H1730" si="366">$F1667</f>
        <v>39.599999999999994</v>
      </c>
      <c r="I1667" s="58">
        <f t="shared" ref="I1667:I1730" si="367">$F1667</f>
        <v>39.599999999999994</v>
      </c>
      <c r="J1667" s="58">
        <f t="shared" ref="J1667:J1730" si="368">$F1667</f>
        <v>39.599999999999994</v>
      </c>
      <c r="K1667" s="58">
        <f t="shared" ref="K1667:K1730" si="369">$F1667</f>
        <v>39.599999999999994</v>
      </c>
      <c r="L1667" s="58">
        <f t="shared" ref="L1667:L1730" si="370">$F1667</f>
        <v>39.599999999999994</v>
      </c>
      <c r="M1667" s="58">
        <f t="shared" ref="M1667:M1730" si="371">$F1667</f>
        <v>39.599999999999994</v>
      </c>
      <c r="N1667" s="58">
        <f t="shared" ref="N1667:N1730" si="372">$F1667</f>
        <v>39.599999999999994</v>
      </c>
      <c r="O1667" s="58">
        <f t="shared" ref="O1667:O1730" si="373">$F1667</f>
        <v>39.599999999999994</v>
      </c>
      <c r="P1667" s="58">
        <f t="shared" ref="P1667:P1730" si="374">$F1667</f>
        <v>39.599999999999994</v>
      </c>
      <c r="Q1667" s="58">
        <f t="shared" ref="Q1667:Q1730" si="375">$F1667</f>
        <v>39.599999999999994</v>
      </c>
      <c r="R1667" s="58">
        <f>SUM(Table1[[#This Row],[Oct]:[September]])</f>
        <v>475.20000000000005</v>
      </c>
      <c r="S1667" s="68">
        <f>Table1[[#This Row],[DEMAND for the whole year]]/365</f>
        <v>1.3019178082191782</v>
      </c>
      <c r="T1667" s="68">
        <f>Table1[[#This Row],[Lead Time (days)]]*S1667</f>
        <v>10.415342465753426</v>
      </c>
      <c r="U1667" s="68">
        <f>SQRT(2*Table1[[#This Row],[DEMAND for the whole year]]*$H$1/(Table1[[#This Row],[Std. Price ($)]]*$K$1))</f>
        <v>136.62917015030811</v>
      </c>
      <c r="V1667" s="68">
        <f>Table1[[#This Row],[DEMAND for the whole year]]/U1667</f>
        <v>3.4780274188683449</v>
      </c>
      <c r="W1667" s="68">
        <f>Table1[[#This Row],[Demand variability (COV)]]*S1667</f>
        <v>0.92436164383561648</v>
      </c>
      <c r="X1667" s="68">
        <f t="shared" si="362"/>
        <v>2.6144895464996347</v>
      </c>
      <c r="Y1667" s="68">
        <f t="shared" si="363"/>
        <v>5.369505057981911</v>
      </c>
      <c r="Z1667" s="58">
        <f>(Table1[[#This Row],[Eoq]]/2)*(Table1[[#This Row],[Std. Price ($)]]*$K$1)</f>
        <v>1043.4082256605034</v>
      </c>
      <c r="AA1667" s="58">
        <f>Table1[[#This Row],[number of times I order]]*$H$1</f>
        <v>1043.4082256605034</v>
      </c>
      <c r="AB1667" s="58">
        <f>Table1[[#This Row],[Holding cost]]+AA1667</f>
        <v>2086.8164513210068</v>
      </c>
      <c r="AC1667" s="34">
        <v>-0.4</v>
      </c>
      <c r="AD1667" s="29">
        <v>1</v>
      </c>
      <c r="AE1667" s="29">
        <v>0.71</v>
      </c>
      <c r="AF1667" s="29">
        <v>8</v>
      </c>
    </row>
    <row r="1668" spans="1:32" x14ac:dyDescent="0.15">
      <c r="A1668" s="32">
        <v>89693.700521313716</v>
      </c>
      <c r="B1668" s="33">
        <v>196.63681400000002</v>
      </c>
      <c r="C1668" s="33">
        <v>7340.5913789186643</v>
      </c>
      <c r="D1668" s="33">
        <f>C1668/Table1[[#This Row],[Std. Price ($)]]</f>
        <v>37.330707458058505</v>
      </c>
      <c r="E1668" s="29">
        <v>58</v>
      </c>
      <c r="F1668" s="29">
        <f t="shared" si="364"/>
        <v>87</v>
      </c>
      <c r="G1668" s="29">
        <f t="shared" si="365"/>
        <v>87</v>
      </c>
      <c r="H1668" s="29">
        <f t="shared" si="366"/>
        <v>87</v>
      </c>
      <c r="I1668" s="58">
        <f t="shared" si="367"/>
        <v>87</v>
      </c>
      <c r="J1668" s="58">
        <f t="shared" si="368"/>
        <v>87</v>
      </c>
      <c r="K1668" s="58">
        <f t="shared" si="369"/>
        <v>87</v>
      </c>
      <c r="L1668" s="58">
        <f t="shared" si="370"/>
        <v>87</v>
      </c>
      <c r="M1668" s="58">
        <f t="shared" si="371"/>
        <v>87</v>
      </c>
      <c r="N1668" s="58">
        <f t="shared" si="372"/>
        <v>87</v>
      </c>
      <c r="O1668" s="58">
        <f t="shared" si="373"/>
        <v>87</v>
      </c>
      <c r="P1668" s="58">
        <f t="shared" si="374"/>
        <v>87</v>
      </c>
      <c r="Q1668" s="58">
        <f t="shared" si="375"/>
        <v>87</v>
      </c>
      <c r="R1668" s="58">
        <f>SUM(Table1[[#This Row],[Oct]:[September]])</f>
        <v>1044</v>
      </c>
      <c r="S1668" s="68">
        <f>Table1[[#This Row],[DEMAND for the whole year]]/365</f>
        <v>2.8602739726027395</v>
      </c>
      <c r="T1668" s="68">
        <f>Table1[[#This Row],[Lead Time (days)]]*S1668</f>
        <v>65.786301369863011</v>
      </c>
      <c r="U1668" s="68">
        <f>SQRT(2*Table1[[#This Row],[DEMAND for the whole year]]*$H$1/(Table1[[#This Row],[Std. Price ($)]]*$K$1))</f>
        <v>126.20555244189103</v>
      </c>
      <c r="V1668" s="68">
        <f>Table1[[#This Row],[DEMAND for the whole year]]/U1668</f>
        <v>8.2722192470944584</v>
      </c>
      <c r="W1668" s="68">
        <f>Table1[[#This Row],[Demand variability (COV)]]*S1668</f>
        <v>1.8877808219178083</v>
      </c>
      <c r="X1668" s="68">
        <f t="shared" ref="X1668:X1731" si="376">SQRT(AF1668)*W1668</f>
        <v>9.0534787748586201</v>
      </c>
      <c r="Y1668" s="68">
        <f t="shared" ref="Y1668:Y1731" si="377">NORMSINV($Y$1)*X1668</f>
        <v>18.593572171294213</v>
      </c>
      <c r="Z1668" s="58">
        <f>(Table1[[#This Row],[Eoq]]/2)*(Table1[[#This Row],[Std. Price ($)]]*$K$1)</f>
        <v>2481.6657741283375</v>
      </c>
      <c r="AA1668" s="58">
        <f>Table1[[#This Row],[number of times I order]]*$H$1</f>
        <v>2481.6657741283375</v>
      </c>
      <c r="AB1668" s="58">
        <f>Table1[[#This Row],[Holding cost]]+AA1668</f>
        <v>4963.331548256675</v>
      </c>
      <c r="AC1668" s="34">
        <v>0.5</v>
      </c>
      <c r="AD1668" s="29">
        <v>0.7</v>
      </c>
      <c r="AE1668" s="29">
        <v>0.66</v>
      </c>
      <c r="AF1668" s="29">
        <v>23</v>
      </c>
    </row>
    <row r="1669" spans="1:32" x14ac:dyDescent="0.15">
      <c r="A1669" s="32">
        <v>38529.69786482511</v>
      </c>
      <c r="B1669" s="33">
        <v>52.657836000000003</v>
      </c>
      <c r="C1669" s="33">
        <v>5976.4496642576005</v>
      </c>
      <c r="D1669" s="33">
        <f>C1669/Table1[[#This Row],[Std. Price ($)]]</f>
        <v>113.49592232118312</v>
      </c>
      <c r="E1669" s="29">
        <v>66</v>
      </c>
      <c r="F1669" s="29">
        <f t="shared" si="364"/>
        <v>99</v>
      </c>
      <c r="G1669" s="29">
        <f t="shared" si="365"/>
        <v>99</v>
      </c>
      <c r="H1669" s="29">
        <f t="shared" si="366"/>
        <v>99</v>
      </c>
      <c r="I1669" s="58">
        <f t="shared" si="367"/>
        <v>99</v>
      </c>
      <c r="J1669" s="58">
        <f t="shared" si="368"/>
        <v>99</v>
      </c>
      <c r="K1669" s="58">
        <f t="shared" si="369"/>
        <v>99</v>
      </c>
      <c r="L1669" s="58">
        <f t="shared" si="370"/>
        <v>99</v>
      </c>
      <c r="M1669" s="58">
        <f t="shared" si="371"/>
        <v>99</v>
      </c>
      <c r="N1669" s="58">
        <f t="shared" si="372"/>
        <v>99</v>
      </c>
      <c r="O1669" s="58">
        <f t="shared" si="373"/>
        <v>99</v>
      </c>
      <c r="P1669" s="58">
        <f t="shared" si="374"/>
        <v>99</v>
      </c>
      <c r="Q1669" s="58">
        <f t="shared" si="375"/>
        <v>99</v>
      </c>
      <c r="R1669" s="58">
        <f>SUM(Table1[[#This Row],[Oct]:[September]])</f>
        <v>1188</v>
      </c>
      <c r="S1669" s="68">
        <f>Table1[[#This Row],[DEMAND for the whole year]]/365</f>
        <v>3.2547945205479452</v>
      </c>
      <c r="T1669" s="68">
        <f>Table1[[#This Row],[Lead Time (days)]]*S1669</f>
        <v>143.21095890410959</v>
      </c>
      <c r="U1669" s="68">
        <f>SQRT(2*Table1[[#This Row],[DEMAND for the whole year]]*$H$1/(Table1[[#This Row],[Std. Price ($)]]*$K$1))</f>
        <v>260.15809504254429</v>
      </c>
      <c r="V1669" s="68">
        <f>Table1[[#This Row],[DEMAND for the whole year]]/U1669</f>
        <v>4.5664541009409048</v>
      </c>
      <c r="W1669" s="68">
        <f>Table1[[#This Row],[Demand variability (COV)]]*S1669</f>
        <v>3.2547945205479452</v>
      </c>
      <c r="X1669" s="68">
        <f t="shared" si="376"/>
        <v>21.589864388724465</v>
      </c>
      <c r="Y1669" s="68">
        <f t="shared" si="377"/>
        <v>44.340160469031638</v>
      </c>
      <c r="Z1669" s="58">
        <f>(Table1[[#This Row],[Eoq]]/2)*(Table1[[#This Row],[Std. Price ($)]]*$K$1)</f>
        <v>1369.9362302822713</v>
      </c>
      <c r="AA1669" s="58">
        <f>Table1[[#This Row],[number of times I order]]*$H$1</f>
        <v>1369.9362302822715</v>
      </c>
      <c r="AB1669" s="58">
        <f>Table1[[#This Row],[Holding cost]]+AA1669</f>
        <v>2739.872460564543</v>
      </c>
      <c r="AC1669" s="34">
        <v>0.5</v>
      </c>
      <c r="AD1669" s="29">
        <v>1</v>
      </c>
      <c r="AE1669" s="29">
        <v>1</v>
      </c>
      <c r="AF1669" s="29">
        <v>44</v>
      </c>
    </row>
    <row r="1670" spans="1:32" x14ac:dyDescent="0.15">
      <c r="A1670" s="32">
        <v>16511.170695133027</v>
      </c>
      <c r="B1670" s="33">
        <v>27.766959000000003</v>
      </c>
      <c r="C1670" s="33">
        <v>2788.103354252426</v>
      </c>
      <c r="D1670" s="33">
        <f>C1670/Table1[[#This Row],[Std. Price ($)]]</f>
        <v>100.41082836087401</v>
      </c>
      <c r="E1670" s="29">
        <v>74</v>
      </c>
      <c r="F1670" s="29">
        <f t="shared" si="364"/>
        <v>44.4</v>
      </c>
      <c r="G1670" s="29">
        <f t="shared" si="365"/>
        <v>44.4</v>
      </c>
      <c r="H1670" s="29">
        <f t="shared" si="366"/>
        <v>44.4</v>
      </c>
      <c r="I1670" s="58">
        <f t="shared" si="367"/>
        <v>44.4</v>
      </c>
      <c r="J1670" s="58">
        <f t="shared" si="368"/>
        <v>44.4</v>
      </c>
      <c r="K1670" s="58">
        <f t="shared" si="369"/>
        <v>44.4</v>
      </c>
      <c r="L1670" s="58">
        <f t="shared" si="370"/>
        <v>44.4</v>
      </c>
      <c r="M1670" s="58">
        <f t="shared" si="371"/>
        <v>44.4</v>
      </c>
      <c r="N1670" s="58">
        <f t="shared" si="372"/>
        <v>44.4</v>
      </c>
      <c r="O1670" s="58">
        <f t="shared" si="373"/>
        <v>44.4</v>
      </c>
      <c r="P1670" s="58">
        <f t="shared" si="374"/>
        <v>44.4</v>
      </c>
      <c r="Q1670" s="58">
        <f t="shared" si="375"/>
        <v>44.4</v>
      </c>
      <c r="R1670" s="58">
        <f>SUM(Table1[[#This Row],[Oct]:[September]])</f>
        <v>532.79999999999984</v>
      </c>
      <c r="S1670" s="68">
        <f>Table1[[#This Row],[DEMAND for the whole year]]/365</f>
        <v>1.4597260273972599</v>
      </c>
      <c r="T1670" s="68">
        <f>Table1[[#This Row],[Lead Time (days)]]*S1670</f>
        <v>179.54630136986296</v>
      </c>
      <c r="U1670" s="68">
        <f>SQRT(2*Table1[[#This Row],[DEMAND for the whole year]]*$H$1/(Table1[[#This Row],[Std. Price ($)]]*$K$1))</f>
        <v>239.9266973804279</v>
      </c>
      <c r="V1670" s="68">
        <f>Table1[[#This Row],[DEMAND for the whole year]]/U1670</f>
        <v>2.2206782563892498</v>
      </c>
      <c r="W1670" s="68">
        <f>Table1[[#This Row],[Demand variability (COV)]]*S1670</f>
        <v>0.36493150684931497</v>
      </c>
      <c r="X1670" s="68">
        <f t="shared" si="376"/>
        <v>4.0472861990513262</v>
      </c>
      <c r="Y1670" s="68">
        <f t="shared" si="377"/>
        <v>8.3121096223168696</v>
      </c>
      <c r="Z1670" s="58">
        <f>(Table1[[#This Row],[Eoq]]/2)*(Table1[[#This Row],[Std. Price ($)]]*$K$1)</f>
        <v>666.203476916775</v>
      </c>
      <c r="AA1670" s="58">
        <f>Table1[[#This Row],[number of times I order]]*$H$1</f>
        <v>666.20347691677489</v>
      </c>
      <c r="AB1670" s="58">
        <f>Table1[[#This Row],[Holding cost]]+AA1670</f>
        <v>1332.4069538335498</v>
      </c>
      <c r="AC1670" s="34">
        <v>-0.4</v>
      </c>
      <c r="AD1670" s="29">
        <v>1</v>
      </c>
      <c r="AE1670" s="29">
        <v>0.25</v>
      </c>
      <c r="AF1670" s="29">
        <v>123</v>
      </c>
    </row>
    <row r="1671" spans="1:32" x14ac:dyDescent="0.15">
      <c r="A1671" s="32">
        <v>30237.844447345906</v>
      </c>
      <c r="B1671" s="33">
        <v>27.883867000000002</v>
      </c>
      <c r="C1671" s="33">
        <v>2345.2486811532926</v>
      </c>
      <c r="D1671" s="33">
        <f>C1671/Table1[[#This Row],[Std. Price ($)]]</f>
        <v>84.107727280197267</v>
      </c>
      <c r="E1671" s="29">
        <v>50</v>
      </c>
      <c r="F1671" s="29">
        <f t="shared" si="364"/>
        <v>80</v>
      </c>
      <c r="G1671" s="29">
        <f t="shared" si="365"/>
        <v>80</v>
      </c>
      <c r="H1671" s="29">
        <f t="shared" si="366"/>
        <v>80</v>
      </c>
      <c r="I1671" s="58">
        <f t="shared" si="367"/>
        <v>80</v>
      </c>
      <c r="J1671" s="58">
        <f t="shared" si="368"/>
        <v>80</v>
      </c>
      <c r="K1671" s="58">
        <f t="shared" si="369"/>
        <v>80</v>
      </c>
      <c r="L1671" s="58">
        <f t="shared" si="370"/>
        <v>80</v>
      </c>
      <c r="M1671" s="58">
        <f t="shared" si="371"/>
        <v>80</v>
      </c>
      <c r="N1671" s="58">
        <f t="shared" si="372"/>
        <v>80</v>
      </c>
      <c r="O1671" s="58">
        <f t="shared" si="373"/>
        <v>80</v>
      </c>
      <c r="P1671" s="58">
        <f t="shared" si="374"/>
        <v>80</v>
      </c>
      <c r="Q1671" s="58">
        <f t="shared" si="375"/>
        <v>80</v>
      </c>
      <c r="R1671" s="58">
        <f>SUM(Table1[[#This Row],[Oct]:[September]])</f>
        <v>960</v>
      </c>
      <c r="S1671" s="68">
        <f>Table1[[#This Row],[DEMAND for the whole year]]/365</f>
        <v>2.6301369863013697</v>
      </c>
      <c r="T1671" s="68">
        <f>Table1[[#This Row],[Lead Time (days)]]*S1671</f>
        <v>86.794520547945197</v>
      </c>
      <c r="U1671" s="68">
        <f>SQRT(2*Table1[[#This Row],[DEMAND for the whole year]]*$H$1/(Table1[[#This Row],[Std. Price ($)]]*$K$1))</f>
        <v>321.38066317354844</v>
      </c>
      <c r="V1671" s="68">
        <f>Table1[[#This Row],[DEMAND for the whole year]]/U1671</f>
        <v>2.9871118894343414</v>
      </c>
      <c r="W1671" s="68">
        <f>Table1[[#This Row],[Demand variability (COV)]]*S1671</f>
        <v>3.3665753424657532</v>
      </c>
      <c r="X1671" s="68">
        <f t="shared" si="376"/>
        <v>19.339502959084736</v>
      </c>
      <c r="Y1671" s="68">
        <f t="shared" si="377"/>
        <v>39.718483134381174</v>
      </c>
      <c r="Z1671" s="58">
        <f>(Table1[[#This Row],[Eoq]]/2)*(Table1[[#This Row],[Std. Price ($)]]*$K$1)</f>
        <v>896.13356683030236</v>
      </c>
      <c r="AA1671" s="58">
        <f>Table1[[#This Row],[number of times I order]]*$H$1</f>
        <v>896.13356683030236</v>
      </c>
      <c r="AB1671" s="58">
        <f>Table1[[#This Row],[Holding cost]]+AA1671</f>
        <v>1792.2671336606047</v>
      </c>
      <c r="AC1671" s="34">
        <v>0.6</v>
      </c>
      <c r="AD1671" s="29">
        <v>0.82</v>
      </c>
      <c r="AE1671" s="29">
        <v>1.28</v>
      </c>
      <c r="AF1671" s="29">
        <v>33</v>
      </c>
    </row>
    <row r="1672" spans="1:32" x14ac:dyDescent="0.15">
      <c r="A1672" s="32">
        <v>95354.159864203466</v>
      </c>
      <c r="B1672" s="33">
        <v>7.1784900000000009</v>
      </c>
      <c r="C1672" s="33">
        <v>209.03750331200007</v>
      </c>
      <c r="D1672" s="33">
        <f>C1672/Table1[[#This Row],[Std. Price ($)]]</f>
        <v>29.119982518886289</v>
      </c>
      <c r="E1672" s="29">
        <v>50</v>
      </c>
      <c r="F1672" s="29">
        <f t="shared" si="364"/>
        <v>110</v>
      </c>
      <c r="G1672" s="29">
        <f t="shared" si="365"/>
        <v>110</v>
      </c>
      <c r="H1672" s="29">
        <f t="shared" si="366"/>
        <v>110</v>
      </c>
      <c r="I1672" s="58">
        <f t="shared" si="367"/>
        <v>110</v>
      </c>
      <c r="J1672" s="58">
        <f t="shared" si="368"/>
        <v>110</v>
      </c>
      <c r="K1672" s="58">
        <f t="shared" si="369"/>
        <v>110</v>
      </c>
      <c r="L1672" s="58">
        <f t="shared" si="370"/>
        <v>110</v>
      </c>
      <c r="M1672" s="58">
        <f t="shared" si="371"/>
        <v>110</v>
      </c>
      <c r="N1672" s="58">
        <f t="shared" si="372"/>
        <v>110</v>
      </c>
      <c r="O1672" s="58">
        <f t="shared" si="373"/>
        <v>110</v>
      </c>
      <c r="P1672" s="58">
        <f t="shared" si="374"/>
        <v>110</v>
      </c>
      <c r="Q1672" s="58">
        <f t="shared" si="375"/>
        <v>110</v>
      </c>
      <c r="R1672" s="58">
        <f>SUM(Table1[[#This Row],[Oct]:[September]])</f>
        <v>1320</v>
      </c>
      <c r="S1672" s="68">
        <f>Table1[[#This Row],[DEMAND for the whole year]]/365</f>
        <v>3.6164383561643834</v>
      </c>
      <c r="T1672" s="68">
        <f>Table1[[#This Row],[Lead Time (days)]]*S1672</f>
        <v>43.397260273972599</v>
      </c>
      <c r="U1672" s="68">
        <f>SQRT(2*Table1[[#This Row],[DEMAND for the whole year]]*$H$1/(Table1[[#This Row],[Std. Price ($)]]*$K$1))</f>
        <v>742.73013170668389</v>
      </c>
      <c r="V1672" s="68">
        <f>Table1[[#This Row],[DEMAND for the whole year]]/U1672</f>
        <v>1.7772269410517052</v>
      </c>
      <c r="W1672" s="68">
        <f>Table1[[#This Row],[Demand variability (COV)]]*S1672</f>
        <v>4.0504109589041102</v>
      </c>
      <c r="X1672" s="68">
        <f t="shared" si="376"/>
        <v>14.031035144711389</v>
      </c>
      <c r="Y1672" s="68">
        <f t="shared" si="377"/>
        <v>28.816223143487825</v>
      </c>
      <c r="Z1672" s="58">
        <f>(Table1[[#This Row],[Eoq]]/2)*(Table1[[#This Row],[Std. Price ($)]]*$K$1)</f>
        <v>533.16808231551147</v>
      </c>
      <c r="AA1672" s="58">
        <f>Table1[[#This Row],[number of times I order]]*$H$1</f>
        <v>533.16808231551158</v>
      </c>
      <c r="AB1672" s="58">
        <f>Table1[[#This Row],[Holding cost]]+AA1672</f>
        <v>1066.3361646310232</v>
      </c>
      <c r="AC1672" s="34">
        <v>1.2</v>
      </c>
      <c r="AD1672" s="29">
        <v>1</v>
      </c>
      <c r="AE1672" s="29">
        <v>1.1200000000000001</v>
      </c>
      <c r="AF1672" s="29">
        <v>12</v>
      </c>
    </row>
    <row r="1673" spans="1:32" x14ac:dyDescent="0.15">
      <c r="A1673" s="32">
        <v>10194.793221537346</v>
      </c>
      <c r="B1673" s="33">
        <v>35.07405</v>
      </c>
      <c r="C1673" s="33">
        <v>1181.5096046752353</v>
      </c>
      <c r="D1673" s="33">
        <f>C1673/Table1[[#This Row],[Std. Price ($)]]</f>
        <v>33.686147013967172</v>
      </c>
      <c r="E1673" s="29">
        <v>90</v>
      </c>
      <c r="F1673" s="29">
        <f t="shared" si="364"/>
        <v>162</v>
      </c>
      <c r="G1673" s="29">
        <f t="shared" si="365"/>
        <v>162</v>
      </c>
      <c r="H1673" s="29">
        <f t="shared" si="366"/>
        <v>162</v>
      </c>
      <c r="I1673" s="58">
        <f t="shared" si="367"/>
        <v>162</v>
      </c>
      <c r="J1673" s="58">
        <f t="shared" si="368"/>
        <v>162</v>
      </c>
      <c r="K1673" s="58">
        <f t="shared" si="369"/>
        <v>162</v>
      </c>
      <c r="L1673" s="58">
        <f t="shared" si="370"/>
        <v>162</v>
      </c>
      <c r="M1673" s="58">
        <f t="shared" si="371"/>
        <v>162</v>
      </c>
      <c r="N1673" s="58">
        <f t="shared" si="372"/>
        <v>162</v>
      </c>
      <c r="O1673" s="58">
        <f t="shared" si="373"/>
        <v>162</v>
      </c>
      <c r="P1673" s="58">
        <f t="shared" si="374"/>
        <v>162</v>
      </c>
      <c r="Q1673" s="58">
        <f t="shared" si="375"/>
        <v>162</v>
      </c>
      <c r="R1673" s="58">
        <f>SUM(Table1[[#This Row],[Oct]:[September]])</f>
        <v>1944</v>
      </c>
      <c r="S1673" s="68">
        <f>Table1[[#This Row],[DEMAND for the whole year]]/365</f>
        <v>5.3260273972602743</v>
      </c>
      <c r="T1673" s="68">
        <f>Table1[[#This Row],[Lead Time (days)]]*S1673</f>
        <v>111.84657534246575</v>
      </c>
      <c r="U1673" s="68">
        <f>SQRT(2*Table1[[#This Row],[DEMAND for the whole year]]*$H$1/(Table1[[#This Row],[Std. Price ($)]]*$K$1))</f>
        <v>407.77049583743434</v>
      </c>
      <c r="V1673" s="68">
        <f>Table1[[#This Row],[DEMAND for the whole year]]/U1673</f>
        <v>4.7673875865089892</v>
      </c>
      <c r="W1673" s="68">
        <f>Table1[[#This Row],[Demand variability (COV)]]*S1673</f>
        <v>2.6630136986301371</v>
      </c>
      <c r="X1673" s="68">
        <f t="shared" si="376"/>
        <v>12.203461850676922</v>
      </c>
      <c r="Y1673" s="68">
        <f t="shared" si="377"/>
        <v>25.062846481764726</v>
      </c>
      <c r="Z1673" s="58">
        <f>(Table1[[#This Row],[Eoq]]/2)*(Table1[[#This Row],[Std. Price ($)]]*$K$1)</f>
        <v>1430.2162759526966</v>
      </c>
      <c r="AA1673" s="58">
        <f>Table1[[#This Row],[number of times I order]]*$H$1</f>
        <v>1430.2162759526968</v>
      </c>
      <c r="AB1673" s="58">
        <f>Table1[[#This Row],[Holding cost]]+AA1673</f>
        <v>2860.4325519053937</v>
      </c>
      <c r="AC1673" s="34">
        <v>0.8</v>
      </c>
      <c r="AD1673" s="29">
        <v>0.8</v>
      </c>
      <c r="AE1673" s="29">
        <v>0.5</v>
      </c>
      <c r="AF1673" s="29">
        <v>21</v>
      </c>
    </row>
    <row r="1674" spans="1:32" x14ac:dyDescent="0.15">
      <c r="A1674" s="32">
        <v>12342.418337911087</v>
      </c>
      <c r="B1674" s="33">
        <v>20.309630000000002</v>
      </c>
      <c r="C1674" s="33">
        <v>2458.4563932122905</v>
      </c>
      <c r="D1674" s="33">
        <f>C1674/Table1[[#This Row],[Std. Price ($)]]</f>
        <v>121.04880262280949</v>
      </c>
      <c r="E1674" s="29">
        <v>82</v>
      </c>
      <c r="F1674" s="29">
        <f t="shared" si="364"/>
        <v>98.4</v>
      </c>
      <c r="G1674" s="29">
        <f t="shared" si="365"/>
        <v>98.4</v>
      </c>
      <c r="H1674" s="29">
        <f t="shared" si="366"/>
        <v>98.4</v>
      </c>
      <c r="I1674" s="58">
        <f t="shared" si="367"/>
        <v>98.4</v>
      </c>
      <c r="J1674" s="58">
        <f t="shared" si="368"/>
        <v>98.4</v>
      </c>
      <c r="K1674" s="58">
        <f t="shared" si="369"/>
        <v>98.4</v>
      </c>
      <c r="L1674" s="58">
        <f t="shared" si="370"/>
        <v>98.4</v>
      </c>
      <c r="M1674" s="58">
        <f t="shared" si="371"/>
        <v>98.4</v>
      </c>
      <c r="N1674" s="58">
        <f t="shared" si="372"/>
        <v>98.4</v>
      </c>
      <c r="O1674" s="58">
        <f t="shared" si="373"/>
        <v>98.4</v>
      </c>
      <c r="P1674" s="58">
        <f t="shared" si="374"/>
        <v>98.4</v>
      </c>
      <c r="Q1674" s="58">
        <f t="shared" si="375"/>
        <v>98.4</v>
      </c>
      <c r="R1674" s="58">
        <f>SUM(Table1[[#This Row],[Oct]:[September]])</f>
        <v>1180.8</v>
      </c>
      <c r="S1674" s="68">
        <f>Table1[[#This Row],[DEMAND for the whole year]]/365</f>
        <v>3.2350684931506848</v>
      </c>
      <c r="T1674" s="68">
        <f>Table1[[#This Row],[Lead Time (days)]]*S1674</f>
        <v>142.34301369863013</v>
      </c>
      <c r="U1674" s="68">
        <f>SQRT(2*Table1[[#This Row],[DEMAND for the whole year]]*$H$1/(Table1[[#This Row],[Std. Price ($)]]*$K$1))</f>
        <v>417.63587140950483</v>
      </c>
      <c r="V1674" s="68">
        <f>Table1[[#This Row],[DEMAND for the whole year]]/U1674</f>
        <v>2.8273433410182078</v>
      </c>
      <c r="W1674" s="68">
        <f>Table1[[#This Row],[Demand variability (COV)]]*S1674</f>
        <v>2.6204054794520548</v>
      </c>
      <c r="X1674" s="68">
        <f t="shared" si="376"/>
        <v>17.381803547867623</v>
      </c>
      <c r="Y1674" s="68">
        <f t="shared" si="377"/>
        <v>35.697860101249468</v>
      </c>
      <c r="Z1674" s="58">
        <f>(Table1[[#This Row],[Eoq]]/2)*(Table1[[#This Row],[Std. Price ($)]]*$K$1)</f>
        <v>848.20300230546229</v>
      </c>
      <c r="AA1674" s="58">
        <f>Table1[[#This Row],[number of times I order]]*$H$1</f>
        <v>848.20300230546241</v>
      </c>
      <c r="AB1674" s="58">
        <f>Table1[[#This Row],[Holding cost]]+AA1674</f>
        <v>1696.4060046109248</v>
      </c>
      <c r="AC1674" s="34">
        <v>0.2</v>
      </c>
      <c r="AD1674" s="29">
        <v>0.85</v>
      </c>
      <c r="AE1674" s="29">
        <v>0.81</v>
      </c>
      <c r="AF1674" s="29">
        <v>44</v>
      </c>
    </row>
    <row r="1675" spans="1:32" x14ac:dyDescent="0.15">
      <c r="A1675" s="32">
        <v>40524.067175698176</v>
      </c>
      <c r="B1675" s="33">
        <v>5.8456750000000008</v>
      </c>
      <c r="C1675" s="33">
        <v>520.64342968486733</v>
      </c>
      <c r="D1675" s="33">
        <f>C1675/Table1[[#This Row],[Std. Price ($)]]</f>
        <v>89.06472386591237</v>
      </c>
      <c r="E1675" s="29">
        <v>58</v>
      </c>
      <c r="F1675" s="29">
        <f t="shared" si="364"/>
        <v>46.4</v>
      </c>
      <c r="G1675" s="29">
        <f t="shared" si="365"/>
        <v>46.4</v>
      </c>
      <c r="H1675" s="29">
        <f t="shared" si="366"/>
        <v>46.4</v>
      </c>
      <c r="I1675" s="58">
        <f t="shared" si="367"/>
        <v>46.4</v>
      </c>
      <c r="J1675" s="58">
        <f t="shared" si="368"/>
        <v>46.4</v>
      </c>
      <c r="K1675" s="58">
        <f t="shared" si="369"/>
        <v>46.4</v>
      </c>
      <c r="L1675" s="58">
        <f t="shared" si="370"/>
        <v>46.4</v>
      </c>
      <c r="M1675" s="58">
        <f t="shared" si="371"/>
        <v>46.4</v>
      </c>
      <c r="N1675" s="58">
        <f t="shared" si="372"/>
        <v>46.4</v>
      </c>
      <c r="O1675" s="58">
        <f t="shared" si="373"/>
        <v>46.4</v>
      </c>
      <c r="P1675" s="58">
        <f t="shared" si="374"/>
        <v>46.4</v>
      </c>
      <c r="Q1675" s="58">
        <f t="shared" si="375"/>
        <v>46.4</v>
      </c>
      <c r="R1675" s="58">
        <f>SUM(Table1[[#This Row],[Oct]:[September]])</f>
        <v>556.79999999999984</v>
      </c>
      <c r="S1675" s="68">
        <f>Table1[[#This Row],[DEMAND for the whole year]]/365</f>
        <v>1.5254794520547941</v>
      </c>
      <c r="T1675" s="68">
        <f>Table1[[#This Row],[Lead Time (days)]]*S1675</f>
        <v>16.780273972602735</v>
      </c>
      <c r="U1675" s="68">
        <f>SQRT(2*Table1[[#This Row],[DEMAND for the whole year]]*$H$1/(Table1[[#This Row],[Std. Price ($)]]*$K$1))</f>
        <v>534.5556294227365</v>
      </c>
      <c r="V1675" s="68">
        <f>Table1[[#This Row],[DEMAND for the whole year]]/U1675</f>
        <v>1.0416128263419187</v>
      </c>
      <c r="W1675" s="68">
        <f>Table1[[#This Row],[Demand variability (COV)]]*S1675</f>
        <v>5.2781589041095875</v>
      </c>
      <c r="X1675" s="68">
        <f t="shared" si="376"/>
        <v>17.505672668804948</v>
      </c>
      <c r="Y1675" s="68">
        <f t="shared" si="377"/>
        <v>35.952256173435423</v>
      </c>
      <c r="Z1675" s="58">
        <f>(Table1[[#This Row],[Eoq]]/2)*(Table1[[#This Row],[Std. Price ($)]]*$K$1)</f>
        <v>312.48384790257558</v>
      </c>
      <c r="AA1675" s="58">
        <f>Table1[[#This Row],[number of times I order]]*$H$1</f>
        <v>312.48384790257558</v>
      </c>
      <c r="AB1675" s="58">
        <f>Table1[[#This Row],[Holding cost]]+AA1675</f>
        <v>624.96769580515115</v>
      </c>
      <c r="AC1675" s="34">
        <v>-0.2</v>
      </c>
      <c r="AD1675" s="29">
        <v>0.85</v>
      </c>
      <c r="AE1675" s="29">
        <v>3.46</v>
      </c>
      <c r="AF1675" s="29">
        <v>11</v>
      </c>
    </row>
    <row r="1676" spans="1:32" x14ac:dyDescent="0.15">
      <c r="A1676" s="32">
        <v>73436.207373070443</v>
      </c>
      <c r="B1676" s="33">
        <v>34.933756000000002</v>
      </c>
      <c r="C1676" s="33">
        <v>2507.6024905815189</v>
      </c>
      <c r="D1676" s="33">
        <f>C1676/Table1[[#This Row],[Std. Price ($)]]</f>
        <v>71.781645540248192</v>
      </c>
      <c r="E1676" s="29">
        <v>74</v>
      </c>
      <c r="F1676" s="29">
        <f t="shared" si="364"/>
        <v>66.599999999999994</v>
      </c>
      <c r="G1676" s="29">
        <f t="shared" si="365"/>
        <v>66.599999999999994</v>
      </c>
      <c r="H1676" s="29">
        <f t="shared" si="366"/>
        <v>66.599999999999994</v>
      </c>
      <c r="I1676" s="58">
        <f t="shared" si="367"/>
        <v>66.599999999999994</v>
      </c>
      <c r="J1676" s="58">
        <f t="shared" si="368"/>
        <v>66.599999999999994</v>
      </c>
      <c r="K1676" s="58">
        <f t="shared" si="369"/>
        <v>66.599999999999994</v>
      </c>
      <c r="L1676" s="58">
        <f t="shared" si="370"/>
        <v>66.599999999999994</v>
      </c>
      <c r="M1676" s="58">
        <f t="shared" si="371"/>
        <v>66.599999999999994</v>
      </c>
      <c r="N1676" s="58">
        <f t="shared" si="372"/>
        <v>66.599999999999994</v>
      </c>
      <c r="O1676" s="58">
        <f t="shared" si="373"/>
        <v>66.599999999999994</v>
      </c>
      <c r="P1676" s="58">
        <f t="shared" si="374"/>
        <v>66.599999999999994</v>
      </c>
      <c r="Q1676" s="58">
        <f t="shared" si="375"/>
        <v>66.599999999999994</v>
      </c>
      <c r="R1676" s="58">
        <f>SUM(Table1[[#This Row],[Oct]:[September]])</f>
        <v>799.20000000000016</v>
      </c>
      <c r="S1676" s="68">
        <f>Table1[[#This Row],[DEMAND for the whole year]]/365</f>
        <v>2.1895890410958909</v>
      </c>
      <c r="T1676" s="68">
        <f>Table1[[#This Row],[Lead Time (days)]]*S1676</f>
        <v>50.360547945205489</v>
      </c>
      <c r="U1676" s="68">
        <f>SQRT(2*Table1[[#This Row],[DEMAND for the whole year]]*$H$1/(Table1[[#This Row],[Std. Price ($)]]*$K$1))</f>
        <v>261.97854374411395</v>
      </c>
      <c r="V1676" s="68">
        <f>Table1[[#This Row],[DEMAND for the whole year]]/U1676</f>
        <v>3.0506315081307354</v>
      </c>
      <c r="W1676" s="68">
        <f>Table1[[#This Row],[Demand variability (COV)]]*S1676</f>
        <v>2.3209643835616447</v>
      </c>
      <c r="X1676" s="68">
        <f t="shared" si="376"/>
        <v>11.130954155171009</v>
      </c>
      <c r="Y1676" s="68">
        <f t="shared" si="377"/>
        <v>22.860184970475213</v>
      </c>
      <c r="Z1676" s="58">
        <f>(Table1[[#This Row],[Eoq]]/2)*(Table1[[#This Row],[Std. Price ($)]]*$K$1)</f>
        <v>915.18945243922042</v>
      </c>
      <c r="AA1676" s="58">
        <f>Table1[[#This Row],[number of times I order]]*$H$1</f>
        <v>915.18945243922064</v>
      </c>
      <c r="AB1676" s="58">
        <f>Table1[[#This Row],[Holding cost]]+AA1676</f>
        <v>1830.3789048784411</v>
      </c>
      <c r="AC1676" s="34">
        <v>-0.1</v>
      </c>
      <c r="AD1676" s="29">
        <v>0.85</v>
      </c>
      <c r="AE1676" s="29">
        <v>1.06</v>
      </c>
      <c r="AF1676" s="29">
        <v>23</v>
      </c>
    </row>
    <row r="1677" spans="1:32" x14ac:dyDescent="0.15">
      <c r="A1677" s="32">
        <v>57978.834570754625</v>
      </c>
      <c r="B1677" s="33">
        <v>17.537025</v>
      </c>
      <c r="C1677" s="33">
        <v>2346.5642000655262</v>
      </c>
      <c r="D1677" s="33">
        <f>C1677/Table1[[#This Row],[Std. Price ($)]]</f>
        <v>133.80628698798833</v>
      </c>
      <c r="E1677" s="29">
        <v>66</v>
      </c>
      <c r="F1677" s="29">
        <f t="shared" si="364"/>
        <v>145.19999999999999</v>
      </c>
      <c r="G1677" s="29">
        <f t="shared" si="365"/>
        <v>145.19999999999999</v>
      </c>
      <c r="H1677" s="29">
        <f t="shared" si="366"/>
        <v>145.19999999999999</v>
      </c>
      <c r="I1677" s="58">
        <f t="shared" si="367"/>
        <v>145.19999999999999</v>
      </c>
      <c r="J1677" s="58">
        <f t="shared" si="368"/>
        <v>145.19999999999999</v>
      </c>
      <c r="K1677" s="58">
        <f t="shared" si="369"/>
        <v>145.19999999999999</v>
      </c>
      <c r="L1677" s="58">
        <f t="shared" si="370"/>
        <v>145.19999999999999</v>
      </c>
      <c r="M1677" s="58">
        <f t="shared" si="371"/>
        <v>145.19999999999999</v>
      </c>
      <c r="N1677" s="58">
        <f t="shared" si="372"/>
        <v>145.19999999999999</v>
      </c>
      <c r="O1677" s="58">
        <f t="shared" si="373"/>
        <v>145.19999999999999</v>
      </c>
      <c r="P1677" s="58">
        <f t="shared" si="374"/>
        <v>145.19999999999999</v>
      </c>
      <c r="Q1677" s="58">
        <f t="shared" si="375"/>
        <v>145.19999999999999</v>
      </c>
      <c r="R1677" s="58">
        <f>SUM(Table1[[#This Row],[Oct]:[September]])</f>
        <v>1742.4000000000003</v>
      </c>
      <c r="S1677" s="68">
        <f>Table1[[#This Row],[DEMAND for the whole year]]/365</f>
        <v>4.7736986301369875</v>
      </c>
      <c r="T1677" s="68">
        <f>Table1[[#This Row],[Lead Time (days)]]*S1677</f>
        <v>176.62684931506854</v>
      </c>
      <c r="U1677" s="68">
        <f>SQRT(2*Table1[[#This Row],[DEMAND for the whole year]]*$H$1/(Table1[[#This Row],[Std. Price ($)]]*$K$1))</f>
        <v>545.95468609056047</v>
      </c>
      <c r="V1677" s="68">
        <f>Table1[[#This Row],[DEMAND for the whole year]]/U1677</f>
        <v>3.1914736596124369</v>
      </c>
      <c r="W1677" s="68">
        <f>Table1[[#This Row],[Demand variability (COV)]]*S1677</f>
        <v>6.5399671232876733</v>
      </c>
      <c r="X1677" s="68">
        <f t="shared" si="376"/>
        <v>39.781066966916491</v>
      </c>
      <c r="Y1677" s="68">
        <f t="shared" si="377"/>
        <v>81.700322947076302</v>
      </c>
      <c r="Z1677" s="58">
        <f>(Table1[[#This Row],[Eoq]]/2)*(Table1[[#This Row],[Std. Price ($)]]*$K$1)</f>
        <v>957.44209788373121</v>
      </c>
      <c r="AA1677" s="58">
        <f>Table1[[#This Row],[number of times I order]]*$H$1</f>
        <v>957.44209788373109</v>
      </c>
      <c r="AB1677" s="58">
        <f>Table1[[#This Row],[Holding cost]]+AA1677</f>
        <v>1914.8841957674622</v>
      </c>
      <c r="AC1677" s="34">
        <v>1.2</v>
      </c>
      <c r="AD1677" s="29">
        <v>1</v>
      </c>
      <c r="AE1677" s="29">
        <v>1.37</v>
      </c>
      <c r="AF1677" s="29">
        <v>37</v>
      </c>
    </row>
    <row r="1678" spans="1:32" x14ac:dyDescent="0.15">
      <c r="A1678" s="32">
        <v>86446.444119472537</v>
      </c>
      <c r="B1678" s="33">
        <v>20.226041000000002</v>
      </c>
      <c r="C1678" s="33">
        <v>1347.870013002117</v>
      </c>
      <c r="D1678" s="33">
        <f>C1678/Table1[[#This Row],[Std. Price ($)]]</f>
        <v>66.640328327333904</v>
      </c>
      <c r="E1678" s="29">
        <v>82</v>
      </c>
      <c r="F1678" s="29">
        <f t="shared" si="364"/>
        <v>73.8</v>
      </c>
      <c r="G1678" s="29">
        <f t="shared" si="365"/>
        <v>73.8</v>
      </c>
      <c r="H1678" s="29">
        <f t="shared" si="366"/>
        <v>73.8</v>
      </c>
      <c r="I1678" s="58">
        <f t="shared" si="367"/>
        <v>73.8</v>
      </c>
      <c r="J1678" s="58">
        <f t="shared" si="368"/>
        <v>73.8</v>
      </c>
      <c r="K1678" s="58">
        <f t="shared" si="369"/>
        <v>73.8</v>
      </c>
      <c r="L1678" s="58">
        <f t="shared" si="370"/>
        <v>73.8</v>
      </c>
      <c r="M1678" s="58">
        <f t="shared" si="371"/>
        <v>73.8</v>
      </c>
      <c r="N1678" s="58">
        <f t="shared" si="372"/>
        <v>73.8</v>
      </c>
      <c r="O1678" s="58">
        <f t="shared" si="373"/>
        <v>73.8</v>
      </c>
      <c r="P1678" s="58">
        <f t="shared" si="374"/>
        <v>73.8</v>
      </c>
      <c r="Q1678" s="58">
        <f t="shared" si="375"/>
        <v>73.8</v>
      </c>
      <c r="R1678" s="58">
        <f>SUM(Table1[[#This Row],[Oct]:[September]])</f>
        <v>885.5999999999998</v>
      </c>
      <c r="S1678" s="68">
        <f>Table1[[#This Row],[DEMAND for the whole year]]/365</f>
        <v>2.4263013698630131</v>
      </c>
      <c r="T1678" s="68">
        <f>Table1[[#This Row],[Lead Time (days)]]*S1678</f>
        <v>38.82082191780821</v>
      </c>
      <c r="U1678" s="68">
        <f>SQRT(2*Table1[[#This Row],[DEMAND for the whole year]]*$H$1/(Table1[[#This Row],[Std. Price ($)]]*$K$1))</f>
        <v>362.42987533746526</v>
      </c>
      <c r="V1678" s="68">
        <f>Table1[[#This Row],[DEMAND for the whole year]]/U1678</f>
        <v>2.4435071727334869</v>
      </c>
      <c r="W1678" s="68">
        <f>Table1[[#This Row],[Demand variability (COV)]]*S1678</f>
        <v>2.5233534246575338</v>
      </c>
      <c r="X1678" s="68">
        <f t="shared" si="376"/>
        <v>10.093413698630135</v>
      </c>
      <c r="Y1678" s="68">
        <f t="shared" si="377"/>
        <v>20.729337388117951</v>
      </c>
      <c r="Z1678" s="58">
        <f>(Table1[[#This Row],[Eoq]]/2)*(Table1[[#This Row],[Std. Price ($)]]*$K$1)</f>
        <v>733.05215182004622</v>
      </c>
      <c r="AA1678" s="58">
        <f>Table1[[#This Row],[number of times I order]]*$H$1</f>
        <v>733.05215182004611</v>
      </c>
      <c r="AB1678" s="58">
        <f>Table1[[#This Row],[Holding cost]]+AA1678</f>
        <v>1466.1043036400924</v>
      </c>
      <c r="AC1678" s="34">
        <v>-0.1</v>
      </c>
      <c r="AD1678" s="29">
        <v>0.75</v>
      </c>
      <c r="AE1678" s="29">
        <v>1.04</v>
      </c>
      <c r="AF1678" s="29">
        <v>16</v>
      </c>
    </row>
    <row r="1679" spans="1:32" x14ac:dyDescent="0.15">
      <c r="A1679" s="32">
        <v>35399.658312769345</v>
      </c>
      <c r="B1679" s="33">
        <v>15.993769000000002</v>
      </c>
      <c r="C1679" s="33">
        <v>772.05182948570427</v>
      </c>
      <c r="D1679" s="33">
        <f>C1679/Table1[[#This Row],[Std. Price ($)]]</f>
        <v>48.272038284766033</v>
      </c>
      <c r="E1679" s="29">
        <v>90</v>
      </c>
      <c r="F1679" s="29">
        <f t="shared" si="364"/>
        <v>54</v>
      </c>
      <c r="G1679" s="29">
        <f t="shared" si="365"/>
        <v>54</v>
      </c>
      <c r="H1679" s="29">
        <f t="shared" si="366"/>
        <v>54</v>
      </c>
      <c r="I1679" s="58">
        <f t="shared" si="367"/>
        <v>54</v>
      </c>
      <c r="J1679" s="58">
        <f t="shared" si="368"/>
        <v>54</v>
      </c>
      <c r="K1679" s="58">
        <f t="shared" si="369"/>
        <v>54</v>
      </c>
      <c r="L1679" s="58">
        <f t="shared" si="370"/>
        <v>54</v>
      </c>
      <c r="M1679" s="58">
        <f t="shared" si="371"/>
        <v>54</v>
      </c>
      <c r="N1679" s="58">
        <f t="shared" si="372"/>
        <v>54</v>
      </c>
      <c r="O1679" s="58">
        <f t="shared" si="373"/>
        <v>54</v>
      </c>
      <c r="P1679" s="58">
        <f t="shared" si="374"/>
        <v>54</v>
      </c>
      <c r="Q1679" s="58">
        <f t="shared" si="375"/>
        <v>54</v>
      </c>
      <c r="R1679" s="58">
        <f>SUM(Table1[[#This Row],[Oct]:[September]])</f>
        <v>648</v>
      </c>
      <c r="S1679" s="68">
        <f>Table1[[#This Row],[DEMAND for the whole year]]/365</f>
        <v>1.7753424657534247</v>
      </c>
      <c r="T1679" s="68">
        <f>Table1[[#This Row],[Lead Time (days)]]*S1679</f>
        <v>28.405479452054795</v>
      </c>
      <c r="U1679" s="68">
        <f>SQRT(2*Table1[[#This Row],[DEMAND for the whole year]]*$H$1/(Table1[[#This Row],[Std. Price ($)]]*$K$1))</f>
        <v>348.6363938121051</v>
      </c>
      <c r="V1679" s="68">
        <f>Table1[[#This Row],[DEMAND for the whole year]]/U1679</f>
        <v>1.8586699825412794</v>
      </c>
      <c r="W1679" s="68">
        <f>Table1[[#This Row],[Demand variability (COV)]]*S1679</f>
        <v>1.1539726027397261</v>
      </c>
      <c r="X1679" s="68">
        <f t="shared" si="376"/>
        <v>4.6158904109589045</v>
      </c>
      <c r="Y1679" s="68">
        <f t="shared" si="377"/>
        <v>9.4798799031027237</v>
      </c>
      <c r="Z1679" s="58">
        <f>(Table1[[#This Row],[Eoq]]/2)*(Table1[[#This Row],[Std. Price ($)]]*$K$1)</f>
        <v>557.60099476238395</v>
      </c>
      <c r="AA1679" s="58">
        <f>Table1[[#This Row],[number of times I order]]*$H$1</f>
        <v>557.60099476238383</v>
      </c>
      <c r="AB1679" s="58">
        <f>Table1[[#This Row],[Holding cost]]+AA1679</f>
        <v>1115.2019895247677</v>
      </c>
      <c r="AC1679" s="34">
        <v>-0.4</v>
      </c>
      <c r="AD1679" s="29">
        <v>0.82</v>
      </c>
      <c r="AE1679" s="29">
        <v>0.65</v>
      </c>
      <c r="AF1679" s="29">
        <v>16</v>
      </c>
    </row>
    <row r="1680" spans="1:32" x14ac:dyDescent="0.15">
      <c r="A1680" s="32">
        <v>68922.106380340236</v>
      </c>
      <c r="B1680" s="33">
        <v>633.42565000000002</v>
      </c>
      <c r="C1680" s="33">
        <v>172682.48270892818</v>
      </c>
      <c r="D1680" s="33">
        <f>C1680/Table1[[#This Row],[Std. Price ($)]]</f>
        <v>272.61681415794919</v>
      </c>
      <c r="E1680" s="29">
        <v>82</v>
      </c>
      <c r="F1680" s="29">
        <f t="shared" si="364"/>
        <v>49.199999999999996</v>
      </c>
      <c r="G1680" s="29">
        <f t="shared" si="365"/>
        <v>49.199999999999996</v>
      </c>
      <c r="H1680" s="29">
        <f t="shared" si="366"/>
        <v>49.199999999999996</v>
      </c>
      <c r="I1680" s="58">
        <f t="shared" si="367"/>
        <v>49.199999999999996</v>
      </c>
      <c r="J1680" s="58">
        <f t="shared" si="368"/>
        <v>49.199999999999996</v>
      </c>
      <c r="K1680" s="58">
        <f t="shared" si="369"/>
        <v>49.199999999999996</v>
      </c>
      <c r="L1680" s="58">
        <f t="shared" si="370"/>
        <v>49.199999999999996</v>
      </c>
      <c r="M1680" s="58">
        <f t="shared" si="371"/>
        <v>49.199999999999996</v>
      </c>
      <c r="N1680" s="58">
        <f t="shared" si="372"/>
        <v>49.199999999999996</v>
      </c>
      <c r="O1680" s="58">
        <f t="shared" si="373"/>
        <v>49.199999999999996</v>
      </c>
      <c r="P1680" s="58">
        <f t="shared" si="374"/>
        <v>49.199999999999996</v>
      </c>
      <c r="Q1680" s="58">
        <f t="shared" si="375"/>
        <v>49.199999999999996</v>
      </c>
      <c r="R1680" s="58">
        <f>SUM(Table1[[#This Row],[Oct]:[September]])</f>
        <v>590.4</v>
      </c>
      <c r="S1680" s="68">
        <f>Table1[[#This Row],[DEMAND for the whole year]]/365</f>
        <v>1.6175342465753424</v>
      </c>
      <c r="T1680" s="68">
        <f>Table1[[#This Row],[Lead Time (days)]]*S1680</f>
        <v>122.93260273972602</v>
      </c>
      <c r="U1680" s="68">
        <f>SQRT(2*Table1[[#This Row],[DEMAND for the whole year]]*$H$1/(Table1[[#This Row],[Std. Price ($)]]*$K$1))</f>
        <v>52.879334266876306</v>
      </c>
      <c r="V1680" s="68">
        <f>Table1[[#This Row],[DEMAND for the whole year]]/U1680</f>
        <v>11.165042226521136</v>
      </c>
      <c r="W1680" s="68">
        <f>Table1[[#This Row],[Demand variability (COV)]]*S1680</f>
        <v>1.8439890410958901</v>
      </c>
      <c r="X1680" s="68">
        <f t="shared" si="376"/>
        <v>16.075523766266912</v>
      </c>
      <c r="Y1680" s="68">
        <f t="shared" si="377"/>
        <v>33.015089422806632</v>
      </c>
      <c r="Z1680" s="58">
        <f>(Table1[[#This Row],[Eoq]]/2)*(Table1[[#This Row],[Std. Price ($)]]*$K$1)</f>
        <v>3349.51266795634</v>
      </c>
      <c r="AA1680" s="58">
        <f>Table1[[#This Row],[number of times I order]]*$H$1</f>
        <v>3349.5126679563409</v>
      </c>
      <c r="AB1680" s="58">
        <f>Table1[[#This Row],[Holding cost]]+AA1680</f>
        <v>6699.0253359126809</v>
      </c>
      <c r="AC1680" s="34">
        <v>-0.4</v>
      </c>
      <c r="AD1680" s="29">
        <v>1</v>
      </c>
      <c r="AE1680" s="29">
        <v>1.1399999999999999</v>
      </c>
      <c r="AF1680" s="29">
        <v>76</v>
      </c>
    </row>
    <row r="1681" spans="1:32" x14ac:dyDescent="0.15">
      <c r="A1681" s="32">
        <v>51201.692175325777</v>
      </c>
      <c r="B1681" s="33">
        <v>23.803593000000003</v>
      </c>
      <c r="C1681" s="33">
        <v>1235.4673133849285</v>
      </c>
      <c r="D1681" s="33">
        <f>C1681/Table1[[#This Row],[Std. Price ($)]]</f>
        <v>51.902555777395804</v>
      </c>
      <c r="E1681" s="29">
        <v>82</v>
      </c>
      <c r="F1681" s="29">
        <f t="shared" si="364"/>
        <v>180.39999999999998</v>
      </c>
      <c r="G1681" s="29">
        <f t="shared" si="365"/>
        <v>180.39999999999998</v>
      </c>
      <c r="H1681" s="29">
        <f t="shared" si="366"/>
        <v>180.39999999999998</v>
      </c>
      <c r="I1681" s="58">
        <f t="shared" si="367"/>
        <v>180.39999999999998</v>
      </c>
      <c r="J1681" s="58">
        <f t="shared" si="368"/>
        <v>180.39999999999998</v>
      </c>
      <c r="K1681" s="58">
        <f t="shared" si="369"/>
        <v>180.39999999999998</v>
      </c>
      <c r="L1681" s="58">
        <f t="shared" si="370"/>
        <v>180.39999999999998</v>
      </c>
      <c r="M1681" s="58">
        <f t="shared" si="371"/>
        <v>180.39999999999998</v>
      </c>
      <c r="N1681" s="58">
        <f t="shared" si="372"/>
        <v>180.39999999999998</v>
      </c>
      <c r="O1681" s="58">
        <f t="shared" si="373"/>
        <v>180.39999999999998</v>
      </c>
      <c r="P1681" s="58">
        <f t="shared" si="374"/>
        <v>180.39999999999998</v>
      </c>
      <c r="Q1681" s="58">
        <f t="shared" si="375"/>
        <v>180.39999999999998</v>
      </c>
      <c r="R1681" s="58">
        <f>SUM(Table1[[#This Row],[Oct]:[September]])</f>
        <v>2164.8000000000002</v>
      </c>
      <c r="S1681" s="68">
        <f>Table1[[#This Row],[DEMAND for the whole year]]/365</f>
        <v>5.9309589041095894</v>
      </c>
      <c r="T1681" s="68">
        <f>Table1[[#This Row],[Lead Time (days)]]*S1681</f>
        <v>136.41205479452054</v>
      </c>
      <c r="U1681" s="68">
        <f>SQRT(2*Table1[[#This Row],[DEMAND for the whole year]]*$H$1/(Table1[[#This Row],[Std. Price ($)]]*$K$1))</f>
        <v>522.33395543825168</v>
      </c>
      <c r="V1681" s="68">
        <f>Table1[[#This Row],[DEMAND for the whole year]]/U1681</f>
        <v>4.1444749617774264</v>
      </c>
      <c r="W1681" s="68">
        <f>Table1[[#This Row],[Demand variability (COV)]]*S1681</f>
        <v>4.8633863013698626</v>
      </c>
      <c r="X1681" s="68">
        <f t="shared" si="376"/>
        <v>23.323981334156841</v>
      </c>
      <c r="Y1681" s="68">
        <f t="shared" si="377"/>
        <v>47.901601256621561</v>
      </c>
      <c r="Z1681" s="58">
        <f>(Table1[[#This Row],[Eoq]]/2)*(Table1[[#This Row],[Std. Price ($)]]*$K$1)</f>
        <v>1243.3424885332281</v>
      </c>
      <c r="AA1681" s="58">
        <f>Table1[[#This Row],[number of times I order]]*$H$1</f>
        <v>1243.3424885332279</v>
      </c>
      <c r="AB1681" s="58">
        <f>Table1[[#This Row],[Holding cost]]+AA1681</f>
        <v>2486.6849770664558</v>
      </c>
      <c r="AC1681" s="34">
        <v>1.2</v>
      </c>
      <c r="AD1681" s="29">
        <v>0.85</v>
      </c>
      <c r="AE1681" s="29">
        <v>0.82</v>
      </c>
      <c r="AF1681" s="29">
        <v>23</v>
      </c>
    </row>
    <row r="1682" spans="1:32" x14ac:dyDescent="0.15">
      <c r="A1682" s="32">
        <v>68884.345922272012</v>
      </c>
      <c r="B1682" s="33">
        <v>6.7459040000000012</v>
      </c>
      <c r="C1682" s="33">
        <v>1054.1165746999566</v>
      </c>
      <c r="D1682" s="33">
        <f>C1682/Table1[[#This Row],[Std. Price ($)]]</f>
        <v>156.26023950236416</v>
      </c>
      <c r="E1682" s="29">
        <v>58</v>
      </c>
      <c r="F1682" s="29">
        <f t="shared" si="364"/>
        <v>46.4</v>
      </c>
      <c r="G1682" s="29">
        <f t="shared" si="365"/>
        <v>46.4</v>
      </c>
      <c r="H1682" s="29">
        <f t="shared" si="366"/>
        <v>46.4</v>
      </c>
      <c r="I1682" s="58">
        <f t="shared" si="367"/>
        <v>46.4</v>
      </c>
      <c r="J1682" s="58">
        <f t="shared" si="368"/>
        <v>46.4</v>
      </c>
      <c r="K1682" s="58">
        <f t="shared" si="369"/>
        <v>46.4</v>
      </c>
      <c r="L1682" s="58">
        <f t="shared" si="370"/>
        <v>46.4</v>
      </c>
      <c r="M1682" s="58">
        <f t="shared" si="371"/>
        <v>46.4</v>
      </c>
      <c r="N1682" s="58">
        <f t="shared" si="372"/>
        <v>46.4</v>
      </c>
      <c r="O1682" s="58">
        <f t="shared" si="373"/>
        <v>46.4</v>
      </c>
      <c r="P1682" s="58">
        <f t="shared" si="374"/>
        <v>46.4</v>
      </c>
      <c r="Q1682" s="58">
        <f t="shared" si="375"/>
        <v>46.4</v>
      </c>
      <c r="R1682" s="58">
        <f>SUM(Table1[[#This Row],[Oct]:[September]])</f>
        <v>556.79999999999984</v>
      </c>
      <c r="S1682" s="68">
        <f>Table1[[#This Row],[DEMAND for the whole year]]/365</f>
        <v>1.5254794520547941</v>
      </c>
      <c r="T1682" s="68">
        <f>Table1[[#This Row],[Lead Time (days)]]*S1682</f>
        <v>50.340821917808206</v>
      </c>
      <c r="U1682" s="68">
        <f>SQRT(2*Table1[[#This Row],[DEMAND for the whole year]]*$H$1/(Table1[[#This Row],[Std. Price ($)]]*$K$1))</f>
        <v>497.61121800530321</v>
      </c>
      <c r="V1682" s="68">
        <f>Table1[[#This Row],[DEMAND for the whole year]]/U1682</f>
        <v>1.1189458353289492</v>
      </c>
      <c r="W1682" s="68">
        <f>Table1[[#This Row],[Demand variability (COV)]]*S1682</f>
        <v>2.501786301369862</v>
      </c>
      <c r="X1682" s="68">
        <f t="shared" si="376"/>
        <v>14.371668136469841</v>
      </c>
      <c r="Y1682" s="68">
        <f t="shared" si="377"/>
        <v>29.515797779237005</v>
      </c>
      <c r="Z1682" s="58">
        <f>(Table1[[#This Row],[Eoq]]/2)*(Table1[[#This Row],[Std. Price ($)]]*$K$1)</f>
        <v>335.68375059868475</v>
      </c>
      <c r="AA1682" s="58">
        <f>Table1[[#This Row],[number of times I order]]*$H$1</f>
        <v>335.68375059868475</v>
      </c>
      <c r="AB1682" s="58">
        <f>Table1[[#This Row],[Holding cost]]+AA1682</f>
        <v>671.36750119736951</v>
      </c>
      <c r="AC1682" s="34">
        <v>-0.2</v>
      </c>
      <c r="AD1682" s="29">
        <v>0.85</v>
      </c>
      <c r="AE1682" s="29">
        <v>1.64</v>
      </c>
      <c r="AF1682" s="29">
        <v>33</v>
      </c>
    </row>
    <row r="1683" spans="1:32" x14ac:dyDescent="0.15">
      <c r="A1683" s="32">
        <v>59404.987309265853</v>
      </c>
      <c r="B1683" s="33">
        <v>8.6749850000000013</v>
      </c>
      <c r="C1683" s="33">
        <v>191.81404358462501</v>
      </c>
      <c r="D1683" s="33">
        <f>C1683/Table1[[#This Row],[Std. Price ($)]]</f>
        <v>22.111167176038343</v>
      </c>
      <c r="E1683" s="29">
        <v>42</v>
      </c>
      <c r="F1683" s="29">
        <f t="shared" si="364"/>
        <v>63</v>
      </c>
      <c r="G1683" s="29">
        <f t="shared" si="365"/>
        <v>63</v>
      </c>
      <c r="H1683" s="29">
        <f t="shared" si="366"/>
        <v>63</v>
      </c>
      <c r="I1683" s="58">
        <f t="shared" si="367"/>
        <v>63</v>
      </c>
      <c r="J1683" s="58">
        <f t="shared" si="368"/>
        <v>63</v>
      </c>
      <c r="K1683" s="58">
        <f t="shared" si="369"/>
        <v>63</v>
      </c>
      <c r="L1683" s="58">
        <f t="shared" si="370"/>
        <v>63</v>
      </c>
      <c r="M1683" s="58">
        <f t="shared" si="371"/>
        <v>63</v>
      </c>
      <c r="N1683" s="58">
        <f t="shared" si="372"/>
        <v>63</v>
      </c>
      <c r="O1683" s="58">
        <f t="shared" si="373"/>
        <v>63</v>
      </c>
      <c r="P1683" s="58">
        <f t="shared" si="374"/>
        <v>63</v>
      </c>
      <c r="Q1683" s="58">
        <f t="shared" si="375"/>
        <v>63</v>
      </c>
      <c r="R1683" s="58">
        <f>SUM(Table1[[#This Row],[Oct]:[September]])</f>
        <v>756</v>
      </c>
      <c r="S1683" s="68">
        <f>Table1[[#This Row],[DEMAND for the whole year]]/365</f>
        <v>2.0712328767123287</v>
      </c>
      <c r="T1683" s="68">
        <f>Table1[[#This Row],[Lead Time (days)]]*S1683</f>
        <v>76.635616438356166</v>
      </c>
      <c r="U1683" s="68">
        <f>SQRT(2*Table1[[#This Row],[DEMAND for the whole year]]*$H$1/(Table1[[#This Row],[Std. Price ($)]]*$K$1))</f>
        <v>511.31338164594791</v>
      </c>
      <c r="V1683" s="68">
        <f>Table1[[#This Row],[DEMAND for the whole year]]/U1683</f>
        <v>1.4785453053592914</v>
      </c>
      <c r="W1683" s="68">
        <f>Table1[[#This Row],[Demand variability (COV)]]*S1683</f>
        <v>0.51780821917808217</v>
      </c>
      <c r="X1683" s="68">
        <f t="shared" si="376"/>
        <v>3.1497044334968862</v>
      </c>
      <c r="Y1683" s="68">
        <f t="shared" si="377"/>
        <v>6.46870204910645</v>
      </c>
      <c r="Z1683" s="58">
        <f>(Table1[[#This Row],[Eoq]]/2)*(Table1[[#This Row],[Std. Price ($)]]*$K$1)</f>
        <v>443.56359160778743</v>
      </c>
      <c r="AA1683" s="58">
        <f>Table1[[#This Row],[number of times I order]]*$H$1</f>
        <v>443.56359160778743</v>
      </c>
      <c r="AB1683" s="58">
        <f>Table1[[#This Row],[Holding cost]]+AA1683</f>
        <v>887.12718321557486</v>
      </c>
      <c r="AC1683" s="34">
        <v>0.5</v>
      </c>
      <c r="AD1683" s="29">
        <v>1</v>
      </c>
      <c r="AE1683" s="29">
        <v>0.25</v>
      </c>
      <c r="AF1683" s="29">
        <v>37</v>
      </c>
    </row>
    <row r="1684" spans="1:32" x14ac:dyDescent="0.15">
      <c r="A1684" s="32">
        <v>82482.983191593245</v>
      </c>
      <c r="B1684" s="33">
        <v>11.861696</v>
      </c>
      <c r="C1684" s="33">
        <v>908.41782934988817</v>
      </c>
      <c r="D1684" s="33">
        <f>C1684/Table1[[#This Row],[Std. Price ($)]]</f>
        <v>76.584143561754416</v>
      </c>
      <c r="E1684" s="29">
        <v>82</v>
      </c>
      <c r="F1684" s="29">
        <f t="shared" si="364"/>
        <v>65.599999999999994</v>
      </c>
      <c r="G1684" s="29">
        <f t="shared" si="365"/>
        <v>65.599999999999994</v>
      </c>
      <c r="H1684" s="29">
        <f t="shared" si="366"/>
        <v>65.599999999999994</v>
      </c>
      <c r="I1684" s="58">
        <f t="shared" si="367"/>
        <v>65.599999999999994</v>
      </c>
      <c r="J1684" s="58">
        <f t="shared" si="368"/>
        <v>65.599999999999994</v>
      </c>
      <c r="K1684" s="58">
        <f t="shared" si="369"/>
        <v>65.599999999999994</v>
      </c>
      <c r="L1684" s="58">
        <f t="shared" si="370"/>
        <v>65.599999999999994</v>
      </c>
      <c r="M1684" s="58">
        <f t="shared" si="371"/>
        <v>65.599999999999994</v>
      </c>
      <c r="N1684" s="58">
        <f t="shared" si="372"/>
        <v>65.599999999999994</v>
      </c>
      <c r="O1684" s="58">
        <f t="shared" si="373"/>
        <v>65.599999999999994</v>
      </c>
      <c r="P1684" s="58">
        <f t="shared" si="374"/>
        <v>65.599999999999994</v>
      </c>
      <c r="Q1684" s="58">
        <f t="shared" si="375"/>
        <v>65.599999999999994</v>
      </c>
      <c r="R1684" s="58">
        <f>SUM(Table1[[#This Row],[Oct]:[September]])</f>
        <v>787.20000000000016</v>
      </c>
      <c r="S1684" s="68">
        <f>Table1[[#This Row],[DEMAND for the whole year]]/365</f>
        <v>2.1567123287671239</v>
      </c>
      <c r="T1684" s="68">
        <f>Table1[[#This Row],[Lead Time (days)]]*S1684</f>
        <v>94.895342465753458</v>
      </c>
      <c r="U1684" s="68">
        <f>SQRT(2*Table1[[#This Row],[DEMAND for the whole year]]*$H$1/(Table1[[#This Row],[Std. Price ($)]]*$K$1))</f>
        <v>446.20021514860559</v>
      </c>
      <c r="V1684" s="68">
        <f>Table1[[#This Row],[DEMAND for the whole year]]/U1684</f>
        <v>1.7642304357424516</v>
      </c>
      <c r="W1684" s="68">
        <f>Table1[[#This Row],[Demand variability (COV)]]*S1684</f>
        <v>0.81955068493150707</v>
      </c>
      <c r="X1684" s="68">
        <f t="shared" si="376"/>
        <v>5.4362842371931679</v>
      </c>
      <c r="Y1684" s="68">
        <f t="shared" si="377"/>
        <v>11.164762830020415</v>
      </c>
      <c r="Z1684" s="58">
        <f>(Table1[[#This Row],[Eoq]]/2)*(Table1[[#This Row],[Std. Price ($)]]*$K$1)</f>
        <v>529.26913072273555</v>
      </c>
      <c r="AA1684" s="58">
        <f>Table1[[#This Row],[number of times I order]]*$H$1</f>
        <v>529.26913072273544</v>
      </c>
      <c r="AB1684" s="58">
        <f>Table1[[#This Row],[Holding cost]]+AA1684</f>
        <v>1058.5382614454711</v>
      </c>
      <c r="AC1684" s="34">
        <v>-0.2</v>
      </c>
      <c r="AD1684" s="29">
        <v>1</v>
      </c>
      <c r="AE1684" s="29">
        <v>0.38</v>
      </c>
      <c r="AF1684" s="29">
        <v>44</v>
      </c>
    </row>
    <row r="1685" spans="1:32" x14ac:dyDescent="0.15">
      <c r="A1685" s="32">
        <v>82555.757998845744</v>
      </c>
      <c r="B1685" s="33">
        <v>6.9446630000000003</v>
      </c>
      <c r="C1685" s="33">
        <v>429.80887551848497</v>
      </c>
      <c r="D1685" s="33">
        <f>C1685/Table1[[#This Row],[Std. Price ($)]]</f>
        <v>61.890530255893623</v>
      </c>
      <c r="E1685" s="29">
        <v>66</v>
      </c>
      <c r="F1685" s="29">
        <f t="shared" si="364"/>
        <v>145.19999999999999</v>
      </c>
      <c r="G1685" s="29">
        <f t="shared" si="365"/>
        <v>145.19999999999999</v>
      </c>
      <c r="H1685" s="29">
        <f t="shared" si="366"/>
        <v>145.19999999999999</v>
      </c>
      <c r="I1685" s="58">
        <f t="shared" si="367"/>
        <v>145.19999999999999</v>
      </c>
      <c r="J1685" s="58">
        <f t="shared" si="368"/>
        <v>145.19999999999999</v>
      </c>
      <c r="K1685" s="58">
        <f t="shared" si="369"/>
        <v>145.19999999999999</v>
      </c>
      <c r="L1685" s="58">
        <f t="shared" si="370"/>
        <v>145.19999999999999</v>
      </c>
      <c r="M1685" s="58">
        <f t="shared" si="371"/>
        <v>145.19999999999999</v>
      </c>
      <c r="N1685" s="58">
        <f t="shared" si="372"/>
        <v>145.19999999999999</v>
      </c>
      <c r="O1685" s="58">
        <f t="shared" si="373"/>
        <v>145.19999999999999</v>
      </c>
      <c r="P1685" s="58">
        <f t="shared" si="374"/>
        <v>145.19999999999999</v>
      </c>
      <c r="Q1685" s="58">
        <f t="shared" si="375"/>
        <v>145.19999999999999</v>
      </c>
      <c r="R1685" s="58">
        <f>SUM(Table1[[#This Row],[Oct]:[September]])</f>
        <v>1742.4000000000003</v>
      </c>
      <c r="S1685" s="68">
        <f>Table1[[#This Row],[DEMAND for the whole year]]/365</f>
        <v>4.7736986301369875</v>
      </c>
      <c r="T1685" s="68">
        <f>Table1[[#This Row],[Lead Time (days)]]*S1685</f>
        <v>147.98465753424662</v>
      </c>
      <c r="U1685" s="68">
        <f>SQRT(2*Table1[[#This Row],[DEMAND for the whole year]]*$H$1/(Table1[[#This Row],[Std. Price ($)]]*$K$1))</f>
        <v>867.57887897435762</v>
      </c>
      <c r="V1685" s="68">
        <f>Table1[[#This Row],[DEMAND for the whole year]]/U1685</f>
        <v>2.0083476467982333</v>
      </c>
      <c r="W1685" s="68">
        <f>Table1[[#This Row],[Demand variability (COV)]]*S1685</f>
        <v>2.9596931506849322</v>
      </c>
      <c r="X1685" s="68">
        <f t="shared" si="376"/>
        <v>16.478874049295669</v>
      </c>
      <c r="Y1685" s="68">
        <f t="shared" si="377"/>
        <v>33.843469627179985</v>
      </c>
      <c r="Z1685" s="58">
        <f>(Table1[[#This Row],[Eoq]]/2)*(Table1[[#This Row],[Std. Price ($)]]*$K$1)</f>
        <v>602.50429403946998</v>
      </c>
      <c r="AA1685" s="58">
        <f>Table1[[#This Row],[number of times I order]]*$H$1</f>
        <v>602.50429403946998</v>
      </c>
      <c r="AB1685" s="58">
        <f>Table1[[#This Row],[Holding cost]]+AA1685</f>
        <v>1205.00858807894</v>
      </c>
      <c r="AC1685" s="34">
        <v>1.2</v>
      </c>
      <c r="AD1685" s="29">
        <v>0.85</v>
      </c>
      <c r="AE1685" s="29">
        <v>0.62</v>
      </c>
      <c r="AF1685" s="29">
        <v>31</v>
      </c>
    </row>
    <row r="1686" spans="1:32" x14ac:dyDescent="0.15">
      <c r="A1686" s="32">
        <v>48497.52952364603</v>
      </c>
      <c r="B1686" s="33">
        <v>54.961038000000002</v>
      </c>
      <c r="C1686" s="33">
        <v>1038.707363195776</v>
      </c>
      <c r="D1686" s="33">
        <f>C1686/Table1[[#This Row],[Std. Price ($)]]</f>
        <v>18.898976456663281</v>
      </c>
      <c r="E1686" s="29">
        <v>82</v>
      </c>
      <c r="F1686" s="29">
        <f t="shared" si="364"/>
        <v>114.80000000000001</v>
      </c>
      <c r="G1686" s="29">
        <f t="shared" si="365"/>
        <v>114.80000000000001</v>
      </c>
      <c r="H1686" s="29">
        <f t="shared" si="366"/>
        <v>114.80000000000001</v>
      </c>
      <c r="I1686" s="58">
        <f t="shared" si="367"/>
        <v>114.80000000000001</v>
      </c>
      <c r="J1686" s="58">
        <f t="shared" si="368"/>
        <v>114.80000000000001</v>
      </c>
      <c r="K1686" s="58">
        <f t="shared" si="369"/>
        <v>114.80000000000001</v>
      </c>
      <c r="L1686" s="58">
        <f t="shared" si="370"/>
        <v>114.80000000000001</v>
      </c>
      <c r="M1686" s="58">
        <f t="shared" si="371"/>
        <v>114.80000000000001</v>
      </c>
      <c r="N1686" s="58">
        <f t="shared" si="372"/>
        <v>114.80000000000001</v>
      </c>
      <c r="O1686" s="58">
        <f t="shared" si="373"/>
        <v>114.80000000000001</v>
      </c>
      <c r="P1686" s="58">
        <f t="shared" si="374"/>
        <v>114.80000000000001</v>
      </c>
      <c r="Q1686" s="58">
        <f t="shared" si="375"/>
        <v>114.80000000000001</v>
      </c>
      <c r="R1686" s="58">
        <f>SUM(Table1[[#This Row],[Oct]:[September]])</f>
        <v>1377.5999999999997</v>
      </c>
      <c r="S1686" s="68">
        <f>Table1[[#This Row],[DEMAND for the whole year]]/365</f>
        <v>3.774246575342465</v>
      </c>
      <c r="T1686" s="68">
        <f>Table1[[#This Row],[Lead Time (days)]]*S1686</f>
        <v>56.613698630136973</v>
      </c>
      <c r="U1686" s="68">
        <f>SQRT(2*Table1[[#This Row],[DEMAND for the whole year]]*$H$1/(Table1[[#This Row],[Std. Price ($)]]*$K$1))</f>
        <v>274.21722480728755</v>
      </c>
      <c r="V1686" s="68">
        <f>Table1[[#This Row],[DEMAND for the whole year]]/U1686</f>
        <v>5.0237544376292904</v>
      </c>
      <c r="W1686" s="68">
        <f>Table1[[#This Row],[Demand variability (COV)]]*S1686</f>
        <v>0.94356164383561625</v>
      </c>
      <c r="X1686" s="68">
        <f t="shared" si="376"/>
        <v>3.6543985326954362</v>
      </c>
      <c r="Y1686" s="68">
        <f t="shared" si="377"/>
        <v>7.5052170055377809</v>
      </c>
      <c r="Z1686" s="58">
        <f>(Table1[[#This Row],[Eoq]]/2)*(Table1[[#This Row],[Std. Price ($)]]*$K$1)</f>
        <v>1507.1263312887875</v>
      </c>
      <c r="AA1686" s="58">
        <f>Table1[[#This Row],[number of times I order]]*$H$1</f>
        <v>1507.126331288787</v>
      </c>
      <c r="AB1686" s="58">
        <f>Table1[[#This Row],[Holding cost]]+AA1686</f>
        <v>3014.2526625775745</v>
      </c>
      <c r="AC1686" s="34">
        <v>0.4</v>
      </c>
      <c r="AD1686" s="29">
        <v>0.8</v>
      </c>
      <c r="AE1686" s="29">
        <v>0.25</v>
      </c>
      <c r="AF1686" s="29">
        <v>15</v>
      </c>
    </row>
    <row r="1687" spans="1:32" x14ac:dyDescent="0.15">
      <c r="A1687" s="32">
        <v>43580.497142835527</v>
      </c>
      <c r="B1687" s="33">
        <v>6.0795020000000006</v>
      </c>
      <c r="C1687" s="33">
        <v>270.58395336185237</v>
      </c>
      <c r="D1687" s="33">
        <f>C1687/Table1[[#This Row],[Std. Price ($)]]</f>
        <v>44.507585220278294</v>
      </c>
      <c r="E1687" s="29">
        <v>82</v>
      </c>
      <c r="F1687" s="29">
        <f t="shared" si="364"/>
        <v>180.39999999999998</v>
      </c>
      <c r="G1687" s="29">
        <f t="shared" si="365"/>
        <v>180.39999999999998</v>
      </c>
      <c r="H1687" s="29">
        <f t="shared" si="366"/>
        <v>180.39999999999998</v>
      </c>
      <c r="I1687" s="58">
        <f t="shared" si="367"/>
        <v>180.39999999999998</v>
      </c>
      <c r="J1687" s="58">
        <f t="shared" si="368"/>
        <v>180.39999999999998</v>
      </c>
      <c r="K1687" s="58">
        <f t="shared" si="369"/>
        <v>180.39999999999998</v>
      </c>
      <c r="L1687" s="58">
        <f t="shared" si="370"/>
        <v>180.39999999999998</v>
      </c>
      <c r="M1687" s="58">
        <f t="shared" si="371"/>
        <v>180.39999999999998</v>
      </c>
      <c r="N1687" s="58">
        <f t="shared" si="372"/>
        <v>180.39999999999998</v>
      </c>
      <c r="O1687" s="58">
        <f t="shared" si="373"/>
        <v>180.39999999999998</v>
      </c>
      <c r="P1687" s="58">
        <f t="shared" si="374"/>
        <v>180.39999999999998</v>
      </c>
      <c r="Q1687" s="58">
        <f t="shared" si="375"/>
        <v>180.39999999999998</v>
      </c>
      <c r="R1687" s="58">
        <f>SUM(Table1[[#This Row],[Oct]:[September]])</f>
        <v>2164.8000000000002</v>
      </c>
      <c r="S1687" s="68">
        <f>Table1[[#This Row],[DEMAND for the whole year]]/365</f>
        <v>5.9309589041095894</v>
      </c>
      <c r="T1687" s="68">
        <f>Table1[[#This Row],[Lead Time (days)]]*S1687</f>
        <v>65.240547945205478</v>
      </c>
      <c r="U1687" s="68">
        <f>SQRT(2*Table1[[#This Row],[DEMAND for the whole year]]*$H$1/(Table1[[#This Row],[Std. Price ($)]]*$K$1))</f>
        <v>1033.5595737392216</v>
      </c>
      <c r="V1687" s="68">
        <f>Table1[[#This Row],[DEMAND for the whole year]]/U1687</f>
        <v>2.0945091652222487</v>
      </c>
      <c r="W1687" s="68">
        <f>Table1[[#This Row],[Demand variability (COV)]]*S1687</f>
        <v>6.5240547945205485</v>
      </c>
      <c r="X1687" s="68">
        <f t="shared" si="376"/>
        <v>21.637841865143855</v>
      </c>
      <c r="Y1687" s="68">
        <f t="shared" si="377"/>
        <v>44.438694158962825</v>
      </c>
      <c r="Z1687" s="58">
        <f>(Table1[[#This Row],[Eoq]]/2)*(Table1[[#This Row],[Std. Price ($)]]*$K$1)</f>
        <v>628.35274956667467</v>
      </c>
      <c r="AA1687" s="58">
        <f>Table1[[#This Row],[number of times I order]]*$H$1</f>
        <v>628.35274956667467</v>
      </c>
      <c r="AB1687" s="58">
        <f>Table1[[#This Row],[Holding cost]]+AA1687</f>
        <v>1256.7054991333493</v>
      </c>
      <c r="AC1687" s="34">
        <v>1.2</v>
      </c>
      <c r="AD1687" s="29">
        <v>0.82</v>
      </c>
      <c r="AE1687" s="29">
        <v>1.1000000000000001</v>
      </c>
      <c r="AF1687" s="29">
        <v>11</v>
      </c>
    </row>
    <row r="1688" spans="1:32" x14ac:dyDescent="0.15">
      <c r="A1688" s="32">
        <v>26840.769425959086</v>
      </c>
      <c r="B1688" s="33">
        <v>12.148686</v>
      </c>
      <c r="C1688" s="33">
        <v>149.80002025265674</v>
      </c>
      <c r="D1688" s="33">
        <f>C1688/Table1[[#This Row],[Std. Price ($)]]</f>
        <v>12.330553300386292</v>
      </c>
      <c r="E1688" s="29">
        <v>74</v>
      </c>
      <c r="F1688" s="29">
        <f t="shared" si="364"/>
        <v>162.80000000000001</v>
      </c>
      <c r="G1688" s="29">
        <f t="shared" si="365"/>
        <v>162.80000000000001</v>
      </c>
      <c r="H1688" s="29">
        <f t="shared" si="366"/>
        <v>162.80000000000001</v>
      </c>
      <c r="I1688" s="58">
        <f t="shared" si="367"/>
        <v>162.80000000000001</v>
      </c>
      <c r="J1688" s="58">
        <f t="shared" si="368"/>
        <v>162.80000000000001</v>
      </c>
      <c r="K1688" s="58">
        <f t="shared" si="369"/>
        <v>162.80000000000001</v>
      </c>
      <c r="L1688" s="58">
        <f t="shared" si="370"/>
        <v>162.80000000000001</v>
      </c>
      <c r="M1688" s="58">
        <f t="shared" si="371"/>
        <v>162.80000000000001</v>
      </c>
      <c r="N1688" s="58">
        <f t="shared" si="372"/>
        <v>162.80000000000001</v>
      </c>
      <c r="O1688" s="58">
        <f t="shared" si="373"/>
        <v>162.80000000000001</v>
      </c>
      <c r="P1688" s="58">
        <f t="shared" si="374"/>
        <v>162.80000000000001</v>
      </c>
      <c r="Q1688" s="58">
        <f t="shared" si="375"/>
        <v>162.80000000000001</v>
      </c>
      <c r="R1688" s="58">
        <f>SUM(Table1[[#This Row],[Oct]:[September]])</f>
        <v>1953.5999999999997</v>
      </c>
      <c r="S1688" s="68">
        <f>Table1[[#This Row],[DEMAND for the whole year]]/365</f>
        <v>5.3523287671232866</v>
      </c>
      <c r="T1688" s="68">
        <f>Table1[[#This Row],[Lead Time (days)]]*S1688</f>
        <v>42.818630136986293</v>
      </c>
      <c r="U1688" s="68">
        <f>SQRT(2*Table1[[#This Row],[DEMAND for the whole year]]*$H$1/(Table1[[#This Row],[Std. Price ($)]]*$K$1))</f>
        <v>694.56644280808155</v>
      </c>
      <c r="V1688" s="68">
        <f>Table1[[#This Row],[DEMAND for the whole year]]/U1688</f>
        <v>2.8126898732707803</v>
      </c>
      <c r="W1688" s="68">
        <f>Table1[[#This Row],[Demand variability (COV)]]*S1688</f>
        <v>2.2479780821917803</v>
      </c>
      <c r="X1688" s="68">
        <f t="shared" si="376"/>
        <v>6.3582421835061522</v>
      </c>
      <c r="Y1688" s="68">
        <f t="shared" si="377"/>
        <v>13.058232957909057</v>
      </c>
      <c r="Z1688" s="58">
        <f>(Table1[[#This Row],[Eoq]]/2)*(Table1[[#This Row],[Std. Price ($)]]*$K$1)</f>
        <v>843.80696198123405</v>
      </c>
      <c r="AA1688" s="58">
        <f>Table1[[#This Row],[number of times I order]]*$H$1</f>
        <v>843.80696198123405</v>
      </c>
      <c r="AB1688" s="58">
        <f>Table1[[#This Row],[Holding cost]]+AA1688</f>
        <v>1687.6139239624681</v>
      </c>
      <c r="AC1688" s="34">
        <v>1.2</v>
      </c>
      <c r="AD1688" s="29">
        <v>0.82</v>
      </c>
      <c r="AE1688" s="29">
        <v>0.42</v>
      </c>
      <c r="AF1688" s="29">
        <v>8</v>
      </c>
    </row>
    <row r="1689" spans="1:32" x14ac:dyDescent="0.15">
      <c r="A1689" s="32">
        <v>39582.743547801627</v>
      </c>
      <c r="B1689" s="33">
        <v>9.3409250000000004</v>
      </c>
      <c r="C1689" s="33">
        <v>14969.420062424942</v>
      </c>
      <c r="D1689" s="33">
        <f>C1689/Table1[[#This Row],[Std. Price ($)]]</f>
        <v>1602.5629220259173</v>
      </c>
      <c r="E1689" s="29">
        <v>146</v>
      </c>
      <c r="F1689" s="29">
        <f t="shared" si="364"/>
        <v>365</v>
      </c>
      <c r="G1689" s="29">
        <f t="shared" si="365"/>
        <v>365</v>
      </c>
      <c r="H1689" s="29">
        <f t="shared" si="366"/>
        <v>365</v>
      </c>
      <c r="I1689" s="58">
        <f t="shared" si="367"/>
        <v>365</v>
      </c>
      <c r="J1689" s="58">
        <f t="shared" si="368"/>
        <v>365</v>
      </c>
      <c r="K1689" s="58">
        <f t="shared" si="369"/>
        <v>365</v>
      </c>
      <c r="L1689" s="58">
        <f t="shared" si="370"/>
        <v>365</v>
      </c>
      <c r="M1689" s="58">
        <f t="shared" si="371"/>
        <v>365</v>
      </c>
      <c r="N1689" s="58">
        <f t="shared" si="372"/>
        <v>365</v>
      </c>
      <c r="O1689" s="58">
        <f t="shared" si="373"/>
        <v>365</v>
      </c>
      <c r="P1689" s="58">
        <f t="shared" si="374"/>
        <v>365</v>
      </c>
      <c r="Q1689" s="58">
        <f t="shared" si="375"/>
        <v>365</v>
      </c>
      <c r="R1689" s="58">
        <f>SUM(Table1[[#This Row],[Oct]:[September]])</f>
        <v>4380</v>
      </c>
      <c r="S1689" s="68">
        <f>Table1[[#This Row],[DEMAND for the whole year]]/365</f>
        <v>12</v>
      </c>
      <c r="T1689" s="68">
        <f>Table1[[#This Row],[Lead Time (days)]]*S1689</f>
        <v>2172</v>
      </c>
      <c r="U1689" s="68">
        <f>SQRT(2*Table1[[#This Row],[DEMAND for the whole year]]*$H$1/(Table1[[#This Row],[Std. Price ($)]]*$K$1))</f>
        <v>1186.0492960268182</v>
      </c>
      <c r="V1689" s="68">
        <f>Table1[[#This Row],[DEMAND for the whole year]]/U1689</f>
        <v>3.6929325068297687</v>
      </c>
      <c r="W1689" s="68">
        <f>Table1[[#This Row],[Demand variability (COV)]]*S1689</f>
        <v>17.64</v>
      </c>
      <c r="X1689" s="68">
        <f t="shared" si="376"/>
        <v>237.32192819038025</v>
      </c>
      <c r="Y1689" s="68">
        <f t="shared" si="377"/>
        <v>487.39965149003694</v>
      </c>
      <c r="Z1689" s="58">
        <f>(Table1[[#This Row],[Eoq]]/2)*(Table1[[#This Row],[Std. Price ($)]]*$K$1)</f>
        <v>1107.8797520489309</v>
      </c>
      <c r="AA1689" s="58">
        <f>Table1[[#This Row],[number of times I order]]*$H$1</f>
        <v>1107.8797520489306</v>
      </c>
      <c r="AB1689" s="58">
        <f>Table1[[#This Row],[Holding cost]]+AA1689</f>
        <v>2215.7595040978613</v>
      </c>
      <c r="AC1689" s="34">
        <v>1.5</v>
      </c>
      <c r="AD1689" s="29">
        <v>1</v>
      </c>
      <c r="AE1689" s="29">
        <v>1.47</v>
      </c>
      <c r="AF1689" s="29">
        <v>181</v>
      </c>
    </row>
    <row r="1690" spans="1:32" x14ac:dyDescent="0.15">
      <c r="A1690" s="32">
        <v>58892.402695975732</v>
      </c>
      <c r="B1690" s="33">
        <v>12.720191000000002</v>
      </c>
      <c r="C1690" s="33">
        <v>934.45166586895948</v>
      </c>
      <c r="D1690" s="33">
        <f>C1690/Table1[[#This Row],[Std. Price ($)]]</f>
        <v>73.462078192769226</v>
      </c>
      <c r="E1690" s="29">
        <v>58</v>
      </c>
      <c r="F1690" s="29">
        <f t="shared" si="364"/>
        <v>34.799999999999997</v>
      </c>
      <c r="G1690" s="29">
        <f t="shared" si="365"/>
        <v>34.799999999999997</v>
      </c>
      <c r="H1690" s="29">
        <f t="shared" si="366"/>
        <v>34.799999999999997</v>
      </c>
      <c r="I1690" s="58">
        <f t="shared" si="367"/>
        <v>34.799999999999997</v>
      </c>
      <c r="J1690" s="58">
        <f t="shared" si="368"/>
        <v>34.799999999999997</v>
      </c>
      <c r="K1690" s="58">
        <f t="shared" si="369"/>
        <v>34.799999999999997</v>
      </c>
      <c r="L1690" s="58">
        <f t="shared" si="370"/>
        <v>34.799999999999997</v>
      </c>
      <c r="M1690" s="58">
        <f t="shared" si="371"/>
        <v>34.799999999999997</v>
      </c>
      <c r="N1690" s="58">
        <f t="shared" si="372"/>
        <v>34.799999999999997</v>
      </c>
      <c r="O1690" s="58">
        <f t="shared" si="373"/>
        <v>34.799999999999997</v>
      </c>
      <c r="P1690" s="58">
        <f t="shared" si="374"/>
        <v>34.799999999999997</v>
      </c>
      <c r="Q1690" s="58">
        <f t="shared" si="375"/>
        <v>34.799999999999997</v>
      </c>
      <c r="R1690" s="58">
        <f>SUM(Table1[[#This Row],[Oct]:[September]])</f>
        <v>417.60000000000008</v>
      </c>
      <c r="S1690" s="68">
        <f>Table1[[#This Row],[DEMAND for the whole year]]/365</f>
        <v>1.1441095890410962</v>
      </c>
      <c r="T1690" s="68">
        <f>Table1[[#This Row],[Lead Time (days)]]*S1690</f>
        <v>12.585205479452057</v>
      </c>
      <c r="U1690" s="68">
        <f>SQRT(2*Table1[[#This Row],[DEMAND for the whole year]]*$H$1/(Table1[[#This Row],[Std. Price ($)]]*$K$1))</f>
        <v>313.82971043681954</v>
      </c>
      <c r="V1690" s="68">
        <f>Table1[[#This Row],[DEMAND for the whole year]]/U1690</f>
        <v>1.3306579527436797</v>
      </c>
      <c r="W1690" s="68">
        <f>Table1[[#This Row],[Demand variability (COV)]]*S1690</f>
        <v>2.8145095890410965</v>
      </c>
      <c r="X1690" s="68">
        <f t="shared" si="376"/>
        <v>9.3346722757066889</v>
      </c>
      <c r="Y1690" s="68">
        <f t="shared" si="377"/>
        <v>19.171073017337683</v>
      </c>
      <c r="Z1690" s="58">
        <f>(Table1[[#This Row],[Eoq]]/2)*(Table1[[#This Row],[Std. Price ($)]]*$K$1)</f>
        <v>399.1973858231039</v>
      </c>
      <c r="AA1690" s="58">
        <f>Table1[[#This Row],[number of times I order]]*$H$1</f>
        <v>399.1973858231039</v>
      </c>
      <c r="AB1690" s="58">
        <f>Table1[[#This Row],[Holding cost]]+AA1690</f>
        <v>798.3947716462078</v>
      </c>
      <c r="AC1690" s="34">
        <v>-0.4</v>
      </c>
      <c r="AD1690" s="29">
        <v>1</v>
      </c>
      <c r="AE1690" s="29">
        <v>2.46</v>
      </c>
      <c r="AF1690" s="29">
        <v>11</v>
      </c>
    </row>
    <row r="1691" spans="1:32" x14ac:dyDescent="0.15">
      <c r="A1691" s="32">
        <v>33180.04635394759</v>
      </c>
      <c r="B1691" s="33">
        <v>57.287560000000006</v>
      </c>
      <c r="C1691" s="33">
        <v>9781.0645834749685</v>
      </c>
      <c r="D1691" s="33">
        <f>C1691/Table1[[#This Row],[Std. Price ($)]]</f>
        <v>170.73627474228203</v>
      </c>
      <c r="E1691" s="29">
        <v>122</v>
      </c>
      <c r="F1691" s="29">
        <f t="shared" si="364"/>
        <v>146.4</v>
      </c>
      <c r="G1691" s="29">
        <f t="shared" si="365"/>
        <v>146.4</v>
      </c>
      <c r="H1691" s="29">
        <f t="shared" si="366"/>
        <v>146.4</v>
      </c>
      <c r="I1691" s="58">
        <f t="shared" si="367"/>
        <v>146.4</v>
      </c>
      <c r="J1691" s="58">
        <f t="shared" si="368"/>
        <v>146.4</v>
      </c>
      <c r="K1691" s="58">
        <f t="shared" si="369"/>
        <v>146.4</v>
      </c>
      <c r="L1691" s="58">
        <f t="shared" si="370"/>
        <v>146.4</v>
      </c>
      <c r="M1691" s="58">
        <f t="shared" si="371"/>
        <v>146.4</v>
      </c>
      <c r="N1691" s="58">
        <f t="shared" si="372"/>
        <v>146.4</v>
      </c>
      <c r="O1691" s="58">
        <f t="shared" si="373"/>
        <v>146.4</v>
      </c>
      <c r="P1691" s="58">
        <f t="shared" si="374"/>
        <v>146.4</v>
      </c>
      <c r="Q1691" s="58">
        <f t="shared" si="375"/>
        <v>146.4</v>
      </c>
      <c r="R1691" s="58">
        <f>SUM(Table1[[#This Row],[Oct]:[September]])</f>
        <v>1756.8000000000004</v>
      </c>
      <c r="S1691" s="68">
        <f>Table1[[#This Row],[DEMAND for the whole year]]/365</f>
        <v>4.8131506849315082</v>
      </c>
      <c r="T1691" s="68">
        <f>Table1[[#This Row],[Lead Time (days)]]*S1691</f>
        <v>245.47068493150692</v>
      </c>
      <c r="U1691" s="68">
        <f>SQRT(2*Table1[[#This Row],[DEMAND for the whole year]]*$H$1/(Table1[[#This Row],[Std. Price ($)]]*$K$1))</f>
        <v>303.31342016826096</v>
      </c>
      <c r="V1691" s="68">
        <f>Table1[[#This Row],[DEMAND for the whole year]]/U1691</f>
        <v>5.7920285855648199</v>
      </c>
      <c r="W1691" s="68">
        <f>Table1[[#This Row],[Demand variability (COV)]]*S1691</f>
        <v>3.0322849315068501</v>
      </c>
      <c r="X1691" s="68">
        <f t="shared" si="376"/>
        <v>21.65484581330513</v>
      </c>
      <c r="Y1691" s="68">
        <f t="shared" si="377"/>
        <v>44.473615998975482</v>
      </c>
      <c r="Z1691" s="58">
        <f>(Table1[[#This Row],[Eoq]]/2)*(Table1[[#This Row],[Std. Price ($)]]*$K$1)</f>
        <v>1737.6085756694463</v>
      </c>
      <c r="AA1691" s="58">
        <f>Table1[[#This Row],[number of times I order]]*$H$1</f>
        <v>1737.6085756694461</v>
      </c>
      <c r="AB1691" s="58">
        <f>Table1[[#This Row],[Holding cost]]+AA1691</f>
        <v>3475.2171513388921</v>
      </c>
      <c r="AC1691" s="34">
        <v>0.2</v>
      </c>
      <c r="AD1691" s="29">
        <v>0.7</v>
      </c>
      <c r="AE1691" s="29">
        <v>0.63</v>
      </c>
      <c r="AF1691" s="29">
        <v>51</v>
      </c>
    </row>
    <row r="1692" spans="1:32" x14ac:dyDescent="0.15">
      <c r="A1692" s="32">
        <v>77659.501680429821</v>
      </c>
      <c r="B1692" s="33">
        <v>6.4271020000000005</v>
      </c>
      <c r="C1692" s="33">
        <v>429.12466695938406</v>
      </c>
      <c r="D1692" s="33">
        <f>C1692/Table1[[#This Row],[Std. Price ($)]]</f>
        <v>66.7679876497034</v>
      </c>
      <c r="E1692" s="29">
        <v>114</v>
      </c>
      <c r="F1692" s="29">
        <f t="shared" si="364"/>
        <v>182.39999999999998</v>
      </c>
      <c r="G1692" s="29">
        <f t="shared" si="365"/>
        <v>182.39999999999998</v>
      </c>
      <c r="H1692" s="29">
        <f t="shared" si="366"/>
        <v>182.39999999999998</v>
      </c>
      <c r="I1692" s="58">
        <f t="shared" si="367"/>
        <v>182.39999999999998</v>
      </c>
      <c r="J1692" s="58">
        <f t="shared" si="368"/>
        <v>182.39999999999998</v>
      </c>
      <c r="K1692" s="58">
        <f t="shared" si="369"/>
        <v>182.39999999999998</v>
      </c>
      <c r="L1692" s="58">
        <f t="shared" si="370"/>
        <v>182.39999999999998</v>
      </c>
      <c r="M1692" s="58">
        <f t="shared" si="371"/>
        <v>182.39999999999998</v>
      </c>
      <c r="N1692" s="58">
        <f t="shared" si="372"/>
        <v>182.39999999999998</v>
      </c>
      <c r="O1692" s="58">
        <f t="shared" si="373"/>
        <v>182.39999999999998</v>
      </c>
      <c r="P1692" s="58">
        <f t="shared" si="374"/>
        <v>182.39999999999998</v>
      </c>
      <c r="Q1692" s="58">
        <f t="shared" si="375"/>
        <v>182.39999999999998</v>
      </c>
      <c r="R1692" s="58">
        <f>SUM(Table1[[#This Row],[Oct]:[September]])</f>
        <v>2188.8000000000002</v>
      </c>
      <c r="S1692" s="68">
        <f>Table1[[#This Row],[DEMAND for the whole year]]/365</f>
        <v>5.9967123287671233</v>
      </c>
      <c r="T1692" s="68">
        <f>Table1[[#This Row],[Lead Time (days)]]*S1692</f>
        <v>71.960547945205477</v>
      </c>
      <c r="U1692" s="68">
        <f>SQRT(2*Table1[[#This Row],[DEMAND for the whole year]]*$H$1/(Table1[[#This Row],[Std. Price ($)]]*$K$1))</f>
        <v>1010.7786760045584</v>
      </c>
      <c r="V1692" s="68">
        <f>Table1[[#This Row],[DEMAND for the whole year]]/U1692</f>
        <v>2.1654592167020836</v>
      </c>
      <c r="W1692" s="68">
        <f>Table1[[#This Row],[Demand variability (COV)]]*S1692</f>
        <v>6.6563506849315077</v>
      </c>
      <c r="X1692" s="68">
        <f t="shared" si="376"/>
        <v>23.058275158594533</v>
      </c>
      <c r="Y1692" s="68">
        <f t="shared" si="377"/>
        <v>47.355907488012328</v>
      </c>
      <c r="Z1692" s="58">
        <f>(Table1[[#This Row],[Eoq]]/2)*(Table1[[#This Row],[Std. Price ($)]]*$K$1)</f>
        <v>649.637765010625</v>
      </c>
      <c r="AA1692" s="58">
        <f>Table1[[#This Row],[number of times I order]]*$H$1</f>
        <v>649.63776501062512</v>
      </c>
      <c r="AB1692" s="58">
        <f>Table1[[#This Row],[Holding cost]]+AA1692</f>
        <v>1299.2755300212502</v>
      </c>
      <c r="AC1692" s="34">
        <v>0.6</v>
      </c>
      <c r="AD1692" s="29">
        <v>1</v>
      </c>
      <c r="AE1692" s="29">
        <v>1.1100000000000001</v>
      </c>
      <c r="AF1692" s="29">
        <v>12</v>
      </c>
    </row>
    <row r="1693" spans="1:32" x14ac:dyDescent="0.15">
      <c r="A1693" s="32">
        <v>84694.082524901241</v>
      </c>
      <c r="B1693" s="33">
        <v>7.1911180000000003</v>
      </c>
      <c r="C1693" s="33">
        <v>1032.8902647948439</v>
      </c>
      <c r="D1693" s="33">
        <f>C1693/Table1[[#This Row],[Std. Price ($)]]</f>
        <v>143.63416992946631</v>
      </c>
      <c r="E1693" s="29">
        <v>122</v>
      </c>
      <c r="F1693" s="29">
        <f t="shared" si="364"/>
        <v>195.2</v>
      </c>
      <c r="G1693" s="29">
        <f t="shared" si="365"/>
        <v>195.2</v>
      </c>
      <c r="H1693" s="29">
        <f t="shared" si="366"/>
        <v>195.2</v>
      </c>
      <c r="I1693" s="58">
        <f t="shared" si="367"/>
        <v>195.2</v>
      </c>
      <c r="J1693" s="58">
        <f t="shared" si="368"/>
        <v>195.2</v>
      </c>
      <c r="K1693" s="58">
        <f t="shared" si="369"/>
        <v>195.2</v>
      </c>
      <c r="L1693" s="58">
        <f t="shared" si="370"/>
        <v>195.2</v>
      </c>
      <c r="M1693" s="58">
        <f t="shared" si="371"/>
        <v>195.2</v>
      </c>
      <c r="N1693" s="58">
        <f t="shared" si="372"/>
        <v>195.2</v>
      </c>
      <c r="O1693" s="58">
        <f t="shared" si="373"/>
        <v>195.2</v>
      </c>
      <c r="P1693" s="58">
        <f t="shared" si="374"/>
        <v>195.2</v>
      </c>
      <c r="Q1693" s="58">
        <f t="shared" si="375"/>
        <v>195.2</v>
      </c>
      <c r="R1693" s="58">
        <f>SUM(Table1[[#This Row],[Oct]:[September]])</f>
        <v>2342.4</v>
      </c>
      <c r="S1693" s="68">
        <f>Table1[[#This Row],[DEMAND for the whole year]]/365</f>
        <v>6.4175342465753431</v>
      </c>
      <c r="T1693" s="68">
        <f>Table1[[#This Row],[Lead Time (days)]]*S1693</f>
        <v>308.04164383561647</v>
      </c>
      <c r="U1693" s="68">
        <f>SQRT(2*Table1[[#This Row],[DEMAND for the whole year]]*$H$1/(Table1[[#This Row],[Std. Price ($)]]*$K$1))</f>
        <v>988.53704612028457</v>
      </c>
      <c r="V1693" s="68">
        <f>Table1[[#This Row],[DEMAND for the whole year]]/U1693</f>
        <v>2.3695621820074697</v>
      </c>
      <c r="W1693" s="68">
        <f>Table1[[#This Row],[Demand variability (COV)]]*S1693</f>
        <v>3.9146958904109592</v>
      </c>
      <c r="X1693" s="68">
        <f t="shared" si="376"/>
        <v>27.121808713491468</v>
      </c>
      <c r="Y1693" s="68">
        <f t="shared" si="377"/>
        <v>55.70138509969776</v>
      </c>
      <c r="Z1693" s="58">
        <f>(Table1[[#This Row],[Eoq]]/2)*(Table1[[#This Row],[Std. Price ($)]]*$K$1)</f>
        <v>710.86865460224089</v>
      </c>
      <c r="AA1693" s="58">
        <f>Table1[[#This Row],[number of times I order]]*$H$1</f>
        <v>710.86865460224089</v>
      </c>
      <c r="AB1693" s="58">
        <f>Table1[[#This Row],[Holding cost]]+AA1693</f>
        <v>1421.7373092044818</v>
      </c>
      <c r="AC1693" s="34">
        <v>0.6</v>
      </c>
      <c r="AD1693" s="29">
        <v>0.82</v>
      </c>
      <c r="AE1693" s="29">
        <v>0.61</v>
      </c>
      <c r="AF1693" s="29">
        <v>48</v>
      </c>
    </row>
    <row r="1694" spans="1:32" x14ac:dyDescent="0.15">
      <c r="A1694" s="32">
        <v>2669.1779973021635</v>
      </c>
      <c r="B1694" s="33">
        <v>30.163683000000002</v>
      </c>
      <c r="C1694" s="33">
        <v>3774.3760014565228</v>
      </c>
      <c r="D1694" s="33">
        <f>C1694/Table1[[#This Row],[Std. Price ($)]]</f>
        <v>125.12981261129559</v>
      </c>
      <c r="E1694" s="29">
        <v>98</v>
      </c>
      <c r="F1694" s="29">
        <f t="shared" si="364"/>
        <v>137.19999999999999</v>
      </c>
      <c r="G1694" s="29">
        <f t="shared" si="365"/>
        <v>137.19999999999999</v>
      </c>
      <c r="H1694" s="29">
        <f t="shared" si="366"/>
        <v>137.19999999999999</v>
      </c>
      <c r="I1694" s="58">
        <f t="shared" si="367"/>
        <v>137.19999999999999</v>
      </c>
      <c r="J1694" s="58">
        <f t="shared" si="368"/>
        <v>137.19999999999999</v>
      </c>
      <c r="K1694" s="58">
        <f t="shared" si="369"/>
        <v>137.19999999999999</v>
      </c>
      <c r="L1694" s="58">
        <f t="shared" si="370"/>
        <v>137.19999999999999</v>
      </c>
      <c r="M1694" s="58">
        <f t="shared" si="371"/>
        <v>137.19999999999999</v>
      </c>
      <c r="N1694" s="58">
        <f t="shared" si="372"/>
        <v>137.19999999999999</v>
      </c>
      <c r="O1694" s="58">
        <f t="shared" si="373"/>
        <v>137.19999999999999</v>
      </c>
      <c r="P1694" s="58">
        <f t="shared" si="374"/>
        <v>137.19999999999999</v>
      </c>
      <c r="Q1694" s="58">
        <f t="shared" si="375"/>
        <v>137.19999999999999</v>
      </c>
      <c r="R1694" s="58">
        <f>SUM(Table1[[#This Row],[Oct]:[September]])</f>
        <v>1646.4000000000003</v>
      </c>
      <c r="S1694" s="68">
        <f>Table1[[#This Row],[DEMAND for the whole year]]/365</f>
        <v>4.5106849315068498</v>
      </c>
      <c r="T1694" s="68">
        <f>Table1[[#This Row],[Lead Time (days)]]*S1694</f>
        <v>297.7052054794521</v>
      </c>
      <c r="U1694" s="68">
        <f>SQRT(2*Table1[[#This Row],[DEMAND for the whole year]]*$H$1/(Table1[[#This Row],[Std. Price ($)]]*$K$1))</f>
        <v>404.65612842568351</v>
      </c>
      <c r="V1694" s="68">
        <f>Table1[[#This Row],[DEMAND for the whole year]]/U1694</f>
        <v>4.0686397272798684</v>
      </c>
      <c r="W1694" s="68">
        <f>Table1[[#This Row],[Demand variability (COV)]]*S1694</f>
        <v>2.1200219178082191</v>
      </c>
      <c r="X1694" s="68">
        <f t="shared" si="376"/>
        <v>17.223139478943956</v>
      </c>
      <c r="Y1694" s="68">
        <f t="shared" si="377"/>
        <v>35.372003942541077</v>
      </c>
      <c r="Z1694" s="58">
        <f>(Table1[[#This Row],[Eoq]]/2)*(Table1[[#This Row],[Std. Price ($)]]*$K$1)</f>
        <v>1220.5919181839608</v>
      </c>
      <c r="AA1694" s="58">
        <f>Table1[[#This Row],[number of times I order]]*$H$1</f>
        <v>1220.5919181839606</v>
      </c>
      <c r="AB1694" s="58">
        <f>Table1[[#This Row],[Holding cost]]+AA1694</f>
        <v>2441.1838363679217</v>
      </c>
      <c r="AC1694" s="34">
        <v>0.4</v>
      </c>
      <c r="AD1694" s="29">
        <v>1</v>
      </c>
      <c r="AE1694" s="29">
        <v>0.47</v>
      </c>
      <c r="AF1694" s="29">
        <v>66</v>
      </c>
    </row>
    <row r="1695" spans="1:32" x14ac:dyDescent="0.15">
      <c r="A1695" s="32">
        <v>28199.61617042519</v>
      </c>
      <c r="B1695" s="33">
        <v>28.152773000000003</v>
      </c>
      <c r="C1695" s="33">
        <v>3074.7132783732754</v>
      </c>
      <c r="D1695" s="33">
        <f>C1695/Table1[[#This Row],[Std. Price ($)]]</f>
        <v>109.21529038625343</v>
      </c>
      <c r="E1695" s="29">
        <v>114</v>
      </c>
      <c r="F1695" s="29">
        <f t="shared" si="364"/>
        <v>159.6</v>
      </c>
      <c r="G1695" s="29">
        <f t="shared" si="365"/>
        <v>159.6</v>
      </c>
      <c r="H1695" s="29">
        <f t="shared" si="366"/>
        <v>159.6</v>
      </c>
      <c r="I1695" s="58">
        <f t="shared" si="367"/>
        <v>159.6</v>
      </c>
      <c r="J1695" s="58">
        <f t="shared" si="368"/>
        <v>159.6</v>
      </c>
      <c r="K1695" s="58">
        <f t="shared" si="369"/>
        <v>159.6</v>
      </c>
      <c r="L1695" s="58">
        <f t="shared" si="370"/>
        <v>159.6</v>
      </c>
      <c r="M1695" s="58">
        <f t="shared" si="371"/>
        <v>159.6</v>
      </c>
      <c r="N1695" s="58">
        <f t="shared" si="372"/>
        <v>159.6</v>
      </c>
      <c r="O1695" s="58">
        <f t="shared" si="373"/>
        <v>159.6</v>
      </c>
      <c r="P1695" s="58">
        <f t="shared" si="374"/>
        <v>159.6</v>
      </c>
      <c r="Q1695" s="58">
        <f t="shared" si="375"/>
        <v>159.6</v>
      </c>
      <c r="R1695" s="58">
        <f>SUM(Table1[[#This Row],[Oct]:[September]])</f>
        <v>1915.1999999999996</v>
      </c>
      <c r="S1695" s="68">
        <f>Table1[[#This Row],[DEMAND for the whole year]]/365</f>
        <v>5.2471232876712319</v>
      </c>
      <c r="T1695" s="68">
        <f>Table1[[#This Row],[Lead Time (days)]]*S1695</f>
        <v>456.49972602739717</v>
      </c>
      <c r="U1695" s="68">
        <f>SQRT(2*Table1[[#This Row],[DEMAND for the whole year]]*$H$1/(Table1[[#This Row],[Std. Price ($)]]*$K$1))</f>
        <v>451.75930293435897</v>
      </c>
      <c r="V1695" s="68">
        <f>Table1[[#This Row],[DEMAND for the whole year]]/U1695</f>
        <v>4.2394257020497479</v>
      </c>
      <c r="W1695" s="68">
        <f>Table1[[#This Row],[Demand variability (COV)]]*S1695</f>
        <v>1.311780821917808</v>
      </c>
      <c r="X1695" s="68">
        <f t="shared" si="376"/>
        <v>12.235476960599792</v>
      </c>
      <c r="Y1695" s="68">
        <f t="shared" si="377"/>
        <v>25.12859747889258</v>
      </c>
      <c r="Z1695" s="58">
        <f>(Table1[[#This Row],[Eoq]]/2)*(Table1[[#This Row],[Std. Price ($)]]*$K$1)</f>
        <v>1271.8277106149244</v>
      </c>
      <c r="AA1695" s="58">
        <f>Table1[[#This Row],[number of times I order]]*$H$1</f>
        <v>1271.8277106149244</v>
      </c>
      <c r="AB1695" s="58">
        <f>Table1[[#This Row],[Holding cost]]+AA1695</f>
        <v>2543.6554212298488</v>
      </c>
      <c r="AC1695" s="34">
        <v>0.4</v>
      </c>
      <c r="AD1695" s="29">
        <v>1</v>
      </c>
      <c r="AE1695" s="29">
        <v>0.25</v>
      </c>
      <c r="AF1695" s="29">
        <v>87</v>
      </c>
    </row>
    <row r="1696" spans="1:32" x14ac:dyDescent="0.15">
      <c r="A1696" s="32">
        <v>29973.663944282071</v>
      </c>
      <c r="B1696" s="33">
        <v>101.42246400000001</v>
      </c>
      <c r="C1696" s="33">
        <v>25609.62022939009</v>
      </c>
      <c r="D1696" s="33">
        <f>C1696/Table1[[#This Row],[Std. Price ($)]]</f>
        <v>252.50441785155297</v>
      </c>
      <c r="E1696" s="29">
        <v>82</v>
      </c>
      <c r="F1696" s="29">
        <f t="shared" si="364"/>
        <v>131.19999999999999</v>
      </c>
      <c r="G1696" s="29">
        <f t="shared" si="365"/>
        <v>131.19999999999999</v>
      </c>
      <c r="H1696" s="29">
        <f t="shared" si="366"/>
        <v>131.19999999999999</v>
      </c>
      <c r="I1696" s="58">
        <f t="shared" si="367"/>
        <v>131.19999999999999</v>
      </c>
      <c r="J1696" s="58">
        <f t="shared" si="368"/>
        <v>131.19999999999999</v>
      </c>
      <c r="K1696" s="58">
        <f t="shared" si="369"/>
        <v>131.19999999999999</v>
      </c>
      <c r="L1696" s="58">
        <f t="shared" si="370"/>
        <v>131.19999999999999</v>
      </c>
      <c r="M1696" s="58">
        <f t="shared" si="371"/>
        <v>131.19999999999999</v>
      </c>
      <c r="N1696" s="58">
        <f t="shared" si="372"/>
        <v>131.19999999999999</v>
      </c>
      <c r="O1696" s="58">
        <f t="shared" si="373"/>
        <v>131.19999999999999</v>
      </c>
      <c r="P1696" s="58">
        <f t="shared" si="374"/>
        <v>131.19999999999999</v>
      </c>
      <c r="Q1696" s="58">
        <f t="shared" si="375"/>
        <v>131.19999999999999</v>
      </c>
      <c r="R1696" s="58">
        <f>SUM(Table1[[#This Row],[Oct]:[September]])</f>
        <v>1574.4000000000003</v>
      </c>
      <c r="S1696" s="68">
        <f>Table1[[#This Row],[DEMAND for the whole year]]/365</f>
        <v>4.3134246575342479</v>
      </c>
      <c r="T1696" s="68">
        <f>Table1[[#This Row],[Lead Time (days)]]*S1696</f>
        <v>219.98465753424665</v>
      </c>
      <c r="U1696" s="68">
        <f>SQRT(2*Table1[[#This Row],[DEMAND for the whole year]]*$H$1/(Table1[[#This Row],[Std. Price ($)]]*$K$1))</f>
        <v>215.79982554924604</v>
      </c>
      <c r="V1696" s="68">
        <f>Table1[[#This Row],[DEMAND for the whole year]]/U1696</f>
        <v>7.2956500126582284</v>
      </c>
      <c r="W1696" s="68">
        <f>Table1[[#This Row],[Demand variability (COV)]]*S1696</f>
        <v>6.7289424657534269</v>
      </c>
      <c r="X1696" s="68">
        <f t="shared" si="376"/>
        <v>48.054261018960752</v>
      </c>
      <c r="Y1696" s="68">
        <f t="shared" si="377"/>
        <v>98.69138621890788</v>
      </c>
      <c r="Z1696" s="58">
        <f>(Table1[[#This Row],[Eoq]]/2)*(Table1[[#This Row],[Std. Price ($)]]*$K$1)</f>
        <v>2188.6950037974689</v>
      </c>
      <c r="AA1696" s="58">
        <f>Table1[[#This Row],[number of times I order]]*$H$1</f>
        <v>2188.6950037974684</v>
      </c>
      <c r="AB1696" s="58">
        <f>Table1[[#This Row],[Holding cost]]+AA1696</f>
        <v>4377.3900075949368</v>
      </c>
      <c r="AC1696" s="34">
        <v>0.6</v>
      </c>
      <c r="AD1696" s="29">
        <v>0.87</v>
      </c>
      <c r="AE1696" s="29">
        <v>1.56</v>
      </c>
      <c r="AF1696" s="29">
        <v>51</v>
      </c>
    </row>
    <row r="1697" spans="1:32" x14ac:dyDescent="0.15">
      <c r="A1697" s="32">
        <v>97640.658619448499</v>
      </c>
      <c r="B1697" s="33">
        <v>5.7287670000000013</v>
      </c>
      <c r="C1697" s="33">
        <v>207.76773963281607</v>
      </c>
      <c r="D1697" s="33">
        <f>C1697/Table1[[#This Row],[Std. Price ($)]]</f>
        <v>36.267444571024797</v>
      </c>
      <c r="E1697" s="29">
        <v>66</v>
      </c>
      <c r="F1697" s="29">
        <f t="shared" si="364"/>
        <v>105.6</v>
      </c>
      <c r="G1697" s="29">
        <f t="shared" si="365"/>
        <v>105.6</v>
      </c>
      <c r="H1697" s="29">
        <f t="shared" si="366"/>
        <v>105.6</v>
      </c>
      <c r="I1697" s="58">
        <f t="shared" si="367"/>
        <v>105.6</v>
      </c>
      <c r="J1697" s="58">
        <f t="shared" si="368"/>
        <v>105.6</v>
      </c>
      <c r="K1697" s="58">
        <f t="shared" si="369"/>
        <v>105.6</v>
      </c>
      <c r="L1697" s="58">
        <f t="shared" si="370"/>
        <v>105.6</v>
      </c>
      <c r="M1697" s="58">
        <f t="shared" si="371"/>
        <v>105.6</v>
      </c>
      <c r="N1697" s="58">
        <f t="shared" si="372"/>
        <v>105.6</v>
      </c>
      <c r="O1697" s="58">
        <f t="shared" si="373"/>
        <v>105.6</v>
      </c>
      <c r="P1697" s="58">
        <f t="shared" si="374"/>
        <v>105.6</v>
      </c>
      <c r="Q1697" s="58">
        <f t="shared" si="375"/>
        <v>105.6</v>
      </c>
      <c r="R1697" s="58">
        <f>SUM(Table1[[#This Row],[Oct]:[September]])</f>
        <v>1267.1999999999998</v>
      </c>
      <c r="S1697" s="68">
        <f>Table1[[#This Row],[DEMAND for the whole year]]/365</f>
        <v>3.4717808219178079</v>
      </c>
      <c r="T1697" s="68">
        <f>Table1[[#This Row],[Lead Time (days)]]*S1697</f>
        <v>38.189589041095886</v>
      </c>
      <c r="U1697" s="68">
        <f>SQRT(2*Table1[[#This Row],[DEMAND for the whole year]]*$H$1/(Table1[[#This Row],[Std. Price ($)]]*$K$1))</f>
        <v>814.61542620852242</v>
      </c>
      <c r="V1697" s="68">
        <f>Table1[[#This Row],[DEMAND for the whole year]]/U1697</f>
        <v>1.5555806571181066</v>
      </c>
      <c r="W1697" s="68">
        <f>Table1[[#This Row],[Demand variability (COV)]]*S1697</f>
        <v>3.8883945205479451</v>
      </c>
      <c r="X1697" s="68">
        <f t="shared" si="376"/>
        <v>12.896345661531413</v>
      </c>
      <c r="Y1697" s="68">
        <f t="shared" si="377"/>
        <v>26.485855853501565</v>
      </c>
      <c r="Z1697" s="58">
        <f>(Table1[[#This Row],[Eoq]]/2)*(Table1[[#This Row],[Std. Price ($)]]*$K$1)</f>
        <v>466.67419713543194</v>
      </c>
      <c r="AA1697" s="58">
        <f>Table1[[#This Row],[number of times I order]]*$H$1</f>
        <v>466.674197135432</v>
      </c>
      <c r="AB1697" s="58">
        <f>Table1[[#This Row],[Holding cost]]+AA1697</f>
        <v>933.34839427086399</v>
      </c>
      <c r="AC1697" s="34">
        <v>0.6</v>
      </c>
      <c r="AD1697" s="29">
        <v>1</v>
      </c>
      <c r="AE1697" s="29">
        <v>1.1200000000000001</v>
      </c>
      <c r="AF1697" s="29">
        <v>11</v>
      </c>
    </row>
    <row r="1698" spans="1:32" x14ac:dyDescent="0.15">
      <c r="A1698" s="32">
        <v>33429.502556007159</v>
      </c>
      <c r="B1698" s="33">
        <v>27.462985</v>
      </c>
      <c r="C1698" s="33">
        <v>1271.4150446654801</v>
      </c>
      <c r="D1698" s="33">
        <f>C1698/Table1[[#This Row],[Std. Price ($)]]</f>
        <v>46.295588213206983</v>
      </c>
      <c r="E1698" s="29">
        <v>122</v>
      </c>
      <c r="F1698" s="29">
        <f t="shared" si="364"/>
        <v>48.8</v>
      </c>
      <c r="G1698" s="29">
        <f t="shared" si="365"/>
        <v>48.8</v>
      </c>
      <c r="H1698" s="29">
        <f t="shared" si="366"/>
        <v>48.8</v>
      </c>
      <c r="I1698" s="58">
        <f t="shared" si="367"/>
        <v>48.8</v>
      </c>
      <c r="J1698" s="58">
        <f t="shared" si="368"/>
        <v>48.8</v>
      </c>
      <c r="K1698" s="58">
        <f t="shared" si="369"/>
        <v>48.8</v>
      </c>
      <c r="L1698" s="58">
        <f t="shared" si="370"/>
        <v>48.8</v>
      </c>
      <c r="M1698" s="58">
        <f t="shared" si="371"/>
        <v>48.8</v>
      </c>
      <c r="N1698" s="58">
        <f t="shared" si="372"/>
        <v>48.8</v>
      </c>
      <c r="O1698" s="58">
        <f t="shared" si="373"/>
        <v>48.8</v>
      </c>
      <c r="P1698" s="58">
        <f t="shared" si="374"/>
        <v>48.8</v>
      </c>
      <c r="Q1698" s="58">
        <f t="shared" si="375"/>
        <v>48.8</v>
      </c>
      <c r="R1698" s="58">
        <f>SUM(Table1[[#This Row],[Oct]:[September]])</f>
        <v>585.6</v>
      </c>
      <c r="S1698" s="68">
        <f>Table1[[#This Row],[DEMAND for the whole year]]/365</f>
        <v>1.6043835616438358</v>
      </c>
      <c r="T1698" s="68">
        <f>Table1[[#This Row],[Lead Time (days)]]*S1698</f>
        <v>19.252602739726029</v>
      </c>
      <c r="U1698" s="68">
        <f>SQRT(2*Table1[[#This Row],[DEMAND for the whole year]]*$H$1/(Table1[[#This Row],[Std. Price ($)]]*$K$1))</f>
        <v>252.92239844106854</v>
      </c>
      <c r="V1698" s="68">
        <f>Table1[[#This Row],[DEMAND for the whole year]]/U1698</f>
        <v>2.3153346781836963</v>
      </c>
      <c r="W1698" s="68">
        <f>Table1[[#This Row],[Demand variability (COV)]]*S1698</f>
        <v>1.0588931506849317</v>
      </c>
      <c r="X1698" s="68">
        <f t="shared" si="376"/>
        <v>3.6681134735459775</v>
      </c>
      <c r="Y1698" s="68">
        <f t="shared" si="377"/>
        <v>7.5333840503689604</v>
      </c>
      <c r="Z1698" s="58">
        <f>(Table1[[#This Row],[Eoq]]/2)*(Table1[[#This Row],[Std. Price ($)]]*$K$1)</f>
        <v>694.6004034551089</v>
      </c>
      <c r="AA1698" s="58">
        <f>Table1[[#This Row],[number of times I order]]*$H$1</f>
        <v>694.6004034551089</v>
      </c>
      <c r="AB1698" s="58">
        <f>Table1[[#This Row],[Holding cost]]+AA1698</f>
        <v>1389.2008069102178</v>
      </c>
      <c r="AC1698" s="34">
        <v>-0.6</v>
      </c>
      <c r="AD1698" s="29">
        <v>1</v>
      </c>
      <c r="AE1698" s="29">
        <v>0.66</v>
      </c>
      <c r="AF1698" s="29">
        <v>12</v>
      </c>
    </row>
    <row r="1699" spans="1:32" x14ac:dyDescent="0.15">
      <c r="A1699" s="32">
        <v>21705.944204616455</v>
      </c>
      <c r="B1699" s="33">
        <v>73.725652000000011</v>
      </c>
      <c r="C1699" s="33">
        <v>2788.5998916585932</v>
      </c>
      <c r="D1699" s="33">
        <f>C1699/Table1[[#This Row],[Std. Price ($)]]</f>
        <v>37.824011263523211</v>
      </c>
      <c r="E1699" s="29">
        <v>122</v>
      </c>
      <c r="F1699" s="29">
        <f t="shared" si="364"/>
        <v>146.4</v>
      </c>
      <c r="G1699" s="29">
        <f t="shared" si="365"/>
        <v>146.4</v>
      </c>
      <c r="H1699" s="29">
        <f t="shared" si="366"/>
        <v>146.4</v>
      </c>
      <c r="I1699" s="58">
        <f t="shared" si="367"/>
        <v>146.4</v>
      </c>
      <c r="J1699" s="58">
        <f t="shared" si="368"/>
        <v>146.4</v>
      </c>
      <c r="K1699" s="58">
        <f t="shared" si="369"/>
        <v>146.4</v>
      </c>
      <c r="L1699" s="58">
        <f t="shared" si="370"/>
        <v>146.4</v>
      </c>
      <c r="M1699" s="58">
        <f t="shared" si="371"/>
        <v>146.4</v>
      </c>
      <c r="N1699" s="58">
        <f t="shared" si="372"/>
        <v>146.4</v>
      </c>
      <c r="O1699" s="58">
        <f t="shared" si="373"/>
        <v>146.4</v>
      </c>
      <c r="P1699" s="58">
        <f t="shared" si="374"/>
        <v>146.4</v>
      </c>
      <c r="Q1699" s="58">
        <f t="shared" si="375"/>
        <v>146.4</v>
      </c>
      <c r="R1699" s="58">
        <f>SUM(Table1[[#This Row],[Oct]:[September]])</f>
        <v>1756.8000000000004</v>
      </c>
      <c r="S1699" s="68">
        <f>Table1[[#This Row],[DEMAND for the whole year]]/365</f>
        <v>4.8131506849315082</v>
      </c>
      <c r="T1699" s="68">
        <f>Table1[[#This Row],[Lead Time (days)]]*S1699</f>
        <v>57.757808219178102</v>
      </c>
      <c r="U1699" s="68">
        <f>SQRT(2*Table1[[#This Row],[DEMAND for the whole year]]*$H$1/(Table1[[#This Row],[Std. Price ($)]]*$K$1))</f>
        <v>267.36987792242581</v>
      </c>
      <c r="V1699" s="68">
        <f>Table1[[#This Row],[DEMAND for the whole year]]/U1699</f>
        <v>6.5706728583304175</v>
      </c>
      <c r="W1699" s="68">
        <f>Table1[[#This Row],[Demand variability (COV)]]*S1699</f>
        <v>3.1766794520547954</v>
      </c>
      <c r="X1699" s="68">
        <f t="shared" si="376"/>
        <v>11.004340420637932</v>
      </c>
      <c r="Y1699" s="68">
        <f t="shared" si="377"/>
        <v>22.600152151106879</v>
      </c>
      <c r="Z1699" s="58">
        <f>(Table1[[#This Row],[Eoq]]/2)*(Table1[[#This Row],[Std. Price ($)]]*$K$1)</f>
        <v>1971.2018574991253</v>
      </c>
      <c r="AA1699" s="58">
        <f>Table1[[#This Row],[number of times I order]]*$H$1</f>
        <v>1971.2018574991253</v>
      </c>
      <c r="AB1699" s="58">
        <f>Table1[[#This Row],[Holding cost]]+AA1699</f>
        <v>3942.4037149982505</v>
      </c>
      <c r="AC1699" s="34">
        <v>0.2</v>
      </c>
      <c r="AD1699" s="29">
        <v>1</v>
      </c>
      <c r="AE1699" s="29">
        <v>0.66</v>
      </c>
      <c r="AF1699" s="29">
        <v>12</v>
      </c>
    </row>
    <row r="1700" spans="1:32" x14ac:dyDescent="0.15">
      <c r="A1700" s="32">
        <v>61949.221826514469</v>
      </c>
      <c r="B1700" s="33">
        <v>16.952463000000002</v>
      </c>
      <c r="C1700" s="33">
        <v>1142.6440687959443</v>
      </c>
      <c r="D1700" s="33">
        <f>C1700/Table1[[#This Row],[Std. Price ($)]]</f>
        <v>67.402835139409788</v>
      </c>
      <c r="E1700" s="29">
        <v>114</v>
      </c>
      <c r="F1700" s="29">
        <f t="shared" si="364"/>
        <v>102.6</v>
      </c>
      <c r="G1700" s="29">
        <f t="shared" si="365"/>
        <v>102.6</v>
      </c>
      <c r="H1700" s="29">
        <f t="shared" si="366"/>
        <v>102.6</v>
      </c>
      <c r="I1700" s="58">
        <f t="shared" si="367"/>
        <v>102.6</v>
      </c>
      <c r="J1700" s="58">
        <f t="shared" si="368"/>
        <v>102.6</v>
      </c>
      <c r="K1700" s="58">
        <f t="shared" si="369"/>
        <v>102.6</v>
      </c>
      <c r="L1700" s="58">
        <f t="shared" si="370"/>
        <v>102.6</v>
      </c>
      <c r="M1700" s="58">
        <f t="shared" si="371"/>
        <v>102.6</v>
      </c>
      <c r="N1700" s="58">
        <f t="shared" si="372"/>
        <v>102.6</v>
      </c>
      <c r="O1700" s="58">
        <f t="shared" si="373"/>
        <v>102.6</v>
      </c>
      <c r="P1700" s="58">
        <f t="shared" si="374"/>
        <v>102.6</v>
      </c>
      <c r="Q1700" s="58">
        <f t="shared" si="375"/>
        <v>102.6</v>
      </c>
      <c r="R1700" s="58">
        <f>SUM(Table1[[#This Row],[Oct]:[September]])</f>
        <v>1231.1999999999998</v>
      </c>
      <c r="S1700" s="68">
        <f>Table1[[#This Row],[DEMAND for the whole year]]/365</f>
        <v>3.3731506849315065</v>
      </c>
      <c r="T1700" s="68">
        <f>Table1[[#This Row],[Lead Time (days)]]*S1700</f>
        <v>26.985205479452052</v>
      </c>
      <c r="U1700" s="68">
        <f>SQRT(2*Table1[[#This Row],[DEMAND for the whole year]]*$H$1/(Table1[[#This Row],[Std. Price ($)]]*$K$1))</f>
        <v>466.77601091148483</v>
      </c>
      <c r="V1700" s="68">
        <f>Table1[[#This Row],[DEMAND for the whole year]]/U1700</f>
        <v>2.6376676847548479</v>
      </c>
      <c r="W1700" s="68">
        <f>Table1[[#This Row],[Demand variability (COV)]]*S1700</f>
        <v>5.2958465753424653</v>
      </c>
      <c r="X1700" s="68">
        <f t="shared" si="376"/>
        <v>14.978916102192848</v>
      </c>
      <c r="Y1700" s="68">
        <f t="shared" si="377"/>
        <v>30.76293262732402</v>
      </c>
      <c r="Z1700" s="58">
        <f>(Table1[[#This Row],[Eoq]]/2)*(Table1[[#This Row],[Std. Price ($)]]*$K$1)</f>
        <v>791.30030542645443</v>
      </c>
      <c r="AA1700" s="58">
        <f>Table1[[#This Row],[number of times I order]]*$H$1</f>
        <v>791.30030542645443</v>
      </c>
      <c r="AB1700" s="58">
        <f>Table1[[#This Row],[Holding cost]]+AA1700</f>
        <v>1582.6006108529089</v>
      </c>
      <c r="AC1700" s="34">
        <v>-0.1</v>
      </c>
      <c r="AD1700" s="29">
        <v>1</v>
      </c>
      <c r="AE1700" s="29">
        <v>1.57</v>
      </c>
      <c r="AF1700" s="29">
        <v>8</v>
      </c>
    </row>
    <row r="1701" spans="1:32" x14ac:dyDescent="0.15">
      <c r="A1701" s="32">
        <v>57758.835656623472</v>
      </c>
      <c r="B1701" s="33">
        <v>12.860485000000001</v>
      </c>
      <c r="C1701" s="33">
        <v>598.44795261341028</v>
      </c>
      <c r="D1701" s="33">
        <f>C1701/Table1[[#This Row],[Std. Price ($)]]</f>
        <v>46.533855652676415</v>
      </c>
      <c r="E1701" s="29">
        <v>114</v>
      </c>
      <c r="F1701" s="29">
        <f t="shared" si="364"/>
        <v>102.6</v>
      </c>
      <c r="G1701" s="29">
        <f t="shared" si="365"/>
        <v>102.6</v>
      </c>
      <c r="H1701" s="29">
        <f t="shared" si="366"/>
        <v>102.6</v>
      </c>
      <c r="I1701" s="58">
        <f t="shared" si="367"/>
        <v>102.6</v>
      </c>
      <c r="J1701" s="58">
        <f t="shared" si="368"/>
        <v>102.6</v>
      </c>
      <c r="K1701" s="58">
        <f t="shared" si="369"/>
        <v>102.6</v>
      </c>
      <c r="L1701" s="58">
        <f t="shared" si="370"/>
        <v>102.6</v>
      </c>
      <c r="M1701" s="58">
        <f t="shared" si="371"/>
        <v>102.6</v>
      </c>
      <c r="N1701" s="58">
        <f t="shared" si="372"/>
        <v>102.6</v>
      </c>
      <c r="O1701" s="58">
        <f t="shared" si="373"/>
        <v>102.6</v>
      </c>
      <c r="P1701" s="58">
        <f t="shared" si="374"/>
        <v>102.6</v>
      </c>
      <c r="Q1701" s="58">
        <f t="shared" si="375"/>
        <v>102.6</v>
      </c>
      <c r="R1701" s="58">
        <f>SUM(Table1[[#This Row],[Oct]:[September]])</f>
        <v>1231.1999999999998</v>
      </c>
      <c r="S1701" s="68">
        <f>Table1[[#This Row],[DEMAND for the whole year]]/365</f>
        <v>3.3731506849315065</v>
      </c>
      <c r="T1701" s="68">
        <f>Table1[[#This Row],[Lead Time (days)]]*S1701</f>
        <v>70.836164383561638</v>
      </c>
      <c r="U1701" s="68">
        <f>SQRT(2*Table1[[#This Row],[DEMAND for the whole year]]*$H$1/(Table1[[#This Row],[Std. Price ($)]]*$K$1))</f>
        <v>535.91542482632929</v>
      </c>
      <c r="V1701" s="68">
        <f>Table1[[#This Row],[DEMAND for the whole year]]/U1701</f>
        <v>2.2973774274158782</v>
      </c>
      <c r="W1701" s="68">
        <f>Table1[[#This Row],[Demand variability (COV)]]*S1701</f>
        <v>1.3155287671232876</v>
      </c>
      <c r="X1701" s="68">
        <f t="shared" si="376"/>
        <v>6.0285101542343984</v>
      </c>
      <c r="Y1701" s="68">
        <f t="shared" si="377"/>
        <v>12.381046161991774</v>
      </c>
      <c r="Z1701" s="58">
        <f>(Table1[[#This Row],[Eoq]]/2)*(Table1[[#This Row],[Std. Price ($)]]*$K$1)</f>
        <v>689.21322822476361</v>
      </c>
      <c r="AA1701" s="58">
        <f>Table1[[#This Row],[number of times I order]]*$H$1</f>
        <v>689.2132282247635</v>
      </c>
      <c r="AB1701" s="58">
        <f>Table1[[#This Row],[Holding cost]]+AA1701</f>
        <v>1378.426456449527</v>
      </c>
      <c r="AC1701" s="34">
        <v>-0.1</v>
      </c>
      <c r="AD1701" s="29">
        <v>0.83</v>
      </c>
      <c r="AE1701" s="29">
        <v>0.39</v>
      </c>
      <c r="AF1701" s="29">
        <v>21</v>
      </c>
    </row>
    <row r="1702" spans="1:32" x14ac:dyDescent="0.15">
      <c r="A1702" s="32">
        <v>28562.10694120912</v>
      </c>
      <c r="B1702" s="33">
        <v>29.427123000000005</v>
      </c>
      <c r="C1702" s="33">
        <v>3766.718397464098</v>
      </c>
      <c r="D1702" s="33">
        <f>C1702/Table1[[#This Row],[Std. Price ($)]]</f>
        <v>128.00158538991724</v>
      </c>
      <c r="E1702" s="29">
        <v>66</v>
      </c>
      <c r="F1702" s="29">
        <f t="shared" si="364"/>
        <v>26.4</v>
      </c>
      <c r="G1702" s="29">
        <f t="shared" si="365"/>
        <v>26.4</v>
      </c>
      <c r="H1702" s="29">
        <f t="shared" si="366"/>
        <v>26.4</v>
      </c>
      <c r="I1702" s="58">
        <f t="shared" si="367"/>
        <v>26.4</v>
      </c>
      <c r="J1702" s="58">
        <f t="shared" si="368"/>
        <v>26.4</v>
      </c>
      <c r="K1702" s="58">
        <f t="shared" si="369"/>
        <v>26.4</v>
      </c>
      <c r="L1702" s="58">
        <f t="shared" si="370"/>
        <v>26.4</v>
      </c>
      <c r="M1702" s="58">
        <f t="shared" si="371"/>
        <v>26.4</v>
      </c>
      <c r="N1702" s="58">
        <f t="shared" si="372"/>
        <v>26.4</v>
      </c>
      <c r="O1702" s="58">
        <f t="shared" si="373"/>
        <v>26.4</v>
      </c>
      <c r="P1702" s="58">
        <f t="shared" si="374"/>
        <v>26.4</v>
      </c>
      <c r="Q1702" s="58">
        <f t="shared" si="375"/>
        <v>26.4</v>
      </c>
      <c r="R1702" s="58">
        <f>SUM(Table1[[#This Row],[Oct]:[September]])</f>
        <v>316.79999999999995</v>
      </c>
      <c r="S1702" s="68">
        <f>Table1[[#This Row],[DEMAND for the whole year]]/365</f>
        <v>0.86794520547945198</v>
      </c>
      <c r="T1702" s="68">
        <f>Table1[[#This Row],[Lead Time (days)]]*S1702</f>
        <v>32.113972602739722</v>
      </c>
      <c r="U1702" s="68">
        <f>SQRT(2*Table1[[#This Row],[DEMAND for the whole year]]*$H$1/(Table1[[#This Row],[Std. Price ($)]]*$K$1))</f>
        <v>179.71292448292664</v>
      </c>
      <c r="V1702" s="68">
        <f>Table1[[#This Row],[DEMAND for the whole year]]/U1702</f>
        <v>1.7628114444829319</v>
      </c>
      <c r="W1702" s="68">
        <f>Table1[[#This Row],[Demand variability (COV)]]*S1702</f>
        <v>1.1456876712328767</v>
      </c>
      <c r="X1702" s="68">
        <f t="shared" si="376"/>
        <v>6.9689460379999675</v>
      </c>
      <c r="Y1702" s="68">
        <f t="shared" si="377"/>
        <v>14.312465333794385</v>
      </c>
      <c r="Z1702" s="58">
        <f>(Table1[[#This Row],[Eoq]]/2)*(Table1[[#This Row],[Std. Price ($)]]*$K$1)</f>
        <v>528.84343334487949</v>
      </c>
      <c r="AA1702" s="58">
        <f>Table1[[#This Row],[number of times I order]]*$H$1</f>
        <v>528.8434333448796</v>
      </c>
      <c r="AB1702" s="58">
        <f>Table1[[#This Row],[Holding cost]]+AA1702</f>
        <v>1057.686866689759</v>
      </c>
      <c r="AC1702" s="34">
        <v>-0.6</v>
      </c>
      <c r="AD1702" s="29">
        <v>0.82</v>
      </c>
      <c r="AE1702" s="29">
        <v>1.32</v>
      </c>
      <c r="AF1702" s="29">
        <v>37</v>
      </c>
    </row>
    <row r="1703" spans="1:32" x14ac:dyDescent="0.15">
      <c r="A1703" s="32">
        <v>71502.147417326007</v>
      </c>
      <c r="B1703" s="33">
        <v>60.537807000000008</v>
      </c>
      <c r="C1703" s="33">
        <v>7473.5085196985292</v>
      </c>
      <c r="D1703" s="33">
        <f>C1703/Table1[[#This Row],[Std. Price ($)]]</f>
        <v>123.45192021406604</v>
      </c>
      <c r="E1703" s="29">
        <v>106</v>
      </c>
      <c r="F1703" s="29">
        <f t="shared" si="364"/>
        <v>265</v>
      </c>
      <c r="G1703" s="29">
        <f t="shared" si="365"/>
        <v>265</v>
      </c>
      <c r="H1703" s="29">
        <f t="shared" si="366"/>
        <v>265</v>
      </c>
      <c r="I1703" s="58">
        <f t="shared" si="367"/>
        <v>265</v>
      </c>
      <c r="J1703" s="58">
        <f t="shared" si="368"/>
        <v>265</v>
      </c>
      <c r="K1703" s="58">
        <f t="shared" si="369"/>
        <v>265</v>
      </c>
      <c r="L1703" s="58">
        <f t="shared" si="370"/>
        <v>265</v>
      </c>
      <c r="M1703" s="58">
        <f t="shared" si="371"/>
        <v>265</v>
      </c>
      <c r="N1703" s="58">
        <f t="shared" si="372"/>
        <v>265</v>
      </c>
      <c r="O1703" s="58">
        <f t="shared" si="373"/>
        <v>265</v>
      </c>
      <c r="P1703" s="58">
        <f t="shared" si="374"/>
        <v>265</v>
      </c>
      <c r="Q1703" s="58">
        <f t="shared" si="375"/>
        <v>265</v>
      </c>
      <c r="R1703" s="58">
        <f>SUM(Table1[[#This Row],[Oct]:[September]])</f>
        <v>3180</v>
      </c>
      <c r="S1703" s="68">
        <f>Table1[[#This Row],[DEMAND for the whole year]]/365</f>
        <v>8.712328767123287</v>
      </c>
      <c r="T1703" s="68">
        <f>Table1[[#This Row],[Lead Time (days)]]*S1703</f>
        <v>182.95890410958901</v>
      </c>
      <c r="U1703" s="68">
        <f>SQRT(2*Table1[[#This Row],[DEMAND for the whole year]]*$H$1/(Table1[[#This Row],[Std. Price ($)]]*$K$1))</f>
        <v>396.97288644062502</v>
      </c>
      <c r="V1703" s="68">
        <f>Table1[[#This Row],[DEMAND for the whole year]]/U1703</f>
        <v>8.0106226611918263</v>
      </c>
      <c r="W1703" s="68">
        <f>Table1[[#This Row],[Demand variability (COV)]]*S1703</f>
        <v>12.458630136986299</v>
      </c>
      <c r="X1703" s="68">
        <f t="shared" si="376"/>
        <v>57.092615658197758</v>
      </c>
      <c r="Y1703" s="68">
        <f t="shared" si="377"/>
        <v>117.25389721314495</v>
      </c>
      <c r="Z1703" s="58">
        <f>(Table1[[#This Row],[Eoq]]/2)*(Table1[[#This Row],[Std. Price ($)]]*$K$1)</f>
        <v>2403.1867983575476</v>
      </c>
      <c r="AA1703" s="58">
        <f>Table1[[#This Row],[number of times I order]]*$H$1</f>
        <v>2403.186798357548</v>
      </c>
      <c r="AB1703" s="58">
        <f>Table1[[#This Row],[Holding cost]]+AA1703</f>
        <v>4806.3735967150951</v>
      </c>
      <c r="AC1703" s="34">
        <v>1.5</v>
      </c>
      <c r="AD1703" s="29">
        <v>1</v>
      </c>
      <c r="AE1703" s="29">
        <v>1.43</v>
      </c>
      <c r="AF1703" s="29">
        <v>21</v>
      </c>
    </row>
    <row r="1704" spans="1:32" x14ac:dyDescent="0.15">
      <c r="A1704" s="32">
        <v>56881.876250297282</v>
      </c>
      <c r="B1704" s="33">
        <v>8.3359320000000015</v>
      </c>
      <c r="C1704" s="33">
        <v>469.76205792302738</v>
      </c>
      <c r="D1704" s="33">
        <f>C1704/Table1[[#This Row],[Std. Price ($)]]</f>
        <v>56.353873558832689</v>
      </c>
      <c r="E1704" s="29">
        <v>220</v>
      </c>
      <c r="F1704" s="29">
        <f t="shared" si="364"/>
        <v>330</v>
      </c>
      <c r="G1704" s="29">
        <f t="shared" si="365"/>
        <v>330</v>
      </c>
      <c r="H1704" s="29">
        <f t="shared" si="366"/>
        <v>330</v>
      </c>
      <c r="I1704" s="58">
        <f t="shared" si="367"/>
        <v>330</v>
      </c>
      <c r="J1704" s="58">
        <f t="shared" si="368"/>
        <v>330</v>
      </c>
      <c r="K1704" s="58">
        <f t="shared" si="369"/>
        <v>330</v>
      </c>
      <c r="L1704" s="58">
        <f t="shared" si="370"/>
        <v>330</v>
      </c>
      <c r="M1704" s="58">
        <f t="shared" si="371"/>
        <v>330</v>
      </c>
      <c r="N1704" s="58">
        <f t="shared" si="372"/>
        <v>330</v>
      </c>
      <c r="O1704" s="58">
        <f t="shared" si="373"/>
        <v>330</v>
      </c>
      <c r="P1704" s="58">
        <f t="shared" si="374"/>
        <v>330</v>
      </c>
      <c r="Q1704" s="58">
        <f t="shared" si="375"/>
        <v>330</v>
      </c>
      <c r="R1704" s="58">
        <f>SUM(Table1[[#This Row],[Oct]:[September]])</f>
        <v>3960</v>
      </c>
      <c r="S1704" s="68">
        <f>Table1[[#This Row],[DEMAND for the whole year]]/365</f>
        <v>10.849315068493151</v>
      </c>
      <c r="T1704" s="68">
        <f>Table1[[#This Row],[Lead Time (days)]]*S1704</f>
        <v>173.58904109589042</v>
      </c>
      <c r="U1704" s="68">
        <f>SQRT(2*Table1[[#This Row],[DEMAND for the whole year]]*$H$1/(Table1[[#This Row],[Std. Price ($)]]*$K$1))</f>
        <v>1193.7988019277341</v>
      </c>
      <c r="V1704" s="68">
        <f>Table1[[#This Row],[DEMAND for the whole year]]/U1704</f>
        <v>3.3171418781836879</v>
      </c>
      <c r="W1704" s="68">
        <f>Table1[[#This Row],[Demand variability (COV)]]*S1704</f>
        <v>2.7123287671232879</v>
      </c>
      <c r="X1704" s="68">
        <f t="shared" si="376"/>
        <v>10.849315068493151</v>
      </c>
      <c r="Y1704" s="68">
        <f t="shared" si="377"/>
        <v>22.281769003019221</v>
      </c>
      <c r="Z1704" s="58">
        <f>(Table1[[#This Row],[Eoq]]/2)*(Table1[[#This Row],[Std. Price ($)]]*$K$1)</f>
        <v>995.14256345510614</v>
      </c>
      <c r="AA1704" s="58">
        <f>Table1[[#This Row],[number of times I order]]*$H$1</f>
        <v>995.14256345510637</v>
      </c>
      <c r="AB1704" s="58">
        <f>Table1[[#This Row],[Holding cost]]+AA1704</f>
        <v>1990.2851269102125</v>
      </c>
      <c r="AC1704" s="34">
        <v>0.5</v>
      </c>
      <c r="AD1704" s="29">
        <v>0.85</v>
      </c>
      <c r="AE1704" s="29">
        <v>0.25</v>
      </c>
      <c r="AF1704" s="29">
        <v>16</v>
      </c>
    </row>
    <row r="1705" spans="1:32" x14ac:dyDescent="0.15">
      <c r="A1705" s="32">
        <v>90821.500730421103</v>
      </c>
      <c r="B1705" s="33">
        <v>6.4302480000000006</v>
      </c>
      <c r="C1705" s="33">
        <v>447.37409911733323</v>
      </c>
      <c r="D1705" s="33">
        <f>C1705/Table1[[#This Row],[Std. Price ($)]]</f>
        <v>69.573381791391739</v>
      </c>
      <c r="E1705" s="29">
        <v>146</v>
      </c>
      <c r="F1705" s="29">
        <f t="shared" si="364"/>
        <v>219</v>
      </c>
      <c r="G1705" s="29">
        <f t="shared" si="365"/>
        <v>219</v>
      </c>
      <c r="H1705" s="29">
        <f t="shared" si="366"/>
        <v>219</v>
      </c>
      <c r="I1705" s="58">
        <f t="shared" si="367"/>
        <v>219</v>
      </c>
      <c r="J1705" s="58">
        <f t="shared" si="368"/>
        <v>219</v>
      </c>
      <c r="K1705" s="58">
        <f t="shared" si="369"/>
        <v>219</v>
      </c>
      <c r="L1705" s="58">
        <f t="shared" si="370"/>
        <v>219</v>
      </c>
      <c r="M1705" s="58">
        <f t="shared" si="371"/>
        <v>219</v>
      </c>
      <c r="N1705" s="58">
        <f t="shared" si="372"/>
        <v>219</v>
      </c>
      <c r="O1705" s="58">
        <f t="shared" si="373"/>
        <v>219</v>
      </c>
      <c r="P1705" s="58">
        <f t="shared" si="374"/>
        <v>219</v>
      </c>
      <c r="Q1705" s="58">
        <f t="shared" si="375"/>
        <v>219</v>
      </c>
      <c r="R1705" s="58">
        <f>SUM(Table1[[#This Row],[Oct]:[September]])</f>
        <v>2628</v>
      </c>
      <c r="S1705" s="68">
        <f>Table1[[#This Row],[DEMAND for the whole year]]/365</f>
        <v>7.2</v>
      </c>
      <c r="T1705" s="68">
        <f>Table1[[#This Row],[Lead Time (days)]]*S1705</f>
        <v>79.2</v>
      </c>
      <c r="U1705" s="68">
        <f>SQRT(2*Table1[[#This Row],[DEMAND for the whole year]]*$H$1/(Table1[[#This Row],[Std. Price ($)]]*$K$1))</f>
        <v>1107.2850754317328</v>
      </c>
      <c r="V1705" s="68">
        <f>Table1[[#This Row],[DEMAND for the whole year]]/U1705</f>
        <v>2.373372547241583</v>
      </c>
      <c r="W1705" s="68">
        <f>Table1[[#This Row],[Demand variability (COV)]]*S1705</f>
        <v>6.84</v>
      </c>
      <c r="X1705" s="68">
        <f t="shared" si="376"/>
        <v>22.685713566030934</v>
      </c>
      <c r="Y1705" s="68">
        <f t="shared" si="377"/>
        <v>46.590759523141578</v>
      </c>
      <c r="Z1705" s="58">
        <f>(Table1[[#This Row],[Eoq]]/2)*(Table1[[#This Row],[Std. Price ($)]]*$K$1)</f>
        <v>712.01176417247495</v>
      </c>
      <c r="AA1705" s="58">
        <f>Table1[[#This Row],[number of times I order]]*$H$1</f>
        <v>712.01176417247484</v>
      </c>
      <c r="AB1705" s="58">
        <f>Table1[[#This Row],[Holding cost]]+AA1705</f>
        <v>1424.0235283449497</v>
      </c>
      <c r="AC1705" s="34">
        <v>0.5</v>
      </c>
      <c r="AD1705" s="29">
        <v>0.82</v>
      </c>
      <c r="AE1705" s="29">
        <v>0.95</v>
      </c>
      <c r="AF1705" s="29">
        <v>11</v>
      </c>
    </row>
    <row r="1706" spans="1:32" x14ac:dyDescent="0.15">
      <c r="A1706" s="32">
        <v>59338.993828077277</v>
      </c>
      <c r="B1706" s="33">
        <v>9.0374130000000008</v>
      </c>
      <c r="C1706" s="33">
        <v>1135.5520889583754</v>
      </c>
      <c r="D1706" s="33">
        <f>C1706/Table1[[#This Row],[Std. Price ($)]]</f>
        <v>125.65012675180112</v>
      </c>
      <c r="E1706" s="29">
        <v>50</v>
      </c>
      <c r="F1706" s="29">
        <f t="shared" si="364"/>
        <v>90</v>
      </c>
      <c r="G1706" s="29">
        <f t="shared" si="365"/>
        <v>90</v>
      </c>
      <c r="H1706" s="29">
        <f t="shared" si="366"/>
        <v>90</v>
      </c>
      <c r="I1706" s="58">
        <f t="shared" si="367"/>
        <v>90</v>
      </c>
      <c r="J1706" s="58">
        <f t="shared" si="368"/>
        <v>90</v>
      </c>
      <c r="K1706" s="58">
        <f t="shared" si="369"/>
        <v>90</v>
      </c>
      <c r="L1706" s="58">
        <f t="shared" si="370"/>
        <v>90</v>
      </c>
      <c r="M1706" s="58">
        <f t="shared" si="371"/>
        <v>90</v>
      </c>
      <c r="N1706" s="58">
        <f t="shared" si="372"/>
        <v>90</v>
      </c>
      <c r="O1706" s="58">
        <f t="shared" si="373"/>
        <v>90</v>
      </c>
      <c r="P1706" s="58">
        <f t="shared" si="374"/>
        <v>90</v>
      </c>
      <c r="Q1706" s="58">
        <f t="shared" si="375"/>
        <v>90</v>
      </c>
      <c r="R1706" s="58">
        <f>SUM(Table1[[#This Row],[Oct]:[September]])</f>
        <v>1080</v>
      </c>
      <c r="S1706" s="68">
        <f>Table1[[#This Row],[DEMAND for the whole year]]/365</f>
        <v>2.9589041095890409</v>
      </c>
      <c r="T1706" s="68">
        <f>Table1[[#This Row],[Lead Time (days)]]*S1706</f>
        <v>109.47945205479452</v>
      </c>
      <c r="U1706" s="68">
        <f>SQRT(2*Table1[[#This Row],[DEMAND for the whole year]]*$H$1/(Table1[[#This Row],[Std. Price ($)]]*$K$1))</f>
        <v>598.75677472564905</v>
      </c>
      <c r="V1706" s="68">
        <f>Table1[[#This Row],[DEMAND for the whole year]]/U1706</f>
        <v>1.8037374199145506</v>
      </c>
      <c r="W1706" s="68">
        <f>Table1[[#This Row],[Demand variability (COV)]]*S1706</f>
        <v>6.0657534246575331</v>
      </c>
      <c r="X1706" s="68">
        <f t="shared" si="376"/>
        <v>36.896537649534949</v>
      </c>
      <c r="Y1706" s="68">
        <f t="shared" si="377"/>
        <v>75.776224003818413</v>
      </c>
      <c r="Z1706" s="58">
        <f>(Table1[[#This Row],[Eoq]]/2)*(Table1[[#This Row],[Std. Price ($)]]*$K$1)</f>
        <v>541.1212259743653</v>
      </c>
      <c r="AA1706" s="58">
        <f>Table1[[#This Row],[number of times I order]]*$H$1</f>
        <v>541.12122597436519</v>
      </c>
      <c r="AB1706" s="58">
        <f>Table1[[#This Row],[Holding cost]]+AA1706</f>
        <v>1082.2424519487304</v>
      </c>
      <c r="AC1706" s="34">
        <v>0.8</v>
      </c>
      <c r="AD1706" s="29">
        <v>1</v>
      </c>
      <c r="AE1706" s="29">
        <v>2.0499999999999998</v>
      </c>
      <c r="AF1706" s="29">
        <v>37</v>
      </c>
    </row>
    <row r="1707" spans="1:32" x14ac:dyDescent="0.15">
      <c r="A1707" s="32">
        <v>27500.373609168295</v>
      </c>
      <c r="B1707" s="33">
        <v>12.860485000000001</v>
      </c>
      <c r="C1707" s="33">
        <v>1014.7172603517951</v>
      </c>
      <c r="D1707" s="33">
        <f>C1707/Table1[[#This Row],[Std. Price ($)]]</f>
        <v>78.901943461058821</v>
      </c>
      <c r="E1707" s="29">
        <v>82</v>
      </c>
      <c r="F1707" s="29">
        <f t="shared" si="364"/>
        <v>65.599999999999994</v>
      </c>
      <c r="G1707" s="29">
        <f t="shared" si="365"/>
        <v>65.599999999999994</v>
      </c>
      <c r="H1707" s="29">
        <f t="shared" si="366"/>
        <v>65.599999999999994</v>
      </c>
      <c r="I1707" s="58">
        <f t="shared" si="367"/>
        <v>65.599999999999994</v>
      </c>
      <c r="J1707" s="58">
        <f t="shared" si="368"/>
        <v>65.599999999999994</v>
      </c>
      <c r="K1707" s="58">
        <f t="shared" si="369"/>
        <v>65.599999999999994</v>
      </c>
      <c r="L1707" s="58">
        <f t="shared" si="370"/>
        <v>65.599999999999994</v>
      </c>
      <c r="M1707" s="58">
        <f t="shared" si="371"/>
        <v>65.599999999999994</v>
      </c>
      <c r="N1707" s="58">
        <f t="shared" si="372"/>
        <v>65.599999999999994</v>
      </c>
      <c r="O1707" s="58">
        <f t="shared" si="373"/>
        <v>65.599999999999994</v>
      </c>
      <c r="P1707" s="58">
        <f t="shared" si="374"/>
        <v>65.599999999999994</v>
      </c>
      <c r="Q1707" s="58">
        <f t="shared" si="375"/>
        <v>65.599999999999994</v>
      </c>
      <c r="R1707" s="58">
        <f>SUM(Table1[[#This Row],[Oct]:[September]])</f>
        <v>787.20000000000016</v>
      </c>
      <c r="S1707" s="68">
        <f>Table1[[#This Row],[DEMAND for the whole year]]/365</f>
        <v>2.1567123287671239</v>
      </c>
      <c r="T1707" s="68">
        <f>Table1[[#This Row],[Lead Time (days)]]*S1707</f>
        <v>45.290958904109601</v>
      </c>
      <c r="U1707" s="68">
        <f>SQRT(2*Table1[[#This Row],[DEMAND for the whole year]]*$H$1/(Table1[[#This Row],[Std. Price ($)]]*$K$1))</f>
        <v>428.52335503760031</v>
      </c>
      <c r="V1707" s="68">
        <f>Table1[[#This Row],[DEMAND for the whole year]]/U1707</f>
        <v>1.8370060598702447</v>
      </c>
      <c r="W1707" s="68">
        <f>Table1[[#This Row],[Demand variability (COV)]]*S1707</f>
        <v>2.0057424657534253</v>
      </c>
      <c r="X1707" s="68">
        <f t="shared" si="376"/>
        <v>9.1914666739024433</v>
      </c>
      <c r="Y1707" s="68">
        <f t="shared" si="377"/>
        <v>18.876964668635839</v>
      </c>
      <c r="Z1707" s="58">
        <f>(Table1[[#This Row],[Eoq]]/2)*(Table1[[#This Row],[Std. Price ($)]]*$K$1)</f>
        <v>551.10181796107338</v>
      </c>
      <c r="AA1707" s="58">
        <f>Table1[[#This Row],[number of times I order]]*$H$1</f>
        <v>551.10181796107338</v>
      </c>
      <c r="AB1707" s="58">
        <f>Table1[[#This Row],[Holding cost]]+AA1707</f>
        <v>1102.2036359221468</v>
      </c>
      <c r="AC1707" s="34">
        <v>-0.2</v>
      </c>
      <c r="AD1707" s="29">
        <v>1</v>
      </c>
      <c r="AE1707" s="29">
        <v>0.93</v>
      </c>
      <c r="AF1707" s="29">
        <v>21</v>
      </c>
    </row>
    <row r="1708" spans="1:32" x14ac:dyDescent="0.15">
      <c r="A1708" s="32">
        <v>45812.715337786532</v>
      </c>
      <c r="B1708" s="33">
        <v>17.127825000000001</v>
      </c>
      <c r="C1708" s="33">
        <v>1039.7071799830612</v>
      </c>
      <c r="D1708" s="33">
        <f>C1708/Table1[[#This Row],[Std. Price ($)]]</f>
        <v>60.702814279283047</v>
      </c>
      <c r="E1708" s="29">
        <v>90</v>
      </c>
      <c r="F1708" s="29">
        <f t="shared" si="364"/>
        <v>54</v>
      </c>
      <c r="G1708" s="29">
        <f t="shared" si="365"/>
        <v>54</v>
      </c>
      <c r="H1708" s="29">
        <f t="shared" si="366"/>
        <v>54</v>
      </c>
      <c r="I1708" s="58">
        <f t="shared" si="367"/>
        <v>54</v>
      </c>
      <c r="J1708" s="58">
        <f t="shared" si="368"/>
        <v>54</v>
      </c>
      <c r="K1708" s="58">
        <f t="shared" si="369"/>
        <v>54</v>
      </c>
      <c r="L1708" s="58">
        <f t="shared" si="370"/>
        <v>54</v>
      </c>
      <c r="M1708" s="58">
        <f t="shared" si="371"/>
        <v>54</v>
      </c>
      <c r="N1708" s="58">
        <f t="shared" si="372"/>
        <v>54</v>
      </c>
      <c r="O1708" s="58">
        <f t="shared" si="373"/>
        <v>54</v>
      </c>
      <c r="P1708" s="58">
        <f t="shared" si="374"/>
        <v>54</v>
      </c>
      <c r="Q1708" s="58">
        <f t="shared" si="375"/>
        <v>54</v>
      </c>
      <c r="R1708" s="58">
        <f>SUM(Table1[[#This Row],[Oct]:[September]])</f>
        <v>648</v>
      </c>
      <c r="S1708" s="68">
        <f>Table1[[#This Row],[DEMAND for the whole year]]/365</f>
        <v>1.7753424657534247</v>
      </c>
      <c r="T1708" s="68">
        <f>Table1[[#This Row],[Lead Time (days)]]*S1708</f>
        <v>19.528767123287672</v>
      </c>
      <c r="U1708" s="68">
        <f>SQRT(2*Table1[[#This Row],[DEMAND for the whole year]]*$H$1/(Table1[[#This Row],[Std. Price ($)]]*$K$1))</f>
        <v>336.89690544125375</v>
      </c>
      <c r="V1708" s="68">
        <f>Table1[[#This Row],[DEMAND for the whole year]]/U1708</f>
        <v>1.9234370798131142</v>
      </c>
      <c r="W1708" s="68">
        <f>Table1[[#This Row],[Demand variability (COV)]]*S1708</f>
        <v>2.2724383561643835</v>
      </c>
      <c r="X1708" s="68">
        <f t="shared" si="376"/>
        <v>7.5368253866092676</v>
      </c>
      <c r="Y1708" s="68">
        <f t="shared" si="377"/>
        <v>15.478746927371045</v>
      </c>
      <c r="Z1708" s="58">
        <f>(Table1[[#This Row],[Eoq]]/2)*(Table1[[#This Row],[Std. Price ($)]]*$K$1)</f>
        <v>577.03112394393429</v>
      </c>
      <c r="AA1708" s="58">
        <f>Table1[[#This Row],[number of times I order]]*$H$1</f>
        <v>577.03112394393429</v>
      </c>
      <c r="AB1708" s="58">
        <f>Table1[[#This Row],[Holding cost]]+AA1708</f>
        <v>1154.0622478878686</v>
      </c>
      <c r="AC1708" s="34">
        <v>-0.4</v>
      </c>
      <c r="AD1708" s="29">
        <v>0.82</v>
      </c>
      <c r="AE1708" s="29">
        <v>1.28</v>
      </c>
      <c r="AF1708" s="29">
        <v>11</v>
      </c>
    </row>
    <row r="1709" spans="1:32" x14ac:dyDescent="0.15">
      <c r="A1709" s="32">
        <v>19252.278203520367</v>
      </c>
      <c r="B1709" s="33">
        <v>109.337503</v>
      </c>
      <c r="C1709" s="33">
        <v>2332.5956342130467</v>
      </c>
      <c r="D1709" s="33">
        <f>C1709/Table1[[#This Row],[Std. Price ($)]]</f>
        <v>21.333902551378429</v>
      </c>
      <c r="E1709" s="29">
        <v>82</v>
      </c>
      <c r="F1709" s="29">
        <f t="shared" si="364"/>
        <v>147.60000000000002</v>
      </c>
      <c r="G1709" s="29">
        <f t="shared" si="365"/>
        <v>147.60000000000002</v>
      </c>
      <c r="H1709" s="29">
        <f t="shared" si="366"/>
        <v>147.60000000000002</v>
      </c>
      <c r="I1709" s="58">
        <f t="shared" si="367"/>
        <v>147.60000000000002</v>
      </c>
      <c r="J1709" s="58">
        <f t="shared" si="368"/>
        <v>147.60000000000002</v>
      </c>
      <c r="K1709" s="58">
        <f t="shared" si="369"/>
        <v>147.60000000000002</v>
      </c>
      <c r="L1709" s="58">
        <f t="shared" si="370"/>
        <v>147.60000000000002</v>
      </c>
      <c r="M1709" s="58">
        <f t="shared" si="371"/>
        <v>147.60000000000002</v>
      </c>
      <c r="N1709" s="58">
        <f t="shared" si="372"/>
        <v>147.60000000000002</v>
      </c>
      <c r="O1709" s="58">
        <f t="shared" si="373"/>
        <v>147.60000000000002</v>
      </c>
      <c r="P1709" s="58">
        <f t="shared" si="374"/>
        <v>147.60000000000002</v>
      </c>
      <c r="Q1709" s="58">
        <f t="shared" si="375"/>
        <v>147.60000000000002</v>
      </c>
      <c r="R1709" s="58">
        <f>SUM(Table1[[#This Row],[Oct]:[September]])</f>
        <v>1771.1999999999998</v>
      </c>
      <c r="S1709" s="68">
        <f>Table1[[#This Row],[DEMAND for the whole year]]/365</f>
        <v>4.8526027397260272</v>
      </c>
      <c r="T1709" s="68">
        <f>Table1[[#This Row],[Lead Time (days)]]*S1709</f>
        <v>24.263013698630136</v>
      </c>
      <c r="U1709" s="68">
        <f>SQRT(2*Table1[[#This Row],[DEMAND for the whole year]]*$H$1/(Table1[[#This Row],[Std. Price ($)]]*$K$1))</f>
        <v>220.44987322064949</v>
      </c>
      <c r="V1709" s="68">
        <f>Table1[[#This Row],[DEMAND for the whole year]]/U1709</f>
        <v>8.0344795582041275</v>
      </c>
      <c r="W1709" s="68">
        <f>Table1[[#This Row],[Demand variability (COV)]]*S1709</f>
        <v>6.5024876712328767</v>
      </c>
      <c r="X1709" s="68">
        <f t="shared" si="376"/>
        <v>14.540004455731017</v>
      </c>
      <c r="Y1709" s="68">
        <f t="shared" si="377"/>
        <v>29.861518311539417</v>
      </c>
      <c r="Z1709" s="58">
        <f>(Table1[[#This Row],[Eoq]]/2)*(Table1[[#This Row],[Std. Price ($)]]*$K$1)</f>
        <v>2410.3438674612385</v>
      </c>
      <c r="AA1709" s="58">
        <f>Table1[[#This Row],[number of times I order]]*$H$1</f>
        <v>2410.3438674612385</v>
      </c>
      <c r="AB1709" s="58">
        <f>Table1[[#This Row],[Holding cost]]+AA1709</f>
        <v>4820.6877349224769</v>
      </c>
      <c r="AC1709" s="34">
        <v>0.8</v>
      </c>
      <c r="AD1709" s="29">
        <v>0.85</v>
      </c>
      <c r="AE1709" s="29">
        <v>1.34</v>
      </c>
      <c r="AF1709" s="29">
        <v>5</v>
      </c>
    </row>
    <row r="1710" spans="1:32" x14ac:dyDescent="0.15">
      <c r="A1710" s="32">
        <v>74569.653912837879</v>
      </c>
      <c r="B1710" s="33">
        <v>634.67662500000006</v>
      </c>
      <c r="C1710" s="33">
        <v>131154.0634201857</v>
      </c>
      <c r="D1710" s="33">
        <f>C1710/Table1[[#This Row],[Std. Price ($)]]</f>
        <v>206.64706758372532</v>
      </c>
      <c r="E1710" s="29">
        <v>122</v>
      </c>
      <c r="F1710" s="29">
        <f t="shared" si="364"/>
        <v>305</v>
      </c>
      <c r="G1710" s="29">
        <f t="shared" si="365"/>
        <v>305</v>
      </c>
      <c r="H1710" s="29">
        <f t="shared" si="366"/>
        <v>305</v>
      </c>
      <c r="I1710" s="58">
        <f t="shared" si="367"/>
        <v>305</v>
      </c>
      <c r="J1710" s="58">
        <f t="shared" si="368"/>
        <v>305</v>
      </c>
      <c r="K1710" s="58">
        <f t="shared" si="369"/>
        <v>305</v>
      </c>
      <c r="L1710" s="58">
        <f t="shared" si="370"/>
        <v>305</v>
      </c>
      <c r="M1710" s="58">
        <f t="shared" si="371"/>
        <v>305</v>
      </c>
      <c r="N1710" s="58">
        <f t="shared" si="372"/>
        <v>305</v>
      </c>
      <c r="O1710" s="58">
        <f t="shared" si="373"/>
        <v>305</v>
      </c>
      <c r="P1710" s="58">
        <f t="shared" si="374"/>
        <v>305</v>
      </c>
      <c r="Q1710" s="58">
        <f t="shared" si="375"/>
        <v>305</v>
      </c>
      <c r="R1710" s="58">
        <f>SUM(Table1[[#This Row],[Oct]:[September]])</f>
        <v>3660</v>
      </c>
      <c r="S1710" s="68">
        <f>Table1[[#This Row],[DEMAND for the whole year]]/365</f>
        <v>10.027397260273972</v>
      </c>
      <c r="T1710" s="68">
        <f>Table1[[#This Row],[Lead Time (days)]]*S1710</f>
        <v>762.08219178082186</v>
      </c>
      <c r="U1710" s="68">
        <f>SQRT(2*Table1[[#This Row],[DEMAND for the whole year]]*$H$1/(Table1[[#This Row],[Std. Price ($)]]*$K$1))</f>
        <v>131.53002971742592</v>
      </c>
      <c r="V1710" s="68">
        <f>Table1[[#This Row],[DEMAND for the whole year]]/U1710</f>
        <v>27.826345115735197</v>
      </c>
      <c r="W1710" s="68">
        <f>Table1[[#This Row],[Demand variability (COV)]]*S1710</f>
        <v>5.8158904109589029</v>
      </c>
      <c r="X1710" s="68">
        <f t="shared" si="376"/>
        <v>50.7017571361542</v>
      </c>
      <c r="Y1710" s="68">
        <f t="shared" si="377"/>
        <v>104.1286784854959</v>
      </c>
      <c r="Z1710" s="58">
        <f>(Table1[[#This Row],[Eoq]]/2)*(Table1[[#This Row],[Std. Price ($)]]*$K$1)</f>
        <v>8347.903534720559</v>
      </c>
      <c r="AA1710" s="58">
        <f>Table1[[#This Row],[number of times I order]]*$H$1</f>
        <v>8347.903534720559</v>
      </c>
      <c r="AB1710" s="58">
        <f>Table1[[#This Row],[Holding cost]]+AA1710</f>
        <v>16695.807069441118</v>
      </c>
      <c r="AC1710" s="34">
        <v>1.5</v>
      </c>
      <c r="AD1710" s="29">
        <v>1</v>
      </c>
      <c r="AE1710" s="29">
        <v>0.57999999999999996</v>
      </c>
      <c r="AF1710" s="29">
        <v>76</v>
      </c>
    </row>
    <row r="1711" spans="1:32" x14ac:dyDescent="0.15">
      <c r="A1711" s="32">
        <v>37919.040461674871</v>
      </c>
      <c r="B1711" s="33">
        <v>24.820741000000002</v>
      </c>
      <c r="C1711" s="33">
        <v>25486.744183780047</v>
      </c>
      <c r="D1711" s="33">
        <f>C1711/Table1[[#This Row],[Std. Price ($)]]</f>
        <v>1026.8325262239368</v>
      </c>
      <c r="E1711" s="29">
        <v>74</v>
      </c>
      <c r="F1711" s="29">
        <f t="shared" si="364"/>
        <v>111</v>
      </c>
      <c r="G1711" s="29">
        <f t="shared" si="365"/>
        <v>111</v>
      </c>
      <c r="H1711" s="29">
        <f t="shared" si="366"/>
        <v>111</v>
      </c>
      <c r="I1711" s="58">
        <f t="shared" si="367"/>
        <v>111</v>
      </c>
      <c r="J1711" s="58">
        <f t="shared" si="368"/>
        <v>111</v>
      </c>
      <c r="K1711" s="58">
        <f t="shared" si="369"/>
        <v>111</v>
      </c>
      <c r="L1711" s="58">
        <f t="shared" si="370"/>
        <v>111</v>
      </c>
      <c r="M1711" s="58">
        <f t="shared" si="371"/>
        <v>111</v>
      </c>
      <c r="N1711" s="58">
        <f t="shared" si="372"/>
        <v>111</v>
      </c>
      <c r="O1711" s="58">
        <f t="shared" si="373"/>
        <v>111</v>
      </c>
      <c r="P1711" s="58">
        <f t="shared" si="374"/>
        <v>111</v>
      </c>
      <c r="Q1711" s="58">
        <f t="shared" si="375"/>
        <v>111</v>
      </c>
      <c r="R1711" s="58">
        <f>SUM(Table1[[#This Row],[Oct]:[September]])</f>
        <v>1332</v>
      </c>
      <c r="S1711" s="68">
        <f>Table1[[#This Row],[DEMAND for the whole year]]/365</f>
        <v>3.6493150684931508</v>
      </c>
      <c r="T1711" s="68">
        <f>Table1[[#This Row],[Lead Time (days)]]*S1711</f>
        <v>437.91780821917808</v>
      </c>
      <c r="U1711" s="68">
        <f>SQRT(2*Table1[[#This Row],[DEMAND for the whole year]]*$H$1/(Table1[[#This Row],[Std. Price ($)]]*$K$1))</f>
        <v>401.24105936197139</v>
      </c>
      <c r="V1711" s="68">
        <f>Table1[[#This Row],[DEMAND for the whole year]]/U1711</f>
        <v>3.3197001376630388</v>
      </c>
      <c r="W1711" s="68">
        <f>Table1[[#This Row],[Demand variability (COV)]]*S1711</f>
        <v>10.838465753424659</v>
      </c>
      <c r="X1711" s="68">
        <f t="shared" si="376"/>
        <v>118.72944363795823</v>
      </c>
      <c r="Y1711" s="68">
        <f t="shared" si="377"/>
        <v>243.84046553137904</v>
      </c>
      <c r="Z1711" s="58">
        <f>(Table1[[#This Row],[Eoq]]/2)*(Table1[[#This Row],[Std. Price ($)]]*$K$1)</f>
        <v>995.91004129891178</v>
      </c>
      <c r="AA1711" s="58">
        <f>Table1[[#This Row],[number of times I order]]*$H$1</f>
        <v>995.91004129891166</v>
      </c>
      <c r="AB1711" s="58">
        <f>Table1[[#This Row],[Holding cost]]+AA1711</f>
        <v>1991.8200825978233</v>
      </c>
      <c r="AC1711" s="34">
        <v>0.5</v>
      </c>
      <c r="AD1711" s="29">
        <v>0.82</v>
      </c>
      <c r="AE1711" s="29">
        <v>2.97</v>
      </c>
      <c r="AF1711" s="29">
        <v>120</v>
      </c>
    </row>
    <row r="1712" spans="1:32" x14ac:dyDescent="0.15">
      <c r="A1712" s="32">
        <v>97164.69178361629</v>
      </c>
      <c r="B1712" s="33">
        <v>24.996103000000002</v>
      </c>
      <c r="C1712" s="33">
        <v>4198.306200832425</v>
      </c>
      <c r="D1712" s="33">
        <f>C1712/Table1[[#This Row],[Std. Price ($)]]</f>
        <v>167.95842939327082</v>
      </c>
      <c r="E1712" s="29">
        <v>122</v>
      </c>
      <c r="F1712" s="29">
        <f t="shared" si="364"/>
        <v>268.39999999999998</v>
      </c>
      <c r="G1712" s="29">
        <f t="shared" si="365"/>
        <v>268.39999999999998</v>
      </c>
      <c r="H1712" s="29">
        <f t="shared" si="366"/>
        <v>268.39999999999998</v>
      </c>
      <c r="I1712" s="58">
        <f t="shared" si="367"/>
        <v>268.39999999999998</v>
      </c>
      <c r="J1712" s="58">
        <f t="shared" si="368"/>
        <v>268.39999999999998</v>
      </c>
      <c r="K1712" s="58">
        <f t="shared" si="369"/>
        <v>268.39999999999998</v>
      </c>
      <c r="L1712" s="58">
        <f t="shared" si="370"/>
        <v>268.39999999999998</v>
      </c>
      <c r="M1712" s="58">
        <f t="shared" si="371"/>
        <v>268.39999999999998</v>
      </c>
      <c r="N1712" s="58">
        <f t="shared" si="372"/>
        <v>268.39999999999998</v>
      </c>
      <c r="O1712" s="58">
        <f t="shared" si="373"/>
        <v>268.39999999999998</v>
      </c>
      <c r="P1712" s="58">
        <f t="shared" si="374"/>
        <v>268.39999999999998</v>
      </c>
      <c r="Q1712" s="58">
        <f t="shared" si="375"/>
        <v>268.39999999999998</v>
      </c>
      <c r="R1712" s="58">
        <f>SUM(Table1[[#This Row],[Oct]:[September]])</f>
        <v>3220.8000000000006</v>
      </c>
      <c r="S1712" s="68">
        <f>Table1[[#This Row],[DEMAND for the whole year]]/365</f>
        <v>8.8241095890410968</v>
      </c>
      <c r="T1712" s="68">
        <f>Table1[[#This Row],[Lead Time (days)]]*S1712</f>
        <v>1085.3654794520548</v>
      </c>
      <c r="U1712" s="68">
        <f>SQRT(2*Table1[[#This Row],[DEMAND for the whole year]]*$H$1/(Table1[[#This Row],[Std. Price ($)]]*$K$1))</f>
        <v>621.73648468563113</v>
      </c>
      <c r="V1712" s="68">
        <f>Table1[[#This Row],[DEMAND for the whole year]]/U1712</f>
        <v>5.1803297366866525</v>
      </c>
      <c r="W1712" s="68">
        <f>Table1[[#This Row],[Demand variability (COV)]]*S1712</f>
        <v>2.2060273972602742</v>
      </c>
      <c r="X1712" s="68">
        <f t="shared" si="376"/>
        <v>24.466027383454421</v>
      </c>
      <c r="Y1712" s="68">
        <f t="shared" si="377"/>
        <v>50.247077086257846</v>
      </c>
      <c r="Z1712" s="58">
        <f>(Table1[[#This Row],[Eoq]]/2)*(Table1[[#This Row],[Std. Price ($)]]*$K$1)</f>
        <v>1554.0989210059961</v>
      </c>
      <c r="AA1712" s="58">
        <f>Table1[[#This Row],[number of times I order]]*$H$1</f>
        <v>1554.0989210059959</v>
      </c>
      <c r="AB1712" s="58">
        <f>Table1[[#This Row],[Holding cost]]+AA1712</f>
        <v>3108.1978420119922</v>
      </c>
      <c r="AC1712" s="34">
        <v>1.2</v>
      </c>
      <c r="AD1712" s="29">
        <v>1</v>
      </c>
      <c r="AE1712" s="29">
        <v>0.25</v>
      </c>
      <c r="AF1712" s="29">
        <v>123</v>
      </c>
    </row>
    <row r="1713" spans="1:32" x14ac:dyDescent="0.15">
      <c r="A1713" s="32">
        <v>53917.250935176467</v>
      </c>
      <c r="B1713" s="33">
        <v>8.7217460000000013</v>
      </c>
      <c r="C1713" s="33">
        <v>5656.18111499923</v>
      </c>
      <c r="D1713" s="33">
        <f>C1713/Table1[[#This Row],[Std. Price ($)]]</f>
        <v>648.51477158349132</v>
      </c>
      <c r="E1713" s="29">
        <v>284</v>
      </c>
      <c r="F1713" s="29">
        <f t="shared" si="364"/>
        <v>85.200000000000017</v>
      </c>
      <c r="G1713" s="29">
        <f t="shared" si="365"/>
        <v>85.200000000000017</v>
      </c>
      <c r="H1713" s="29">
        <f t="shared" si="366"/>
        <v>85.200000000000017</v>
      </c>
      <c r="I1713" s="58">
        <f t="shared" si="367"/>
        <v>85.200000000000017</v>
      </c>
      <c r="J1713" s="58">
        <f t="shared" si="368"/>
        <v>85.200000000000017</v>
      </c>
      <c r="K1713" s="58">
        <f t="shared" si="369"/>
        <v>85.200000000000017</v>
      </c>
      <c r="L1713" s="58">
        <f t="shared" si="370"/>
        <v>85.200000000000017</v>
      </c>
      <c r="M1713" s="58">
        <f t="shared" si="371"/>
        <v>85.200000000000017</v>
      </c>
      <c r="N1713" s="58">
        <f t="shared" si="372"/>
        <v>85.200000000000017</v>
      </c>
      <c r="O1713" s="58">
        <f t="shared" si="373"/>
        <v>85.200000000000017</v>
      </c>
      <c r="P1713" s="58">
        <f t="shared" si="374"/>
        <v>85.200000000000017</v>
      </c>
      <c r="Q1713" s="58">
        <f t="shared" si="375"/>
        <v>85.200000000000017</v>
      </c>
      <c r="R1713" s="58">
        <f>SUM(Table1[[#This Row],[Oct]:[September]])</f>
        <v>1022.4000000000004</v>
      </c>
      <c r="S1713" s="68">
        <f>Table1[[#This Row],[DEMAND for the whole year]]/365</f>
        <v>2.8010958904109602</v>
      </c>
      <c r="T1713" s="68">
        <f>Table1[[#This Row],[Lead Time (days)]]*S1713</f>
        <v>103.64054794520553</v>
      </c>
      <c r="U1713" s="68">
        <f>SQRT(2*Table1[[#This Row],[DEMAND for the whole year]]*$H$1/(Table1[[#This Row],[Std. Price ($)]]*$K$1))</f>
        <v>593.01998622842791</v>
      </c>
      <c r="V1713" s="68">
        <f>Table1[[#This Row],[DEMAND for the whole year]]/U1713</f>
        <v>1.7240565642692822</v>
      </c>
      <c r="W1713" s="68">
        <f>Table1[[#This Row],[Demand variability (COV)]]*S1713</f>
        <v>4.1736328767123307</v>
      </c>
      <c r="X1713" s="68">
        <f t="shared" si="376"/>
        <v>25.387217677686532</v>
      </c>
      <c r="Y1713" s="68">
        <f t="shared" si="377"/>
        <v>52.138970649521653</v>
      </c>
      <c r="Z1713" s="58">
        <f>(Table1[[#This Row],[Eoq]]/2)*(Table1[[#This Row],[Std. Price ($)]]*$K$1)</f>
        <v>517.21696928078472</v>
      </c>
      <c r="AA1713" s="58">
        <f>Table1[[#This Row],[number of times I order]]*$H$1</f>
        <v>517.21696928078461</v>
      </c>
      <c r="AB1713" s="58">
        <f>Table1[[#This Row],[Holding cost]]+AA1713</f>
        <v>1034.4339385615694</v>
      </c>
      <c r="AC1713" s="34">
        <v>-0.7</v>
      </c>
      <c r="AD1713" s="29">
        <v>1</v>
      </c>
      <c r="AE1713" s="29">
        <v>1.49</v>
      </c>
      <c r="AF1713" s="29">
        <v>37</v>
      </c>
    </row>
    <row r="1714" spans="1:32" x14ac:dyDescent="0.15">
      <c r="A1714" s="32">
        <v>11944.611739507571</v>
      </c>
      <c r="B1714" s="33">
        <v>21.874511999999999</v>
      </c>
      <c r="C1714" s="33">
        <v>2986.3648873772058</v>
      </c>
      <c r="D1714" s="33">
        <f>C1714/Table1[[#This Row],[Std. Price ($)]]</f>
        <v>136.52258333247417</v>
      </c>
      <c r="E1714" s="29">
        <v>170</v>
      </c>
      <c r="F1714" s="29">
        <f t="shared" si="364"/>
        <v>238</v>
      </c>
      <c r="G1714" s="29">
        <f t="shared" si="365"/>
        <v>238</v>
      </c>
      <c r="H1714" s="29">
        <f t="shared" si="366"/>
        <v>238</v>
      </c>
      <c r="I1714" s="58">
        <f t="shared" si="367"/>
        <v>238</v>
      </c>
      <c r="J1714" s="58">
        <f t="shared" si="368"/>
        <v>238</v>
      </c>
      <c r="K1714" s="58">
        <f t="shared" si="369"/>
        <v>238</v>
      </c>
      <c r="L1714" s="58">
        <f t="shared" si="370"/>
        <v>238</v>
      </c>
      <c r="M1714" s="58">
        <f t="shared" si="371"/>
        <v>238</v>
      </c>
      <c r="N1714" s="58">
        <f t="shared" si="372"/>
        <v>238</v>
      </c>
      <c r="O1714" s="58">
        <f t="shared" si="373"/>
        <v>238</v>
      </c>
      <c r="P1714" s="58">
        <f t="shared" si="374"/>
        <v>238</v>
      </c>
      <c r="Q1714" s="58">
        <f t="shared" si="375"/>
        <v>238</v>
      </c>
      <c r="R1714" s="58">
        <f>SUM(Table1[[#This Row],[Oct]:[September]])</f>
        <v>2856</v>
      </c>
      <c r="S1714" s="68">
        <f>Table1[[#This Row],[DEMAND for the whole year]]/365</f>
        <v>7.8246575342465752</v>
      </c>
      <c r="T1714" s="68">
        <f>Table1[[#This Row],[Lead Time (days)]]*S1714</f>
        <v>179.96712328767123</v>
      </c>
      <c r="U1714" s="68">
        <f>SQRT(2*Table1[[#This Row],[DEMAND for the whole year]]*$H$1/(Table1[[#This Row],[Std. Price ($)]]*$K$1))</f>
        <v>625.85041185269654</v>
      </c>
      <c r="V1714" s="68">
        <f>Table1[[#This Row],[DEMAND for the whole year]]/U1714</f>
        <v>4.563390781425583</v>
      </c>
      <c r="W1714" s="68">
        <f>Table1[[#This Row],[Demand variability (COV)]]*S1714</f>
        <v>6.6509589041095891</v>
      </c>
      <c r="X1714" s="68">
        <f t="shared" si="376"/>
        <v>31.896878372586183</v>
      </c>
      <c r="Y1714" s="68">
        <f t="shared" si="377"/>
        <v>65.508179210254596</v>
      </c>
      <c r="Z1714" s="58">
        <f>(Table1[[#This Row],[Eoq]]/2)*(Table1[[#This Row],[Std. Price ($)]]*$K$1)</f>
        <v>1369.0172344276752</v>
      </c>
      <c r="AA1714" s="58">
        <f>Table1[[#This Row],[number of times I order]]*$H$1</f>
        <v>1369.0172344276748</v>
      </c>
      <c r="AB1714" s="58">
        <f>Table1[[#This Row],[Holding cost]]+AA1714</f>
        <v>2738.03446885535</v>
      </c>
      <c r="AC1714" s="34">
        <v>0.4</v>
      </c>
      <c r="AD1714" s="29">
        <v>0.85</v>
      </c>
      <c r="AE1714" s="29">
        <v>0.85</v>
      </c>
      <c r="AF1714" s="29">
        <v>23</v>
      </c>
    </row>
    <row r="1715" spans="1:32" x14ac:dyDescent="0.15">
      <c r="A1715" s="32">
        <v>29982.571990210115</v>
      </c>
      <c r="B1715" s="33">
        <v>7.7747450000000002</v>
      </c>
      <c r="C1715" s="33">
        <v>247.03546939762086</v>
      </c>
      <c r="D1715" s="33">
        <f>C1715/Table1[[#This Row],[Std. Price ($)]]</f>
        <v>31.774092834893086</v>
      </c>
      <c r="E1715" s="29">
        <v>106</v>
      </c>
      <c r="F1715" s="29">
        <f t="shared" si="364"/>
        <v>31.800000000000011</v>
      </c>
      <c r="G1715" s="29">
        <f t="shared" si="365"/>
        <v>31.800000000000011</v>
      </c>
      <c r="H1715" s="29">
        <f t="shared" si="366"/>
        <v>31.800000000000011</v>
      </c>
      <c r="I1715" s="58">
        <f t="shared" si="367"/>
        <v>31.800000000000011</v>
      </c>
      <c r="J1715" s="58">
        <f t="shared" si="368"/>
        <v>31.800000000000011</v>
      </c>
      <c r="K1715" s="58">
        <f t="shared" si="369"/>
        <v>31.800000000000011</v>
      </c>
      <c r="L1715" s="58">
        <f t="shared" si="370"/>
        <v>31.800000000000011</v>
      </c>
      <c r="M1715" s="58">
        <f t="shared" si="371"/>
        <v>31.800000000000011</v>
      </c>
      <c r="N1715" s="58">
        <f t="shared" si="372"/>
        <v>31.800000000000011</v>
      </c>
      <c r="O1715" s="58">
        <f t="shared" si="373"/>
        <v>31.800000000000011</v>
      </c>
      <c r="P1715" s="58">
        <f t="shared" si="374"/>
        <v>31.800000000000011</v>
      </c>
      <c r="Q1715" s="58">
        <f t="shared" si="375"/>
        <v>31.800000000000011</v>
      </c>
      <c r="R1715" s="58">
        <f>SUM(Table1[[#This Row],[Oct]:[September]])</f>
        <v>381.60000000000014</v>
      </c>
      <c r="S1715" s="68">
        <f>Table1[[#This Row],[DEMAND for the whole year]]/365</f>
        <v>1.045479452054795</v>
      </c>
      <c r="T1715" s="68">
        <f>Table1[[#This Row],[Lead Time (days)]]*S1715</f>
        <v>16.72767123287672</v>
      </c>
      <c r="U1715" s="68">
        <f>SQRT(2*Table1[[#This Row],[DEMAND for the whole year]]*$H$1/(Table1[[#This Row],[Std. Price ($)]]*$K$1))</f>
        <v>383.72644793637937</v>
      </c>
      <c r="V1715" s="68">
        <f>Table1[[#This Row],[DEMAND for the whole year]]/U1715</f>
        <v>0.99445842748704205</v>
      </c>
      <c r="W1715" s="68">
        <f>Table1[[#This Row],[Demand variability (COV)]]*S1715</f>
        <v>0.26136986301369874</v>
      </c>
      <c r="X1715" s="68">
        <f t="shared" si="376"/>
        <v>1.045479452054795</v>
      </c>
      <c r="Y1715" s="68">
        <f t="shared" si="377"/>
        <v>2.1471522857454897</v>
      </c>
      <c r="Z1715" s="58">
        <f>(Table1[[#This Row],[Eoq]]/2)*(Table1[[#This Row],[Std. Price ($)]]*$K$1)</f>
        <v>298.33752824611258</v>
      </c>
      <c r="AA1715" s="58">
        <f>Table1[[#This Row],[number of times I order]]*$H$1</f>
        <v>298.33752824611264</v>
      </c>
      <c r="AB1715" s="58">
        <f>Table1[[#This Row],[Holding cost]]+AA1715</f>
        <v>596.67505649222517</v>
      </c>
      <c r="AC1715" s="34">
        <v>-0.7</v>
      </c>
      <c r="AD1715" s="29">
        <v>0.75</v>
      </c>
      <c r="AE1715" s="29">
        <v>0.25</v>
      </c>
      <c r="AF1715" s="29">
        <v>16</v>
      </c>
    </row>
    <row r="1716" spans="1:32" x14ac:dyDescent="0.15">
      <c r="A1716" s="32">
        <v>19688.649008100547</v>
      </c>
      <c r="B1716" s="33">
        <v>12.451285</v>
      </c>
      <c r="C1716" s="33">
        <v>2731.8922753910701</v>
      </c>
      <c r="D1716" s="33">
        <f>C1716/Table1[[#This Row],[Std. Price ($)]]</f>
        <v>219.40645285936913</v>
      </c>
      <c r="E1716" s="29">
        <v>66</v>
      </c>
      <c r="F1716" s="29">
        <f t="shared" si="364"/>
        <v>145.19999999999999</v>
      </c>
      <c r="G1716" s="29">
        <f t="shared" si="365"/>
        <v>145.19999999999999</v>
      </c>
      <c r="H1716" s="29">
        <f t="shared" si="366"/>
        <v>145.19999999999999</v>
      </c>
      <c r="I1716" s="58">
        <f t="shared" si="367"/>
        <v>145.19999999999999</v>
      </c>
      <c r="J1716" s="58">
        <f t="shared" si="368"/>
        <v>145.19999999999999</v>
      </c>
      <c r="K1716" s="58">
        <f t="shared" si="369"/>
        <v>145.19999999999999</v>
      </c>
      <c r="L1716" s="58">
        <f t="shared" si="370"/>
        <v>145.19999999999999</v>
      </c>
      <c r="M1716" s="58">
        <f t="shared" si="371"/>
        <v>145.19999999999999</v>
      </c>
      <c r="N1716" s="58">
        <f t="shared" si="372"/>
        <v>145.19999999999999</v>
      </c>
      <c r="O1716" s="58">
        <f t="shared" si="373"/>
        <v>145.19999999999999</v>
      </c>
      <c r="P1716" s="58">
        <f t="shared" si="374"/>
        <v>145.19999999999999</v>
      </c>
      <c r="Q1716" s="58">
        <f t="shared" si="375"/>
        <v>145.19999999999999</v>
      </c>
      <c r="R1716" s="58">
        <f>SUM(Table1[[#This Row],[Oct]:[September]])</f>
        <v>1742.4000000000003</v>
      </c>
      <c r="S1716" s="68">
        <f>Table1[[#This Row],[DEMAND for the whole year]]/365</f>
        <v>4.7736986301369875</v>
      </c>
      <c r="T1716" s="68">
        <f>Table1[[#This Row],[Lead Time (days)]]*S1716</f>
        <v>315.06410958904115</v>
      </c>
      <c r="U1716" s="68">
        <f>SQRT(2*Table1[[#This Row],[DEMAND for the whole year]]*$H$1/(Table1[[#This Row],[Std. Price ($)]]*$K$1))</f>
        <v>647.92907920829566</v>
      </c>
      <c r="V1716" s="68">
        <f>Table1[[#This Row],[DEMAND for the whole year]]/U1716</f>
        <v>2.6891832083366878</v>
      </c>
      <c r="W1716" s="68">
        <f>Table1[[#This Row],[Demand variability (COV)]]*S1716</f>
        <v>5.8716493150684945</v>
      </c>
      <c r="X1716" s="68">
        <f t="shared" si="376"/>
        <v>47.701504534170887</v>
      </c>
      <c r="Y1716" s="68">
        <f t="shared" si="377"/>
        <v>97.966912972552379</v>
      </c>
      <c r="Z1716" s="58">
        <f>(Table1[[#This Row],[Eoq]]/2)*(Table1[[#This Row],[Std. Price ($)]]*$K$1)</f>
        <v>806.75496250100639</v>
      </c>
      <c r="AA1716" s="58">
        <f>Table1[[#This Row],[number of times I order]]*$H$1</f>
        <v>806.75496250100639</v>
      </c>
      <c r="AB1716" s="58">
        <f>Table1[[#This Row],[Holding cost]]+AA1716</f>
        <v>1613.5099250020128</v>
      </c>
      <c r="AC1716" s="34">
        <v>1.2</v>
      </c>
      <c r="AD1716" s="29">
        <v>1</v>
      </c>
      <c r="AE1716" s="29">
        <v>1.23</v>
      </c>
      <c r="AF1716" s="29">
        <v>66</v>
      </c>
    </row>
    <row r="1717" spans="1:32" x14ac:dyDescent="0.15">
      <c r="A1717" s="32">
        <v>3420.1533990760759</v>
      </c>
      <c r="B1717" s="33">
        <v>6.5822350000000007</v>
      </c>
      <c r="C1717" s="33">
        <v>1128.7695210725042</v>
      </c>
      <c r="D1717" s="33">
        <f>C1717/Table1[[#This Row],[Std. Price ($)]]</f>
        <v>171.48727158366484</v>
      </c>
      <c r="E1717" s="29">
        <v>90</v>
      </c>
      <c r="F1717" s="29">
        <f t="shared" si="364"/>
        <v>198</v>
      </c>
      <c r="G1717" s="29">
        <f t="shared" si="365"/>
        <v>198</v>
      </c>
      <c r="H1717" s="29">
        <f t="shared" si="366"/>
        <v>198</v>
      </c>
      <c r="I1717" s="58">
        <f t="shared" si="367"/>
        <v>198</v>
      </c>
      <c r="J1717" s="58">
        <f t="shared" si="368"/>
        <v>198</v>
      </c>
      <c r="K1717" s="58">
        <f t="shared" si="369"/>
        <v>198</v>
      </c>
      <c r="L1717" s="58">
        <f t="shared" si="370"/>
        <v>198</v>
      </c>
      <c r="M1717" s="58">
        <f t="shared" si="371"/>
        <v>198</v>
      </c>
      <c r="N1717" s="58">
        <f t="shared" si="372"/>
        <v>198</v>
      </c>
      <c r="O1717" s="58">
        <f t="shared" si="373"/>
        <v>198</v>
      </c>
      <c r="P1717" s="58">
        <f t="shared" si="374"/>
        <v>198</v>
      </c>
      <c r="Q1717" s="58">
        <f t="shared" si="375"/>
        <v>198</v>
      </c>
      <c r="R1717" s="58">
        <f>SUM(Table1[[#This Row],[Oct]:[September]])</f>
        <v>2376</v>
      </c>
      <c r="S1717" s="68">
        <f>Table1[[#This Row],[DEMAND for the whole year]]/365</f>
        <v>6.5095890410958903</v>
      </c>
      <c r="T1717" s="68">
        <f>Table1[[#This Row],[Lead Time (days)]]*S1717</f>
        <v>195.2876712328767</v>
      </c>
      <c r="U1717" s="68">
        <f>SQRT(2*Table1[[#This Row],[DEMAND for the whole year]]*$H$1/(Table1[[#This Row],[Std. Price ($)]]*$K$1))</f>
        <v>1040.6319454030133</v>
      </c>
      <c r="V1717" s="68">
        <f>Table1[[#This Row],[DEMAND for the whole year]]/U1717</f>
        <v>2.2832280043832678</v>
      </c>
      <c r="W1717" s="68">
        <f>Table1[[#This Row],[Demand variability (COV)]]*S1717</f>
        <v>12.107835616438356</v>
      </c>
      <c r="X1717" s="68">
        <f t="shared" si="376"/>
        <v>66.317346896877552</v>
      </c>
      <c r="Y1717" s="68">
        <f t="shared" si="377"/>
        <v>136.19917894545492</v>
      </c>
      <c r="Z1717" s="58">
        <f>(Table1[[#This Row],[Eoq]]/2)*(Table1[[#This Row],[Std. Price ($)]]*$K$1)</f>
        <v>684.96840131498038</v>
      </c>
      <c r="AA1717" s="58">
        <f>Table1[[#This Row],[number of times I order]]*$H$1</f>
        <v>684.96840131498038</v>
      </c>
      <c r="AB1717" s="58">
        <f>Table1[[#This Row],[Holding cost]]+AA1717</f>
        <v>1369.9368026299608</v>
      </c>
      <c r="AC1717" s="34">
        <v>1.2</v>
      </c>
      <c r="AD1717" s="29">
        <v>0.85</v>
      </c>
      <c r="AE1717" s="29">
        <v>1.86</v>
      </c>
      <c r="AF1717" s="29">
        <v>30</v>
      </c>
    </row>
    <row r="1718" spans="1:32" x14ac:dyDescent="0.15">
      <c r="A1718" s="32">
        <v>34397.375238616354</v>
      </c>
      <c r="B1718" s="33">
        <v>10.091851</v>
      </c>
      <c r="C1718" s="33">
        <v>5900.5591192387446</v>
      </c>
      <c r="D1718" s="33">
        <f>C1718/Table1[[#This Row],[Std. Price ($)]]</f>
        <v>584.68551698184456</v>
      </c>
      <c r="E1718" s="29">
        <v>138</v>
      </c>
      <c r="F1718" s="29">
        <f t="shared" si="364"/>
        <v>345</v>
      </c>
      <c r="G1718" s="29">
        <f t="shared" si="365"/>
        <v>345</v>
      </c>
      <c r="H1718" s="29">
        <f t="shared" si="366"/>
        <v>345</v>
      </c>
      <c r="I1718" s="58">
        <f t="shared" si="367"/>
        <v>345</v>
      </c>
      <c r="J1718" s="58">
        <f t="shared" si="368"/>
        <v>345</v>
      </c>
      <c r="K1718" s="58">
        <f t="shared" si="369"/>
        <v>345</v>
      </c>
      <c r="L1718" s="58">
        <f t="shared" si="370"/>
        <v>345</v>
      </c>
      <c r="M1718" s="58">
        <f t="shared" si="371"/>
        <v>345</v>
      </c>
      <c r="N1718" s="58">
        <f t="shared" si="372"/>
        <v>345</v>
      </c>
      <c r="O1718" s="58">
        <f t="shared" si="373"/>
        <v>345</v>
      </c>
      <c r="P1718" s="58">
        <f t="shared" si="374"/>
        <v>345</v>
      </c>
      <c r="Q1718" s="58">
        <f t="shared" si="375"/>
        <v>345</v>
      </c>
      <c r="R1718" s="58">
        <f>SUM(Table1[[#This Row],[Oct]:[September]])</f>
        <v>4140</v>
      </c>
      <c r="S1718" s="68">
        <f>Table1[[#This Row],[DEMAND for the whole year]]/365</f>
        <v>11.342465753424657</v>
      </c>
      <c r="T1718" s="68">
        <f>Table1[[#This Row],[Lead Time (days)]]*S1718</f>
        <v>499.0684931506849</v>
      </c>
      <c r="U1718" s="68">
        <f>SQRT(2*Table1[[#This Row],[DEMAND for the whole year]]*$H$1/(Table1[[#This Row],[Std. Price ($)]]*$K$1))</f>
        <v>1109.3673578979815</v>
      </c>
      <c r="V1718" s="68">
        <f>Table1[[#This Row],[DEMAND for the whole year]]/U1718</f>
        <v>3.7318566933900343</v>
      </c>
      <c r="W1718" s="68">
        <f>Table1[[#This Row],[Demand variability (COV)]]*S1718</f>
        <v>27.108493150684932</v>
      </c>
      <c r="X1718" s="68">
        <f t="shared" si="376"/>
        <v>179.81740082548242</v>
      </c>
      <c r="Y1718" s="68">
        <f t="shared" si="377"/>
        <v>369.29979105798026</v>
      </c>
      <c r="Z1718" s="58">
        <f>(Table1[[#This Row],[Eoq]]/2)*(Table1[[#This Row],[Std. Price ($)]]*$K$1)</f>
        <v>1119.5570080170103</v>
      </c>
      <c r="AA1718" s="58">
        <f>Table1[[#This Row],[number of times I order]]*$H$1</f>
        <v>1119.5570080170103</v>
      </c>
      <c r="AB1718" s="58">
        <f>Table1[[#This Row],[Holding cost]]+AA1718</f>
        <v>2239.1140160340206</v>
      </c>
      <c r="AC1718" s="34">
        <v>1.5</v>
      </c>
      <c r="AD1718" s="29">
        <v>0.7</v>
      </c>
      <c r="AE1718" s="29">
        <v>2.39</v>
      </c>
      <c r="AF1718" s="29">
        <v>44</v>
      </c>
    </row>
    <row r="1719" spans="1:32" x14ac:dyDescent="0.15">
      <c r="A1719" s="32">
        <v>94232.442561845193</v>
      </c>
      <c r="B1719" s="33">
        <v>19.341113000000004</v>
      </c>
      <c r="C1719" s="33">
        <v>4742.5274504272284</v>
      </c>
      <c r="D1719" s="33">
        <f>C1719/Table1[[#This Row],[Std. Price ($)]]</f>
        <v>245.20447455258793</v>
      </c>
      <c r="E1719" s="29">
        <v>154</v>
      </c>
      <c r="F1719" s="29">
        <f t="shared" si="364"/>
        <v>61.600000000000009</v>
      </c>
      <c r="G1719" s="29">
        <f t="shared" si="365"/>
        <v>61.600000000000009</v>
      </c>
      <c r="H1719" s="29">
        <f t="shared" si="366"/>
        <v>61.600000000000009</v>
      </c>
      <c r="I1719" s="58">
        <f t="shared" si="367"/>
        <v>61.600000000000009</v>
      </c>
      <c r="J1719" s="58">
        <f t="shared" si="368"/>
        <v>61.600000000000009</v>
      </c>
      <c r="K1719" s="58">
        <f t="shared" si="369"/>
        <v>61.600000000000009</v>
      </c>
      <c r="L1719" s="58">
        <f t="shared" si="370"/>
        <v>61.600000000000009</v>
      </c>
      <c r="M1719" s="58">
        <f t="shared" si="371"/>
        <v>61.600000000000009</v>
      </c>
      <c r="N1719" s="58">
        <f t="shared" si="372"/>
        <v>61.600000000000009</v>
      </c>
      <c r="O1719" s="58">
        <f t="shared" si="373"/>
        <v>61.600000000000009</v>
      </c>
      <c r="P1719" s="58">
        <f t="shared" si="374"/>
        <v>61.600000000000009</v>
      </c>
      <c r="Q1719" s="58">
        <f t="shared" si="375"/>
        <v>61.600000000000009</v>
      </c>
      <c r="R1719" s="58">
        <f>SUM(Table1[[#This Row],[Oct]:[September]])</f>
        <v>739.20000000000016</v>
      </c>
      <c r="S1719" s="68">
        <f>Table1[[#This Row],[DEMAND for the whole year]]/365</f>
        <v>2.0252054794520551</v>
      </c>
      <c r="T1719" s="68">
        <f>Table1[[#This Row],[Lead Time (days)]]*S1719</f>
        <v>89.109041095890419</v>
      </c>
      <c r="U1719" s="68">
        <f>SQRT(2*Table1[[#This Row],[DEMAND for the whole year]]*$H$1/(Table1[[#This Row],[Std. Price ($)]]*$K$1))</f>
        <v>338.61085418140237</v>
      </c>
      <c r="V1719" s="68">
        <f>Table1[[#This Row],[DEMAND for the whole year]]/U1719</f>
        <v>2.183036931249676</v>
      </c>
      <c r="W1719" s="68">
        <f>Table1[[#This Row],[Demand variability (COV)]]*S1719</f>
        <v>1.802432876712329</v>
      </c>
      <c r="X1719" s="68">
        <f t="shared" si="376"/>
        <v>11.955987123711417</v>
      </c>
      <c r="Y1719" s="68">
        <f t="shared" si="377"/>
        <v>24.554595530850413</v>
      </c>
      <c r="Z1719" s="58">
        <f>(Table1[[#This Row],[Eoq]]/2)*(Table1[[#This Row],[Std. Price ($)]]*$K$1)</f>
        <v>654.91107937490278</v>
      </c>
      <c r="AA1719" s="58">
        <f>Table1[[#This Row],[number of times I order]]*$H$1</f>
        <v>654.91107937490278</v>
      </c>
      <c r="AB1719" s="58">
        <f>Table1[[#This Row],[Holding cost]]+AA1719</f>
        <v>1309.8221587498056</v>
      </c>
      <c r="AC1719" s="34">
        <v>-0.6</v>
      </c>
      <c r="AD1719" s="29">
        <v>1</v>
      </c>
      <c r="AE1719" s="29">
        <v>0.89</v>
      </c>
      <c r="AF1719" s="29">
        <v>44</v>
      </c>
    </row>
    <row r="1720" spans="1:32" x14ac:dyDescent="0.15">
      <c r="A1720" s="32">
        <v>57896.991300915666</v>
      </c>
      <c r="B1720" s="33">
        <v>5.7287670000000013</v>
      </c>
      <c r="C1720" s="33">
        <v>911.67713089872473</v>
      </c>
      <c r="D1720" s="33">
        <f>C1720/Table1[[#This Row],[Std. Price ($)]]</f>
        <v>159.14020083182376</v>
      </c>
      <c r="E1720" s="29">
        <v>236</v>
      </c>
      <c r="F1720" s="29">
        <f t="shared" si="364"/>
        <v>283.2</v>
      </c>
      <c r="G1720" s="29">
        <f t="shared" si="365"/>
        <v>283.2</v>
      </c>
      <c r="H1720" s="29">
        <f t="shared" si="366"/>
        <v>283.2</v>
      </c>
      <c r="I1720" s="58">
        <f t="shared" si="367"/>
        <v>283.2</v>
      </c>
      <c r="J1720" s="58">
        <f t="shared" si="368"/>
        <v>283.2</v>
      </c>
      <c r="K1720" s="58">
        <f t="shared" si="369"/>
        <v>283.2</v>
      </c>
      <c r="L1720" s="58">
        <f t="shared" si="370"/>
        <v>283.2</v>
      </c>
      <c r="M1720" s="58">
        <f t="shared" si="371"/>
        <v>283.2</v>
      </c>
      <c r="N1720" s="58">
        <f t="shared" si="372"/>
        <v>283.2</v>
      </c>
      <c r="O1720" s="58">
        <f t="shared" si="373"/>
        <v>283.2</v>
      </c>
      <c r="P1720" s="58">
        <f t="shared" si="374"/>
        <v>283.2</v>
      </c>
      <c r="Q1720" s="58">
        <f t="shared" si="375"/>
        <v>283.2</v>
      </c>
      <c r="R1720" s="58">
        <f>SUM(Table1[[#This Row],[Oct]:[September]])</f>
        <v>3398.3999999999992</v>
      </c>
      <c r="S1720" s="68">
        <f>Table1[[#This Row],[DEMAND for the whole year]]/365</f>
        <v>9.310684931506847</v>
      </c>
      <c r="T1720" s="68">
        <f>Table1[[#This Row],[Lead Time (days)]]*S1720</f>
        <v>102.41753424657531</v>
      </c>
      <c r="U1720" s="68">
        <f>SQRT(2*Table1[[#This Row],[DEMAND for the whole year]]*$H$1/(Table1[[#This Row],[Std. Price ($)]]*$K$1))</f>
        <v>1334.0352193864617</v>
      </c>
      <c r="V1720" s="68">
        <f>Table1[[#This Row],[DEMAND for the whole year]]/U1720</f>
        <v>2.5474589805529746</v>
      </c>
      <c r="W1720" s="68">
        <f>Table1[[#This Row],[Demand variability (COV)]]*S1720</f>
        <v>10.89350136986301</v>
      </c>
      <c r="X1720" s="68">
        <f t="shared" si="376"/>
        <v>36.129656697058167</v>
      </c>
      <c r="Y1720" s="68">
        <f t="shared" si="377"/>
        <v>74.201243083084918</v>
      </c>
      <c r="Z1720" s="58">
        <f>(Table1[[#This Row],[Eoq]]/2)*(Table1[[#This Row],[Std. Price ($)]]*$K$1)</f>
        <v>764.23769416589232</v>
      </c>
      <c r="AA1720" s="58">
        <f>Table1[[#This Row],[number of times I order]]*$H$1</f>
        <v>764.23769416589244</v>
      </c>
      <c r="AB1720" s="58">
        <f>Table1[[#This Row],[Holding cost]]+AA1720</f>
        <v>1528.4753883317849</v>
      </c>
      <c r="AC1720" s="34">
        <v>0.2</v>
      </c>
      <c r="AD1720" s="29">
        <v>1</v>
      </c>
      <c r="AE1720" s="29">
        <v>1.17</v>
      </c>
      <c r="AF1720" s="29">
        <v>11</v>
      </c>
    </row>
    <row r="1721" spans="1:32" x14ac:dyDescent="0.15">
      <c r="A1721" s="32">
        <v>57760.559021345558</v>
      </c>
      <c r="B1721" s="33">
        <v>27.872174000000001</v>
      </c>
      <c r="C1721" s="33">
        <v>4085.7227869572407</v>
      </c>
      <c r="D1721" s="33">
        <f>C1721/Table1[[#This Row],[Std. Price ($)]]</f>
        <v>146.58787602851649</v>
      </c>
      <c r="E1721" s="29">
        <v>130</v>
      </c>
      <c r="F1721" s="29">
        <f t="shared" si="364"/>
        <v>52</v>
      </c>
      <c r="G1721" s="29">
        <f t="shared" si="365"/>
        <v>52</v>
      </c>
      <c r="H1721" s="29">
        <f t="shared" si="366"/>
        <v>52</v>
      </c>
      <c r="I1721" s="58">
        <f t="shared" si="367"/>
        <v>52</v>
      </c>
      <c r="J1721" s="58">
        <f t="shared" si="368"/>
        <v>52</v>
      </c>
      <c r="K1721" s="58">
        <f t="shared" si="369"/>
        <v>52</v>
      </c>
      <c r="L1721" s="58">
        <f t="shared" si="370"/>
        <v>52</v>
      </c>
      <c r="M1721" s="58">
        <f t="shared" si="371"/>
        <v>52</v>
      </c>
      <c r="N1721" s="58">
        <f t="shared" si="372"/>
        <v>52</v>
      </c>
      <c r="O1721" s="58">
        <f t="shared" si="373"/>
        <v>52</v>
      </c>
      <c r="P1721" s="58">
        <f t="shared" si="374"/>
        <v>52</v>
      </c>
      <c r="Q1721" s="58">
        <f t="shared" si="375"/>
        <v>52</v>
      </c>
      <c r="R1721" s="58">
        <f>SUM(Table1[[#This Row],[Oct]:[September]])</f>
        <v>624</v>
      </c>
      <c r="S1721" s="68">
        <f>Table1[[#This Row],[DEMAND for the whole year]]/365</f>
        <v>1.7095890410958905</v>
      </c>
      <c r="T1721" s="68">
        <f>Table1[[#This Row],[Lead Time (days)]]*S1721</f>
        <v>70.093150684931516</v>
      </c>
      <c r="U1721" s="68">
        <f>SQRT(2*Table1[[#This Row],[DEMAND for the whole year]]*$H$1/(Table1[[#This Row],[Std. Price ($)]]*$K$1))</f>
        <v>259.15971873137056</v>
      </c>
      <c r="V1721" s="68">
        <f>Table1[[#This Row],[DEMAND for the whole year]]/U1721</f>
        <v>2.4077815914239395</v>
      </c>
      <c r="W1721" s="68">
        <f>Table1[[#This Row],[Demand variability (COV)]]*S1721</f>
        <v>1.1625205479452057</v>
      </c>
      <c r="X1721" s="68">
        <f t="shared" si="376"/>
        <v>7.4437634970616617</v>
      </c>
      <c r="Y1721" s="68">
        <f t="shared" si="377"/>
        <v>15.28762117309131</v>
      </c>
      <c r="Z1721" s="58">
        <f>(Table1[[#This Row],[Eoq]]/2)*(Table1[[#This Row],[Std. Price ($)]]*$K$1)</f>
        <v>722.33447742718204</v>
      </c>
      <c r="AA1721" s="58">
        <f>Table1[[#This Row],[number of times I order]]*$H$1</f>
        <v>722.33447742718181</v>
      </c>
      <c r="AB1721" s="58">
        <f>Table1[[#This Row],[Holding cost]]+AA1721</f>
        <v>1444.6689548543638</v>
      </c>
      <c r="AC1721" s="34">
        <v>-0.6</v>
      </c>
      <c r="AD1721" s="29">
        <v>1</v>
      </c>
      <c r="AE1721" s="29">
        <v>0.68</v>
      </c>
      <c r="AF1721" s="29">
        <v>41</v>
      </c>
    </row>
    <row r="1722" spans="1:32" x14ac:dyDescent="0.15">
      <c r="A1722" s="32">
        <v>70410.774632964502</v>
      </c>
      <c r="B1722" s="33">
        <v>119.78957100000001</v>
      </c>
      <c r="C1722" s="33">
        <v>14597.491021990654</v>
      </c>
      <c r="D1722" s="33">
        <f>C1722/Table1[[#This Row],[Std. Price ($)]]</f>
        <v>121.8594481984634</v>
      </c>
      <c r="E1722" s="29">
        <v>162</v>
      </c>
      <c r="F1722" s="29">
        <f t="shared" si="364"/>
        <v>97.2</v>
      </c>
      <c r="G1722" s="29">
        <f t="shared" si="365"/>
        <v>97.2</v>
      </c>
      <c r="H1722" s="29">
        <f t="shared" si="366"/>
        <v>97.2</v>
      </c>
      <c r="I1722" s="58">
        <f t="shared" si="367"/>
        <v>97.2</v>
      </c>
      <c r="J1722" s="58">
        <f t="shared" si="368"/>
        <v>97.2</v>
      </c>
      <c r="K1722" s="58">
        <f t="shared" si="369"/>
        <v>97.2</v>
      </c>
      <c r="L1722" s="58">
        <f t="shared" si="370"/>
        <v>97.2</v>
      </c>
      <c r="M1722" s="58">
        <f t="shared" si="371"/>
        <v>97.2</v>
      </c>
      <c r="N1722" s="58">
        <f t="shared" si="372"/>
        <v>97.2</v>
      </c>
      <c r="O1722" s="58">
        <f t="shared" si="373"/>
        <v>97.2</v>
      </c>
      <c r="P1722" s="58">
        <f t="shared" si="374"/>
        <v>97.2</v>
      </c>
      <c r="Q1722" s="58">
        <f t="shared" si="375"/>
        <v>97.2</v>
      </c>
      <c r="R1722" s="58">
        <f>SUM(Table1[[#This Row],[Oct]:[September]])</f>
        <v>1166.4000000000003</v>
      </c>
      <c r="S1722" s="68">
        <f>Table1[[#This Row],[DEMAND for the whole year]]/365</f>
        <v>3.1956164383561654</v>
      </c>
      <c r="T1722" s="68">
        <f>Table1[[#This Row],[Lead Time (days)]]*S1722</f>
        <v>95.868493150684955</v>
      </c>
      <c r="U1722" s="68">
        <f>SQRT(2*Table1[[#This Row],[DEMAND for the whole year]]*$H$1/(Table1[[#This Row],[Std. Price ($)]]*$K$1))</f>
        <v>170.91291370827574</v>
      </c>
      <c r="V1722" s="68">
        <f>Table1[[#This Row],[DEMAND for the whole year]]/U1722</f>
        <v>6.8245282038247899</v>
      </c>
      <c r="W1722" s="68">
        <f>Table1[[#This Row],[Demand variability (COV)]]*S1722</f>
        <v>1.9812821917808225</v>
      </c>
      <c r="X1722" s="68">
        <f t="shared" si="376"/>
        <v>10.851929492216332</v>
      </c>
      <c r="Y1722" s="68">
        <f t="shared" si="377"/>
        <v>22.287138372892635</v>
      </c>
      <c r="Z1722" s="58">
        <f>(Table1[[#This Row],[Eoq]]/2)*(Table1[[#This Row],[Std. Price ($)]]*$K$1)</f>
        <v>2047.3584611474373</v>
      </c>
      <c r="AA1722" s="58">
        <f>Table1[[#This Row],[number of times I order]]*$H$1</f>
        <v>2047.3584611474369</v>
      </c>
      <c r="AB1722" s="58">
        <f>Table1[[#This Row],[Holding cost]]+AA1722</f>
        <v>4094.7169222948742</v>
      </c>
      <c r="AC1722" s="34">
        <v>-0.4</v>
      </c>
      <c r="AD1722" s="29">
        <v>0.82</v>
      </c>
      <c r="AE1722" s="29">
        <v>0.62</v>
      </c>
      <c r="AF1722" s="29">
        <v>30</v>
      </c>
    </row>
    <row r="1723" spans="1:32" x14ac:dyDescent="0.15">
      <c r="A1723" s="32">
        <v>36898.133037413347</v>
      </c>
      <c r="B1723" s="33">
        <v>695.58856400000013</v>
      </c>
      <c r="C1723" s="33">
        <v>47771.289310027161</v>
      </c>
      <c r="D1723" s="33">
        <f>C1723/Table1[[#This Row],[Std. Price ($)]]</f>
        <v>68.677508203005985</v>
      </c>
      <c r="E1723" s="29">
        <v>138</v>
      </c>
      <c r="F1723" s="29">
        <f t="shared" si="364"/>
        <v>110.4</v>
      </c>
      <c r="G1723" s="29">
        <f t="shared" si="365"/>
        <v>110.4</v>
      </c>
      <c r="H1723" s="29">
        <f t="shared" si="366"/>
        <v>110.4</v>
      </c>
      <c r="I1723" s="58">
        <f t="shared" si="367"/>
        <v>110.4</v>
      </c>
      <c r="J1723" s="58">
        <f t="shared" si="368"/>
        <v>110.4</v>
      </c>
      <c r="K1723" s="58">
        <f t="shared" si="369"/>
        <v>110.4</v>
      </c>
      <c r="L1723" s="58">
        <f t="shared" si="370"/>
        <v>110.4</v>
      </c>
      <c r="M1723" s="58">
        <f t="shared" si="371"/>
        <v>110.4</v>
      </c>
      <c r="N1723" s="58">
        <f t="shared" si="372"/>
        <v>110.4</v>
      </c>
      <c r="O1723" s="58">
        <f t="shared" si="373"/>
        <v>110.4</v>
      </c>
      <c r="P1723" s="58">
        <f t="shared" si="374"/>
        <v>110.4</v>
      </c>
      <c r="Q1723" s="58">
        <f t="shared" si="375"/>
        <v>110.4</v>
      </c>
      <c r="R1723" s="58">
        <f>SUM(Table1[[#This Row],[Oct]:[September]])</f>
        <v>1324.8000000000002</v>
      </c>
      <c r="S1723" s="68">
        <f>Table1[[#This Row],[DEMAND for the whole year]]/365</f>
        <v>3.6295890410958909</v>
      </c>
      <c r="T1723" s="68">
        <f>Table1[[#This Row],[Lead Time (days)]]*S1723</f>
        <v>58.073424657534254</v>
      </c>
      <c r="U1723" s="68">
        <f>SQRT(2*Table1[[#This Row],[DEMAND for the whole year]]*$H$1/(Table1[[#This Row],[Std. Price ($)]]*$K$1))</f>
        <v>75.58916892317518</v>
      </c>
      <c r="V1723" s="68">
        <f>Table1[[#This Row],[DEMAND for the whole year]]/U1723</f>
        <v>17.526320488408288</v>
      </c>
      <c r="W1723" s="68">
        <f>Table1[[#This Row],[Demand variability (COV)]]*S1723</f>
        <v>2.867375342465754</v>
      </c>
      <c r="X1723" s="68">
        <f t="shared" si="376"/>
        <v>11.469501369863016</v>
      </c>
      <c r="Y1723" s="68">
        <f t="shared" si="377"/>
        <v>23.555475943846361</v>
      </c>
      <c r="Z1723" s="58">
        <f>(Table1[[#This Row],[Eoq]]/2)*(Table1[[#This Row],[Std. Price ($)]]*$K$1)</f>
        <v>5257.8961465224857</v>
      </c>
      <c r="AA1723" s="58">
        <f>Table1[[#This Row],[number of times I order]]*$H$1</f>
        <v>5257.8961465224866</v>
      </c>
      <c r="AB1723" s="58">
        <f>Table1[[#This Row],[Holding cost]]+AA1723</f>
        <v>10515.792293044971</v>
      </c>
      <c r="AC1723" s="34">
        <v>-0.2</v>
      </c>
      <c r="AD1723" s="29">
        <v>0.82</v>
      </c>
      <c r="AE1723" s="29">
        <v>0.79</v>
      </c>
      <c r="AF1723" s="29">
        <v>16</v>
      </c>
    </row>
    <row r="1724" spans="1:32" x14ac:dyDescent="0.15">
      <c r="A1724" s="32">
        <v>88394.376693669852</v>
      </c>
      <c r="B1724" s="33">
        <v>136.60172900000001</v>
      </c>
      <c r="C1724" s="33">
        <v>17545.67140158714</v>
      </c>
      <c r="D1724" s="33">
        <f>C1724/Table1[[#This Row],[Std. Price ($)]]</f>
        <v>128.44399210779491</v>
      </c>
      <c r="E1724" s="29">
        <v>162</v>
      </c>
      <c r="F1724" s="29">
        <f t="shared" si="364"/>
        <v>291.60000000000002</v>
      </c>
      <c r="G1724" s="29">
        <f t="shared" si="365"/>
        <v>291.60000000000002</v>
      </c>
      <c r="H1724" s="29">
        <f t="shared" si="366"/>
        <v>291.60000000000002</v>
      </c>
      <c r="I1724" s="58">
        <f t="shared" si="367"/>
        <v>291.60000000000002</v>
      </c>
      <c r="J1724" s="58">
        <f t="shared" si="368"/>
        <v>291.60000000000002</v>
      </c>
      <c r="K1724" s="58">
        <f t="shared" si="369"/>
        <v>291.60000000000002</v>
      </c>
      <c r="L1724" s="58">
        <f t="shared" si="370"/>
        <v>291.60000000000002</v>
      </c>
      <c r="M1724" s="58">
        <f t="shared" si="371"/>
        <v>291.60000000000002</v>
      </c>
      <c r="N1724" s="58">
        <f t="shared" si="372"/>
        <v>291.60000000000002</v>
      </c>
      <c r="O1724" s="58">
        <f t="shared" si="373"/>
        <v>291.60000000000002</v>
      </c>
      <c r="P1724" s="58">
        <f t="shared" si="374"/>
        <v>291.60000000000002</v>
      </c>
      <c r="Q1724" s="58">
        <f t="shared" si="375"/>
        <v>291.60000000000002</v>
      </c>
      <c r="R1724" s="58">
        <f>SUM(Table1[[#This Row],[Oct]:[September]])</f>
        <v>3499.1999999999994</v>
      </c>
      <c r="S1724" s="68">
        <f>Table1[[#This Row],[DEMAND for the whole year]]/365</f>
        <v>9.5868493150684913</v>
      </c>
      <c r="T1724" s="68">
        <f>Table1[[#This Row],[Lead Time (days)]]*S1724</f>
        <v>220.4975342465753</v>
      </c>
      <c r="U1724" s="68">
        <f>SQRT(2*Table1[[#This Row],[DEMAND for the whole year]]*$H$1/(Table1[[#This Row],[Std. Price ($)]]*$K$1))</f>
        <v>277.21511869110452</v>
      </c>
      <c r="V1724" s="68">
        <f>Table1[[#This Row],[DEMAND for the whole year]]/U1724</f>
        <v>12.622688172715034</v>
      </c>
      <c r="W1724" s="68">
        <f>Table1[[#This Row],[Demand variability (COV)]]*S1724</f>
        <v>8.0529534246575327</v>
      </c>
      <c r="X1724" s="68">
        <f t="shared" si="376"/>
        <v>38.620607889741713</v>
      </c>
      <c r="Y1724" s="68">
        <f t="shared" si="377"/>
        <v>79.317031381495795</v>
      </c>
      <c r="Z1724" s="58">
        <f>(Table1[[#This Row],[Eoq]]/2)*(Table1[[#This Row],[Std. Price ($)]]*$K$1)</f>
        <v>3786.8064518145097</v>
      </c>
      <c r="AA1724" s="58">
        <f>Table1[[#This Row],[number of times I order]]*$H$1</f>
        <v>3786.8064518145102</v>
      </c>
      <c r="AB1724" s="58">
        <f>Table1[[#This Row],[Holding cost]]+AA1724</f>
        <v>7573.6129036290204</v>
      </c>
      <c r="AC1724" s="34">
        <v>0.8</v>
      </c>
      <c r="AD1724" s="29">
        <v>0.7</v>
      </c>
      <c r="AE1724" s="29">
        <v>0.84</v>
      </c>
      <c r="AF1724" s="29">
        <v>23</v>
      </c>
    </row>
    <row r="1725" spans="1:32" x14ac:dyDescent="0.15">
      <c r="A1725" s="32">
        <v>11299.550721870966</v>
      </c>
      <c r="B1725" s="33">
        <v>33.332035000000005</v>
      </c>
      <c r="C1725" s="33">
        <v>7954.1879458976127</v>
      </c>
      <c r="D1725" s="33">
        <f>C1725/Table1[[#This Row],[Std. Price ($)]]</f>
        <v>238.63493320757678</v>
      </c>
      <c r="E1725" s="29">
        <v>162</v>
      </c>
      <c r="F1725" s="29">
        <f t="shared" si="364"/>
        <v>405</v>
      </c>
      <c r="G1725" s="29">
        <f t="shared" si="365"/>
        <v>405</v>
      </c>
      <c r="H1725" s="29">
        <f t="shared" si="366"/>
        <v>405</v>
      </c>
      <c r="I1725" s="58">
        <f t="shared" si="367"/>
        <v>405</v>
      </c>
      <c r="J1725" s="58">
        <f t="shared" si="368"/>
        <v>405</v>
      </c>
      <c r="K1725" s="58">
        <f t="shared" si="369"/>
        <v>405</v>
      </c>
      <c r="L1725" s="58">
        <f t="shared" si="370"/>
        <v>405</v>
      </c>
      <c r="M1725" s="58">
        <f t="shared" si="371"/>
        <v>405</v>
      </c>
      <c r="N1725" s="58">
        <f t="shared" si="372"/>
        <v>405</v>
      </c>
      <c r="O1725" s="58">
        <f t="shared" si="373"/>
        <v>405</v>
      </c>
      <c r="P1725" s="58">
        <f t="shared" si="374"/>
        <v>405</v>
      </c>
      <c r="Q1725" s="58">
        <f t="shared" si="375"/>
        <v>405</v>
      </c>
      <c r="R1725" s="58">
        <f>SUM(Table1[[#This Row],[Oct]:[September]])</f>
        <v>4860</v>
      </c>
      <c r="S1725" s="68">
        <f>Table1[[#This Row],[DEMAND for the whole year]]/365</f>
        <v>13.315068493150685</v>
      </c>
      <c r="T1725" s="68">
        <f>Table1[[#This Row],[Lead Time (days)]]*S1725</f>
        <v>306.24657534246575</v>
      </c>
      <c r="U1725" s="68">
        <f>SQRT(2*Table1[[#This Row],[DEMAND for the whole year]]*$H$1/(Table1[[#This Row],[Std. Price ($)]]*$K$1))</f>
        <v>661.37511095716809</v>
      </c>
      <c r="V1725" s="68">
        <f>Table1[[#This Row],[DEMAND for the whole year]]/U1725</f>
        <v>7.3483261155177377</v>
      </c>
      <c r="W1725" s="68">
        <f>Table1[[#This Row],[Demand variability (COV)]]*S1725</f>
        <v>21.703561643835616</v>
      </c>
      <c r="X1725" s="68">
        <f t="shared" si="376"/>
        <v>104.08662509966767</v>
      </c>
      <c r="Y1725" s="68">
        <f t="shared" si="377"/>
        <v>213.76779290978536</v>
      </c>
      <c r="Z1725" s="58">
        <f>(Table1[[#This Row],[Eoq]]/2)*(Table1[[#This Row],[Std. Price ($)]]*$K$1)</f>
        <v>2204.4978346553216</v>
      </c>
      <c r="AA1725" s="58">
        <f>Table1[[#This Row],[number of times I order]]*$H$1</f>
        <v>2204.4978346553212</v>
      </c>
      <c r="AB1725" s="58">
        <f>Table1[[#This Row],[Holding cost]]+AA1725</f>
        <v>4408.9956693106433</v>
      </c>
      <c r="AC1725" s="34">
        <v>1.5</v>
      </c>
      <c r="AD1725" s="29">
        <v>0.82</v>
      </c>
      <c r="AE1725" s="29">
        <v>1.63</v>
      </c>
      <c r="AF1725" s="29">
        <v>23</v>
      </c>
    </row>
    <row r="1726" spans="1:32" x14ac:dyDescent="0.15">
      <c r="A1726" s="32">
        <v>78565.349731414244</v>
      </c>
      <c r="B1726" s="33">
        <v>6.9563560000000004</v>
      </c>
      <c r="C1726" s="33">
        <v>4568.9025401680956</v>
      </c>
      <c r="D1726" s="33">
        <f>C1726/Table1[[#This Row],[Std. Price ($)]]</f>
        <v>656.79538829928993</v>
      </c>
      <c r="E1726" s="29">
        <v>268</v>
      </c>
      <c r="F1726" s="29">
        <f t="shared" si="364"/>
        <v>670</v>
      </c>
      <c r="G1726" s="29">
        <f t="shared" si="365"/>
        <v>670</v>
      </c>
      <c r="H1726" s="29">
        <f t="shared" si="366"/>
        <v>670</v>
      </c>
      <c r="I1726" s="58">
        <f t="shared" si="367"/>
        <v>670</v>
      </c>
      <c r="J1726" s="58">
        <f t="shared" si="368"/>
        <v>670</v>
      </c>
      <c r="K1726" s="58">
        <f t="shared" si="369"/>
        <v>670</v>
      </c>
      <c r="L1726" s="58">
        <f t="shared" si="370"/>
        <v>670</v>
      </c>
      <c r="M1726" s="58">
        <f t="shared" si="371"/>
        <v>670</v>
      </c>
      <c r="N1726" s="58">
        <f t="shared" si="372"/>
        <v>670</v>
      </c>
      <c r="O1726" s="58">
        <f t="shared" si="373"/>
        <v>670</v>
      </c>
      <c r="P1726" s="58">
        <f t="shared" si="374"/>
        <v>670</v>
      </c>
      <c r="Q1726" s="58">
        <f t="shared" si="375"/>
        <v>670</v>
      </c>
      <c r="R1726" s="58">
        <f>SUM(Table1[[#This Row],[Oct]:[September]])</f>
        <v>8040</v>
      </c>
      <c r="S1726" s="68">
        <f>Table1[[#This Row],[DEMAND for the whole year]]/365</f>
        <v>22.027397260273972</v>
      </c>
      <c r="T1726" s="68">
        <f>Table1[[#This Row],[Lead Time (days)]]*S1726</f>
        <v>1013.2602739726027</v>
      </c>
      <c r="U1726" s="68">
        <f>SQRT(2*Table1[[#This Row],[DEMAND for the whole year]]*$H$1/(Table1[[#This Row],[Std. Price ($)]]*$K$1))</f>
        <v>1862.0774981722468</v>
      </c>
      <c r="V1726" s="68">
        <f>Table1[[#This Row],[DEMAND for the whole year]]/U1726</f>
        <v>4.317757992291833</v>
      </c>
      <c r="W1726" s="68">
        <f>Table1[[#This Row],[Demand variability (COV)]]*S1726</f>
        <v>27.093698630136984</v>
      </c>
      <c r="X1726" s="68">
        <f t="shared" si="376"/>
        <v>183.75840457293808</v>
      </c>
      <c r="Y1726" s="68">
        <f t="shared" si="377"/>
        <v>377.39362321111321</v>
      </c>
      <c r="Z1726" s="58">
        <f>(Table1[[#This Row],[Eoq]]/2)*(Table1[[#This Row],[Std. Price ($)]]*$K$1)</f>
        <v>1295.32739768755</v>
      </c>
      <c r="AA1726" s="58">
        <f>Table1[[#This Row],[number of times I order]]*$H$1</f>
        <v>1295.3273976875498</v>
      </c>
      <c r="AB1726" s="58">
        <f>Table1[[#This Row],[Holding cost]]+AA1726</f>
        <v>2590.6547953750996</v>
      </c>
      <c r="AC1726" s="34">
        <v>1.5</v>
      </c>
      <c r="AD1726" s="29">
        <v>0.85</v>
      </c>
      <c r="AE1726" s="29">
        <v>1.23</v>
      </c>
      <c r="AF1726" s="29">
        <v>46</v>
      </c>
    </row>
    <row r="1727" spans="1:32" x14ac:dyDescent="0.15">
      <c r="A1727" s="32">
        <v>97447.043303638435</v>
      </c>
      <c r="B1727" s="33">
        <v>8.062241000000002</v>
      </c>
      <c r="C1727" s="33">
        <v>1084.4205241621394</v>
      </c>
      <c r="D1727" s="33">
        <f>C1727/Table1[[#This Row],[Std. Price ($)]]</f>
        <v>134.5060913165631</v>
      </c>
      <c r="E1727" s="29">
        <v>66</v>
      </c>
      <c r="F1727" s="29">
        <f t="shared" si="364"/>
        <v>92.4</v>
      </c>
      <c r="G1727" s="29">
        <f t="shared" si="365"/>
        <v>92.4</v>
      </c>
      <c r="H1727" s="29">
        <f t="shared" si="366"/>
        <v>92.4</v>
      </c>
      <c r="I1727" s="58">
        <f t="shared" si="367"/>
        <v>92.4</v>
      </c>
      <c r="J1727" s="58">
        <f t="shared" si="368"/>
        <v>92.4</v>
      </c>
      <c r="K1727" s="58">
        <f t="shared" si="369"/>
        <v>92.4</v>
      </c>
      <c r="L1727" s="58">
        <f t="shared" si="370"/>
        <v>92.4</v>
      </c>
      <c r="M1727" s="58">
        <f t="shared" si="371"/>
        <v>92.4</v>
      </c>
      <c r="N1727" s="58">
        <f t="shared" si="372"/>
        <v>92.4</v>
      </c>
      <c r="O1727" s="58">
        <f t="shared" si="373"/>
        <v>92.4</v>
      </c>
      <c r="P1727" s="58">
        <f t="shared" si="374"/>
        <v>92.4</v>
      </c>
      <c r="Q1727" s="58">
        <f t="shared" si="375"/>
        <v>92.4</v>
      </c>
      <c r="R1727" s="58">
        <f>SUM(Table1[[#This Row],[Oct]:[September]])</f>
        <v>1108.8</v>
      </c>
      <c r="S1727" s="68">
        <f>Table1[[#This Row],[DEMAND for the whole year]]/365</f>
        <v>3.037808219178082</v>
      </c>
      <c r="T1727" s="68">
        <f>Table1[[#This Row],[Lead Time (days)]]*S1727</f>
        <v>69.869589041095878</v>
      </c>
      <c r="U1727" s="68">
        <f>SQRT(2*Table1[[#This Row],[DEMAND for the whole year]]*$H$1/(Table1[[#This Row],[Std. Price ($)]]*$K$1))</f>
        <v>642.33168864687298</v>
      </c>
      <c r="V1727" s="68">
        <f>Table1[[#This Row],[DEMAND for the whole year]]/U1727</f>
        <v>1.726210958602685</v>
      </c>
      <c r="W1727" s="68">
        <f>Table1[[#This Row],[Demand variability (COV)]]*S1727</f>
        <v>5.528810958904109</v>
      </c>
      <c r="X1727" s="68">
        <f t="shared" si="376"/>
        <v>26.515245883149149</v>
      </c>
      <c r="Y1727" s="68">
        <f t="shared" si="377"/>
        <v>54.455657347652469</v>
      </c>
      <c r="Z1727" s="58">
        <f>(Table1[[#This Row],[Eoq]]/2)*(Table1[[#This Row],[Std. Price ($)]]*$K$1)</f>
        <v>517.86328758080549</v>
      </c>
      <c r="AA1727" s="58">
        <f>Table1[[#This Row],[number of times I order]]*$H$1</f>
        <v>517.86328758080549</v>
      </c>
      <c r="AB1727" s="58">
        <f>Table1[[#This Row],[Holding cost]]+AA1727</f>
        <v>1035.726575161611</v>
      </c>
      <c r="AC1727" s="34">
        <v>0.4</v>
      </c>
      <c r="AD1727" s="29">
        <v>0.85</v>
      </c>
      <c r="AE1727" s="29">
        <v>1.82</v>
      </c>
      <c r="AF1727" s="29">
        <v>23</v>
      </c>
    </row>
    <row r="1728" spans="1:32" x14ac:dyDescent="0.15">
      <c r="A1728" s="32">
        <v>74532.160000631469</v>
      </c>
      <c r="B1728" s="33">
        <v>6.1145810000000003</v>
      </c>
      <c r="C1728" s="33">
        <v>829.41797128510564</v>
      </c>
      <c r="D1728" s="33">
        <f>C1728/Table1[[#This Row],[Std. Price ($)]]</f>
        <v>135.64592100179973</v>
      </c>
      <c r="E1728" s="29">
        <v>340</v>
      </c>
      <c r="F1728" s="29">
        <f t="shared" si="364"/>
        <v>204</v>
      </c>
      <c r="G1728" s="29">
        <f t="shared" si="365"/>
        <v>204</v>
      </c>
      <c r="H1728" s="29">
        <f t="shared" si="366"/>
        <v>204</v>
      </c>
      <c r="I1728" s="58">
        <f t="shared" si="367"/>
        <v>204</v>
      </c>
      <c r="J1728" s="58">
        <f t="shared" si="368"/>
        <v>204</v>
      </c>
      <c r="K1728" s="58">
        <f t="shared" si="369"/>
        <v>204</v>
      </c>
      <c r="L1728" s="58">
        <f t="shared" si="370"/>
        <v>204</v>
      </c>
      <c r="M1728" s="58">
        <f t="shared" si="371"/>
        <v>204</v>
      </c>
      <c r="N1728" s="58">
        <f t="shared" si="372"/>
        <v>204</v>
      </c>
      <c r="O1728" s="58">
        <f t="shared" si="373"/>
        <v>204</v>
      </c>
      <c r="P1728" s="58">
        <f t="shared" si="374"/>
        <v>204</v>
      </c>
      <c r="Q1728" s="58">
        <f t="shared" si="375"/>
        <v>204</v>
      </c>
      <c r="R1728" s="58">
        <f>SUM(Table1[[#This Row],[Oct]:[September]])</f>
        <v>2448</v>
      </c>
      <c r="S1728" s="68">
        <f>Table1[[#This Row],[DEMAND for the whole year]]/365</f>
        <v>6.7068493150684931</v>
      </c>
      <c r="T1728" s="68">
        <f>Table1[[#This Row],[Lead Time (days)]]*S1728</f>
        <v>127.43013698630136</v>
      </c>
      <c r="U1728" s="68">
        <f>SQRT(2*Table1[[#This Row],[DEMAND for the whole year]]*$H$1/(Table1[[#This Row],[Std. Price ($)]]*$K$1))</f>
        <v>1095.9304223788286</v>
      </c>
      <c r="V1728" s="68">
        <f>Table1[[#This Row],[DEMAND for the whole year]]/U1728</f>
        <v>2.2337184459998536</v>
      </c>
      <c r="W1728" s="68">
        <f>Table1[[#This Row],[Demand variability (COV)]]*S1728</f>
        <v>1.6767123287671233</v>
      </c>
      <c r="X1728" s="68">
        <f t="shared" si="376"/>
        <v>7.3086195984846372</v>
      </c>
      <c r="Y1728" s="68">
        <f t="shared" si="377"/>
        <v>15.010069538610209</v>
      </c>
      <c r="Z1728" s="58">
        <f>(Table1[[#This Row],[Eoq]]/2)*(Table1[[#This Row],[Std. Price ($)]]*$K$1)</f>
        <v>670.1155337999561</v>
      </c>
      <c r="AA1728" s="58">
        <f>Table1[[#This Row],[number of times I order]]*$H$1</f>
        <v>670.1155337999561</v>
      </c>
      <c r="AB1728" s="58">
        <f>Table1[[#This Row],[Holding cost]]+AA1728</f>
        <v>1340.2310675999122</v>
      </c>
      <c r="AC1728" s="34">
        <v>-0.4</v>
      </c>
      <c r="AD1728" s="29">
        <v>0.85</v>
      </c>
      <c r="AE1728" s="29">
        <v>0.25</v>
      </c>
      <c r="AF1728" s="29">
        <v>19</v>
      </c>
    </row>
    <row r="1729" spans="1:32" x14ac:dyDescent="0.15">
      <c r="A1729" s="32">
        <v>1304.3620173839088</v>
      </c>
      <c r="B1729" s="33">
        <v>30.607951000000003</v>
      </c>
      <c r="C1729" s="33">
        <v>6197.2929601360065</v>
      </c>
      <c r="D1729" s="33">
        <f>C1729/Table1[[#This Row],[Std. Price ($)]]</f>
        <v>202.47330375483173</v>
      </c>
      <c r="E1729" s="29">
        <v>122</v>
      </c>
      <c r="F1729" s="29">
        <f t="shared" si="364"/>
        <v>48.8</v>
      </c>
      <c r="G1729" s="29">
        <f t="shared" si="365"/>
        <v>48.8</v>
      </c>
      <c r="H1729" s="29">
        <f t="shared" si="366"/>
        <v>48.8</v>
      </c>
      <c r="I1729" s="58">
        <f t="shared" si="367"/>
        <v>48.8</v>
      </c>
      <c r="J1729" s="58">
        <f t="shared" si="368"/>
        <v>48.8</v>
      </c>
      <c r="K1729" s="58">
        <f t="shared" si="369"/>
        <v>48.8</v>
      </c>
      <c r="L1729" s="58">
        <f t="shared" si="370"/>
        <v>48.8</v>
      </c>
      <c r="M1729" s="58">
        <f t="shared" si="371"/>
        <v>48.8</v>
      </c>
      <c r="N1729" s="58">
        <f t="shared" si="372"/>
        <v>48.8</v>
      </c>
      <c r="O1729" s="58">
        <f t="shared" si="373"/>
        <v>48.8</v>
      </c>
      <c r="P1729" s="58">
        <f t="shared" si="374"/>
        <v>48.8</v>
      </c>
      <c r="Q1729" s="58">
        <f t="shared" si="375"/>
        <v>48.8</v>
      </c>
      <c r="R1729" s="58">
        <f>SUM(Table1[[#This Row],[Oct]:[September]])</f>
        <v>585.6</v>
      </c>
      <c r="S1729" s="68">
        <f>Table1[[#This Row],[DEMAND for the whole year]]/365</f>
        <v>1.6043835616438358</v>
      </c>
      <c r="T1729" s="68">
        <f>Table1[[#This Row],[Lead Time (days)]]*S1729</f>
        <v>70.592876712328774</v>
      </c>
      <c r="U1729" s="68">
        <f>SQRT(2*Table1[[#This Row],[DEMAND for the whole year]]*$H$1/(Table1[[#This Row],[Std. Price ($)]]*$K$1))</f>
        <v>239.57639888607125</v>
      </c>
      <c r="V1729" s="68">
        <f>Table1[[#This Row],[DEMAND for the whole year]]/U1729</f>
        <v>2.4443142259537747</v>
      </c>
      <c r="W1729" s="68">
        <f>Table1[[#This Row],[Demand variability (COV)]]*S1729</f>
        <v>1.5241643835616439</v>
      </c>
      <c r="X1729" s="68">
        <f t="shared" si="376"/>
        <v>10.110162758194608</v>
      </c>
      <c r="Y1729" s="68">
        <f t="shared" si="377"/>
        <v>20.763735750952595</v>
      </c>
      <c r="Z1729" s="58">
        <f>(Table1[[#This Row],[Eoq]]/2)*(Table1[[#This Row],[Std. Price ($)]]*$K$1)</f>
        <v>733.29426778613242</v>
      </c>
      <c r="AA1729" s="58">
        <f>Table1[[#This Row],[number of times I order]]*$H$1</f>
        <v>733.29426778613242</v>
      </c>
      <c r="AB1729" s="58">
        <f>Table1[[#This Row],[Holding cost]]+AA1729</f>
        <v>1466.5885355722648</v>
      </c>
      <c r="AC1729" s="34">
        <v>-0.6</v>
      </c>
      <c r="AD1729" s="29">
        <v>1</v>
      </c>
      <c r="AE1729" s="29">
        <v>0.95</v>
      </c>
      <c r="AF1729" s="29">
        <v>44</v>
      </c>
    </row>
    <row r="1730" spans="1:32" x14ac:dyDescent="0.15">
      <c r="A1730" s="32">
        <v>50262.884904528604</v>
      </c>
      <c r="B1730" s="33">
        <v>17.385038000000002</v>
      </c>
      <c r="C1730" s="33">
        <v>1491.8632465552203</v>
      </c>
      <c r="D1730" s="33">
        <f>C1730/Table1[[#This Row],[Std. Price ($)]]</f>
        <v>85.813056408344934</v>
      </c>
      <c r="E1730" s="29">
        <v>186</v>
      </c>
      <c r="F1730" s="29">
        <f t="shared" si="364"/>
        <v>409.2</v>
      </c>
      <c r="G1730" s="29">
        <f t="shared" si="365"/>
        <v>409.2</v>
      </c>
      <c r="H1730" s="29">
        <f t="shared" si="366"/>
        <v>409.2</v>
      </c>
      <c r="I1730" s="58">
        <f t="shared" si="367"/>
        <v>409.2</v>
      </c>
      <c r="J1730" s="58">
        <f t="shared" si="368"/>
        <v>409.2</v>
      </c>
      <c r="K1730" s="58">
        <f t="shared" si="369"/>
        <v>409.2</v>
      </c>
      <c r="L1730" s="58">
        <f t="shared" si="370"/>
        <v>409.2</v>
      </c>
      <c r="M1730" s="58">
        <f t="shared" si="371"/>
        <v>409.2</v>
      </c>
      <c r="N1730" s="58">
        <f t="shared" si="372"/>
        <v>409.2</v>
      </c>
      <c r="O1730" s="58">
        <f t="shared" si="373"/>
        <v>409.2</v>
      </c>
      <c r="P1730" s="58">
        <f t="shared" si="374"/>
        <v>409.2</v>
      </c>
      <c r="Q1730" s="58">
        <f t="shared" si="375"/>
        <v>409.2</v>
      </c>
      <c r="R1730" s="58">
        <f>SUM(Table1[[#This Row],[Oct]:[September]])</f>
        <v>4910.3999999999987</v>
      </c>
      <c r="S1730" s="68">
        <f>Table1[[#This Row],[DEMAND for the whole year]]/365</f>
        <v>13.453150684931503</v>
      </c>
      <c r="T1730" s="68">
        <f>Table1[[#This Row],[Lead Time (days)]]*S1730</f>
        <v>403.59452054794508</v>
      </c>
      <c r="U1730" s="68">
        <f>SQRT(2*Table1[[#This Row],[DEMAND for the whole year]]*$H$1/(Table1[[#This Row],[Std. Price ($)]]*$K$1))</f>
        <v>920.51578621313899</v>
      </c>
      <c r="V1730" s="68">
        <f>Table1[[#This Row],[DEMAND for the whole year]]/U1730</f>
        <v>5.3344006409717668</v>
      </c>
      <c r="W1730" s="68">
        <f>Table1[[#This Row],[Demand variability (COV)]]*S1730</f>
        <v>5.7848547945205464</v>
      </c>
      <c r="X1730" s="68">
        <f t="shared" si="376"/>
        <v>31.684954628508159</v>
      </c>
      <c r="Y1730" s="68">
        <f t="shared" si="377"/>
        <v>65.072941051717336</v>
      </c>
      <c r="Z1730" s="58">
        <f>(Table1[[#This Row],[Eoq]]/2)*(Table1[[#This Row],[Std. Price ($)]]*$K$1)</f>
        <v>1600.3201922915298</v>
      </c>
      <c r="AA1730" s="58">
        <f>Table1[[#This Row],[number of times I order]]*$H$1</f>
        <v>1600.32019229153</v>
      </c>
      <c r="AB1730" s="58">
        <f>Table1[[#This Row],[Holding cost]]+AA1730</f>
        <v>3200.64038458306</v>
      </c>
      <c r="AC1730" s="34">
        <v>1.2</v>
      </c>
      <c r="AD1730" s="29">
        <v>1</v>
      </c>
      <c r="AE1730" s="29">
        <v>0.43</v>
      </c>
      <c r="AF1730" s="29">
        <v>30</v>
      </c>
    </row>
    <row r="1731" spans="1:32" x14ac:dyDescent="0.15">
      <c r="A1731" s="32">
        <v>40165.758088518014</v>
      </c>
      <c r="B1731" s="33">
        <v>9.1660250000000012</v>
      </c>
      <c r="C1731" s="33">
        <v>6408.8759218293599</v>
      </c>
      <c r="D1731" s="33">
        <f>C1731/Table1[[#This Row],[Std. Price ($)]]</f>
        <v>699.19904449631758</v>
      </c>
      <c r="E1731" s="29">
        <v>196</v>
      </c>
      <c r="F1731" s="29">
        <f t="shared" ref="F1731:F1794" si="378">E1731+$AC1731*E1731</f>
        <v>117.6</v>
      </c>
      <c r="G1731" s="29">
        <f t="shared" ref="G1731:G1794" si="379">$F1731</f>
        <v>117.6</v>
      </c>
      <c r="H1731" s="29">
        <f t="shared" ref="H1731:H1794" si="380">$F1731</f>
        <v>117.6</v>
      </c>
      <c r="I1731" s="58">
        <f t="shared" ref="I1731:I1794" si="381">$F1731</f>
        <v>117.6</v>
      </c>
      <c r="J1731" s="58">
        <f t="shared" ref="J1731:J1794" si="382">$F1731</f>
        <v>117.6</v>
      </c>
      <c r="K1731" s="58">
        <f t="shared" ref="K1731:K1794" si="383">$F1731</f>
        <v>117.6</v>
      </c>
      <c r="L1731" s="58">
        <f t="shared" ref="L1731:L1794" si="384">$F1731</f>
        <v>117.6</v>
      </c>
      <c r="M1731" s="58">
        <f t="shared" ref="M1731:M1794" si="385">$F1731</f>
        <v>117.6</v>
      </c>
      <c r="N1731" s="58">
        <f t="shared" ref="N1731:N1794" si="386">$F1731</f>
        <v>117.6</v>
      </c>
      <c r="O1731" s="58">
        <f t="shared" ref="O1731:O1794" si="387">$F1731</f>
        <v>117.6</v>
      </c>
      <c r="P1731" s="58">
        <f t="shared" ref="P1731:P1794" si="388">$F1731</f>
        <v>117.6</v>
      </c>
      <c r="Q1731" s="58">
        <f t="shared" ref="Q1731:Q1794" si="389">$F1731</f>
        <v>117.6</v>
      </c>
      <c r="R1731" s="58">
        <f>SUM(Table1[[#This Row],[Oct]:[September]])</f>
        <v>1411.1999999999998</v>
      </c>
      <c r="S1731" s="68">
        <f>Table1[[#This Row],[DEMAND for the whole year]]/365</f>
        <v>3.8663013698630131</v>
      </c>
      <c r="T1731" s="68">
        <f>Table1[[#This Row],[Lead Time (days)]]*S1731</f>
        <v>293.83890410958901</v>
      </c>
      <c r="U1731" s="68">
        <f>SQRT(2*Table1[[#This Row],[DEMAND for the whole year]]*$H$1/(Table1[[#This Row],[Std. Price ($)]]*$K$1))</f>
        <v>679.61724838292139</v>
      </c>
      <c r="V1731" s="68">
        <f>Table1[[#This Row],[DEMAND for the whole year]]/U1731</f>
        <v>2.0764628963696898</v>
      </c>
      <c r="W1731" s="68">
        <f>Table1[[#This Row],[Demand variability (COV)]]*S1731</f>
        <v>4.2529315068493148</v>
      </c>
      <c r="X1731" s="68">
        <f t="shared" si="376"/>
        <v>37.07619730431265</v>
      </c>
      <c r="Y1731" s="68">
        <f t="shared" si="377"/>
        <v>76.145199824102605</v>
      </c>
      <c r="Z1731" s="58">
        <f>(Table1[[#This Row],[Eoq]]/2)*(Table1[[#This Row],[Std. Price ($)]]*$K$1)</f>
        <v>622.93886891090688</v>
      </c>
      <c r="AA1731" s="58">
        <f>Table1[[#This Row],[number of times I order]]*$H$1</f>
        <v>622.93886891090699</v>
      </c>
      <c r="AB1731" s="58">
        <f>Table1[[#This Row],[Holding cost]]+AA1731</f>
        <v>1245.8777378218138</v>
      </c>
      <c r="AC1731" s="34">
        <v>-0.4</v>
      </c>
      <c r="AD1731" s="29">
        <v>0.85</v>
      </c>
      <c r="AE1731" s="29">
        <v>1.1000000000000001</v>
      </c>
      <c r="AF1731" s="29">
        <v>76</v>
      </c>
    </row>
    <row r="1732" spans="1:32" x14ac:dyDescent="0.15">
      <c r="A1732" s="32">
        <v>76253.80621051394</v>
      </c>
      <c r="B1732" s="33">
        <v>13.637723000000001</v>
      </c>
      <c r="C1732" s="33">
        <v>426.84604154720739</v>
      </c>
      <c r="D1732" s="33">
        <f>C1732/Table1[[#This Row],[Std. Price ($)]]</f>
        <v>31.298922961494917</v>
      </c>
      <c r="E1732" s="29">
        <v>178</v>
      </c>
      <c r="F1732" s="29">
        <f t="shared" si="378"/>
        <v>106.8</v>
      </c>
      <c r="G1732" s="29">
        <f t="shared" si="379"/>
        <v>106.8</v>
      </c>
      <c r="H1732" s="29">
        <f t="shared" si="380"/>
        <v>106.8</v>
      </c>
      <c r="I1732" s="58">
        <f t="shared" si="381"/>
        <v>106.8</v>
      </c>
      <c r="J1732" s="58">
        <f t="shared" si="382"/>
        <v>106.8</v>
      </c>
      <c r="K1732" s="58">
        <f t="shared" si="383"/>
        <v>106.8</v>
      </c>
      <c r="L1732" s="58">
        <f t="shared" si="384"/>
        <v>106.8</v>
      </c>
      <c r="M1732" s="58">
        <f t="shared" si="385"/>
        <v>106.8</v>
      </c>
      <c r="N1732" s="58">
        <f t="shared" si="386"/>
        <v>106.8</v>
      </c>
      <c r="O1732" s="58">
        <f t="shared" si="387"/>
        <v>106.8</v>
      </c>
      <c r="P1732" s="58">
        <f t="shared" si="388"/>
        <v>106.8</v>
      </c>
      <c r="Q1732" s="58">
        <f t="shared" si="389"/>
        <v>106.8</v>
      </c>
      <c r="R1732" s="58">
        <f>SUM(Table1[[#This Row],[Oct]:[September]])</f>
        <v>1281.5999999999997</v>
      </c>
      <c r="S1732" s="68">
        <f>Table1[[#This Row],[DEMAND for the whole year]]/365</f>
        <v>3.5112328767123278</v>
      </c>
      <c r="T1732" s="68">
        <f>Table1[[#This Row],[Lead Time (days)]]*S1732</f>
        <v>38.623561643835608</v>
      </c>
      <c r="U1732" s="68">
        <f>SQRT(2*Table1[[#This Row],[DEMAND for the whole year]]*$H$1/(Table1[[#This Row],[Std. Price ($)]]*$K$1))</f>
        <v>530.96506094710151</v>
      </c>
      <c r="V1732" s="68">
        <f>Table1[[#This Row],[DEMAND for the whole year]]/U1732</f>
        <v>2.4137181412915636</v>
      </c>
      <c r="W1732" s="68">
        <f>Table1[[#This Row],[Demand variability (COV)]]*S1732</f>
        <v>0.56179726027397248</v>
      </c>
      <c r="X1732" s="68">
        <f t="shared" ref="X1732:X1795" si="390">SQRT(AF1732)*W1732</f>
        <v>1.863270720578402</v>
      </c>
      <c r="Y1732" s="68">
        <f t="shared" ref="Y1732:Y1795" si="391">NORMSINV($Y$1)*X1732</f>
        <v>3.8266902126000635</v>
      </c>
      <c r="Z1732" s="58">
        <f>(Table1[[#This Row],[Eoq]]/2)*(Table1[[#This Row],[Std. Price ($)]]*$K$1)</f>
        <v>724.11544238746887</v>
      </c>
      <c r="AA1732" s="58">
        <f>Table1[[#This Row],[number of times I order]]*$H$1</f>
        <v>724.1154423874691</v>
      </c>
      <c r="AB1732" s="58">
        <f>Table1[[#This Row],[Holding cost]]+AA1732</f>
        <v>1448.230884774938</v>
      </c>
      <c r="AC1732" s="34">
        <v>-0.4</v>
      </c>
      <c r="AD1732" s="29">
        <v>0.7</v>
      </c>
      <c r="AE1732" s="29">
        <v>0.16</v>
      </c>
      <c r="AF1732" s="29">
        <v>11</v>
      </c>
    </row>
    <row r="1733" spans="1:32" x14ac:dyDescent="0.15">
      <c r="A1733" s="32">
        <v>11288.298368325068</v>
      </c>
      <c r="B1733" s="33">
        <v>12.194083000000001</v>
      </c>
      <c r="C1733" s="33">
        <v>2742.0151513657729</v>
      </c>
      <c r="D1733" s="33">
        <f>C1733/Table1[[#This Row],[Std. Price ($)]]</f>
        <v>224.86439950964518</v>
      </c>
      <c r="E1733" s="29">
        <v>106</v>
      </c>
      <c r="F1733" s="29">
        <f t="shared" si="378"/>
        <v>233.2</v>
      </c>
      <c r="G1733" s="29">
        <f t="shared" si="379"/>
        <v>233.2</v>
      </c>
      <c r="H1733" s="29">
        <f t="shared" si="380"/>
        <v>233.2</v>
      </c>
      <c r="I1733" s="58">
        <f t="shared" si="381"/>
        <v>233.2</v>
      </c>
      <c r="J1733" s="58">
        <f t="shared" si="382"/>
        <v>233.2</v>
      </c>
      <c r="K1733" s="58">
        <f t="shared" si="383"/>
        <v>233.2</v>
      </c>
      <c r="L1733" s="58">
        <f t="shared" si="384"/>
        <v>233.2</v>
      </c>
      <c r="M1733" s="58">
        <f t="shared" si="385"/>
        <v>233.2</v>
      </c>
      <c r="N1733" s="58">
        <f t="shared" si="386"/>
        <v>233.2</v>
      </c>
      <c r="O1733" s="58">
        <f t="shared" si="387"/>
        <v>233.2</v>
      </c>
      <c r="P1733" s="58">
        <f t="shared" si="388"/>
        <v>233.2</v>
      </c>
      <c r="Q1733" s="58">
        <f t="shared" si="389"/>
        <v>233.2</v>
      </c>
      <c r="R1733" s="58">
        <f>SUM(Table1[[#This Row],[Oct]:[September]])</f>
        <v>2798.3999999999996</v>
      </c>
      <c r="S1733" s="68">
        <f>Table1[[#This Row],[DEMAND for the whole year]]/365</f>
        <v>7.6668493150684922</v>
      </c>
      <c r="T1733" s="68">
        <f>Table1[[#This Row],[Lead Time (days)]]*S1733</f>
        <v>283.67342465753421</v>
      </c>
      <c r="U1733" s="68">
        <f>SQRT(2*Table1[[#This Row],[DEMAND for the whole year]]*$H$1/(Table1[[#This Row],[Std. Price ($)]]*$K$1))</f>
        <v>829.73794242021552</v>
      </c>
      <c r="V1733" s="68">
        <f>Table1[[#This Row],[DEMAND for the whole year]]/U1733</f>
        <v>3.3726311127071105</v>
      </c>
      <c r="W1733" s="68">
        <f>Table1[[#This Row],[Demand variability (COV)]]*S1733</f>
        <v>10.810257534246574</v>
      </c>
      <c r="X1733" s="68">
        <f t="shared" si="390"/>
        <v>65.756229472189077</v>
      </c>
      <c r="Y1733" s="68">
        <f t="shared" si="391"/>
        <v>135.04678464576443</v>
      </c>
      <c r="Z1733" s="58">
        <f>(Table1[[#This Row],[Eoq]]/2)*(Table1[[#This Row],[Std. Price ($)]]*$K$1)</f>
        <v>1011.7893338121331</v>
      </c>
      <c r="AA1733" s="58">
        <f>Table1[[#This Row],[number of times I order]]*$H$1</f>
        <v>1011.7893338121331</v>
      </c>
      <c r="AB1733" s="58">
        <f>Table1[[#This Row],[Holding cost]]+AA1733</f>
        <v>2023.5786676242662</v>
      </c>
      <c r="AC1733" s="34">
        <v>1.2</v>
      </c>
      <c r="AD1733" s="29">
        <v>1</v>
      </c>
      <c r="AE1733" s="29">
        <v>1.41</v>
      </c>
      <c r="AF1733" s="29">
        <v>37</v>
      </c>
    </row>
    <row r="1734" spans="1:32" x14ac:dyDescent="0.15">
      <c r="A1734" s="32">
        <v>13539.16640626096</v>
      </c>
      <c r="B1734" s="33">
        <v>86.866142000000011</v>
      </c>
      <c r="C1734" s="33">
        <v>9081.3117528915336</v>
      </c>
      <c r="D1734" s="33">
        <f>C1734/Table1[[#This Row],[Std. Price ($)]]</f>
        <v>104.54374447631774</v>
      </c>
      <c r="E1734" s="29">
        <v>204</v>
      </c>
      <c r="F1734" s="29">
        <f t="shared" si="378"/>
        <v>306</v>
      </c>
      <c r="G1734" s="29">
        <f t="shared" si="379"/>
        <v>306</v>
      </c>
      <c r="H1734" s="29">
        <f t="shared" si="380"/>
        <v>306</v>
      </c>
      <c r="I1734" s="58">
        <f t="shared" si="381"/>
        <v>306</v>
      </c>
      <c r="J1734" s="58">
        <f t="shared" si="382"/>
        <v>306</v>
      </c>
      <c r="K1734" s="58">
        <f t="shared" si="383"/>
        <v>306</v>
      </c>
      <c r="L1734" s="58">
        <f t="shared" si="384"/>
        <v>306</v>
      </c>
      <c r="M1734" s="58">
        <f t="shared" si="385"/>
        <v>306</v>
      </c>
      <c r="N1734" s="58">
        <f t="shared" si="386"/>
        <v>306</v>
      </c>
      <c r="O1734" s="58">
        <f t="shared" si="387"/>
        <v>306</v>
      </c>
      <c r="P1734" s="58">
        <f t="shared" si="388"/>
        <v>306</v>
      </c>
      <c r="Q1734" s="58">
        <f t="shared" si="389"/>
        <v>306</v>
      </c>
      <c r="R1734" s="58">
        <f>SUM(Table1[[#This Row],[Oct]:[September]])</f>
        <v>3672</v>
      </c>
      <c r="S1734" s="68">
        <f>Table1[[#This Row],[DEMAND for the whole year]]/365</f>
        <v>10.06027397260274</v>
      </c>
      <c r="T1734" s="68">
        <f>Table1[[#This Row],[Lead Time (days)]]*S1734</f>
        <v>231.38630136986302</v>
      </c>
      <c r="U1734" s="68">
        <f>SQRT(2*Table1[[#This Row],[DEMAND for the whole year]]*$H$1/(Table1[[#This Row],[Std. Price ($)]]*$K$1))</f>
        <v>356.11207248011988</v>
      </c>
      <c r="V1734" s="68">
        <f>Table1[[#This Row],[DEMAND for the whole year]]/U1734</f>
        <v>10.311360618657462</v>
      </c>
      <c r="W1734" s="68">
        <f>Table1[[#This Row],[Demand variability (COV)]]*S1734</f>
        <v>4.9295342465753427</v>
      </c>
      <c r="X1734" s="68">
        <f t="shared" si="390"/>
        <v>23.641215734975642</v>
      </c>
      <c r="Y1734" s="68">
        <f t="shared" si="391"/>
        <v>48.553121061718116</v>
      </c>
      <c r="Z1734" s="58">
        <f>(Table1[[#This Row],[Eoq]]/2)*(Table1[[#This Row],[Std. Price ($)]]*$K$1)</f>
        <v>3093.408185597239</v>
      </c>
      <c r="AA1734" s="58">
        <f>Table1[[#This Row],[number of times I order]]*$H$1</f>
        <v>3093.4081855972386</v>
      </c>
      <c r="AB1734" s="58">
        <f>Table1[[#This Row],[Holding cost]]+AA1734</f>
        <v>6186.8163711944781</v>
      </c>
      <c r="AC1734" s="34">
        <v>0.5</v>
      </c>
      <c r="AD1734" s="29">
        <v>0.71</v>
      </c>
      <c r="AE1734" s="29">
        <v>0.49</v>
      </c>
      <c r="AF1734" s="29">
        <v>23</v>
      </c>
    </row>
    <row r="1735" spans="1:32" x14ac:dyDescent="0.15">
      <c r="A1735" s="32">
        <v>57529.215522332364</v>
      </c>
      <c r="B1735" s="33">
        <v>30.993765000000003</v>
      </c>
      <c r="C1735" s="33">
        <v>1199.5252265910888</v>
      </c>
      <c r="D1735" s="33">
        <f>C1735/Table1[[#This Row],[Std. Price ($)]]</f>
        <v>38.702146273325894</v>
      </c>
      <c r="E1735" s="29">
        <v>196</v>
      </c>
      <c r="F1735" s="29">
        <f t="shared" si="378"/>
        <v>274.39999999999998</v>
      </c>
      <c r="G1735" s="29">
        <f t="shared" si="379"/>
        <v>274.39999999999998</v>
      </c>
      <c r="H1735" s="29">
        <f t="shared" si="380"/>
        <v>274.39999999999998</v>
      </c>
      <c r="I1735" s="58">
        <f t="shared" si="381"/>
        <v>274.39999999999998</v>
      </c>
      <c r="J1735" s="58">
        <f t="shared" si="382"/>
        <v>274.39999999999998</v>
      </c>
      <c r="K1735" s="58">
        <f t="shared" si="383"/>
        <v>274.39999999999998</v>
      </c>
      <c r="L1735" s="58">
        <f t="shared" si="384"/>
        <v>274.39999999999998</v>
      </c>
      <c r="M1735" s="58">
        <f t="shared" si="385"/>
        <v>274.39999999999998</v>
      </c>
      <c r="N1735" s="58">
        <f t="shared" si="386"/>
        <v>274.39999999999998</v>
      </c>
      <c r="O1735" s="58">
        <f t="shared" si="387"/>
        <v>274.39999999999998</v>
      </c>
      <c r="P1735" s="58">
        <f t="shared" si="388"/>
        <v>274.39999999999998</v>
      </c>
      <c r="Q1735" s="58">
        <f t="shared" si="389"/>
        <v>274.39999999999998</v>
      </c>
      <c r="R1735" s="58">
        <f>SUM(Table1[[#This Row],[Oct]:[September]])</f>
        <v>3292.8000000000006</v>
      </c>
      <c r="S1735" s="68">
        <f>Table1[[#This Row],[DEMAND for the whole year]]/365</f>
        <v>9.0213698630136996</v>
      </c>
      <c r="T1735" s="68">
        <f>Table1[[#This Row],[Lead Time (days)]]*S1735</f>
        <v>108.2564383561644</v>
      </c>
      <c r="U1735" s="68">
        <f>SQRT(2*Table1[[#This Row],[DEMAND for the whole year]]*$H$1/(Table1[[#This Row],[Std. Price ($)]]*$K$1))</f>
        <v>564.55484126654915</v>
      </c>
      <c r="V1735" s="68">
        <f>Table1[[#This Row],[DEMAND for the whole year]]/U1735</f>
        <v>5.8325600266092428</v>
      </c>
      <c r="W1735" s="68">
        <f>Table1[[#This Row],[Demand variability (COV)]]*S1735</f>
        <v>3.6987616438356166</v>
      </c>
      <c r="X1735" s="68">
        <f t="shared" si="390"/>
        <v>12.812886184420535</v>
      </c>
      <c r="Y1735" s="68">
        <f t="shared" si="391"/>
        <v>26.314451043303198</v>
      </c>
      <c r="Z1735" s="58">
        <f>(Table1[[#This Row],[Eoq]]/2)*(Table1[[#This Row],[Std. Price ($)]]*$K$1)</f>
        <v>1749.7680079827728</v>
      </c>
      <c r="AA1735" s="58">
        <f>Table1[[#This Row],[number of times I order]]*$H$1</f>
        <v>1749.7680079827728</v>
      </c>
      <c r="AB1735" s="58">
        <f>Table1[[#This Row],[Holding cost]]+AA1735</f>
        <v>3499.5360159655456</v>
      </c>
      <c r="AC1735" s="34">
        <v>0.4</v>
      </c>
      <c r="AD1735" s="29">
        <v>0.73</v>
      </c>
      <c r="AE1735" s="29">
        <v>0.41</v>
      </c>
      <c r="AF1735" s="29">
        <v>12</v>
      </c>
    </row>
    <row r="1736" spans="1:32" x14ac:dyDescent="0.15">
      <c r="A1736" s="32">
        <v>79438.780587279762</v>
      </c>
      <c r="B1736" s="33">
        <v>7.66953</v>
      </c>
      <c r="C1736" s="33">
        <v>16193.061982330861</v>
      </c>
      <c r="D1736" s="33">
        <f>C1736/Table1[[#This Row],[Std. Price ($)]]</f>
        <v>2111.349976117293</v>
      </c>
      <c r="E1736" s="29">
        <v>138</v>
      </c>
      <c r="F1736" s="29">
        <f t="shared" si="378"/>
        <v>303.60000000000002</v>
      </c>
      <c r="G1736" s="29">
        <f t="shared" si="379"/>
        <v>303.60000000000002</v>
      </c>
      <c r="H1736" s="29">
        <f t="shared" si="380"/>
        <v>303.60000000000002</v>
      </c>
      <c r="I1736" s="58">
        <f t="shared" si="381"/>
        <v>303.60000000000002</v>
      </c>
      <c r="J1736" s="58">
        <f t="shared" si="382"/>
        <v>303.60000000000002</v>
      </c>
      <c r="K1736" s="58">
        <f t="shared" si="383"/>
        <v>303.60000000000002</v>
      </c>
      <c r="L1736" s="58">
        <f t="shared" si="384"/>
        <v>303.60000000000002</v>
      </c>
      <c r="M1736" s="58">
        <f t="shared" si="385"/>
        <v>303.60000000000002</v>
      </c>
      <c r="N1736" s="58">
        <f t="shared" si="386"/>
        <v>303.60000000000002</v>
      </c>
      <c r="O1736" s="58">
        <f t="shared" si="387"/>
        <v>303.60000000000002</v>
      </c>
      <c r="P1736" s="58">
        <f t="shared" si="388"/>
        <v>303.60000000000002</v>
      </c>
      <c r="Q1736" s="58">
        <f t="shared" si="389"/>
        <v>303.60000000000002</v>
      </c>
      <c r="R1736" s="58">
        <f>SUM(Table1[[#This Row],[Oct]:[September]])</f>
        <v>3643.1999999999994</v>
      </c>
      <c r="S1736" s="68">
        <f>Table1[[#This Row],[DEMAND for the whole year]]/365</f>
        <v>9.9813698630136969</v>
      </c>
      <c r="T1736" s="68">
        <f>Table1[[#This Row],[Lead Time (days)]]*S1736</f>
        <v>1107.9320547945204</v>
      </c>
      <c r="U1736" s="68">
        <f>SQRT(2*Table1[[#This Row],[DEMAND for the whole year]]*$H$1/(Table1[[#This Row],[Std. Price ($)]]*$K$1))</f>
        <v>1193.7620232560269</v>
      </c>
      <c r="V1736" s="68">
        <f>Table1[[#This Row],[DEMAND for the whole year]]/U1736</f>
        <v>3.0518645500742654</v>
      </c>
      <c r="W1736" s="68">
        <f>Table1[[#This Row],[Demand variability (COV)]]*S1736</f>
        <v>34.535539726027388</v>
      </c>
      <c r="X1736" s="68">
        <f t="shared" si="390"/>
        <v>363.85448872131525</v>
      </c>
      <c r="Y1736" s="68">
        <f t="shared" si="391"/>
        <v>747.26575983989983</v>
      </c>
      <c r="Z1736" s="58">
        <f>(Table1[[#This Row],[Eoq]]/2)*(Table1[[#This Row],[Std. Price ($)]]*$K$1)</f>
        <v>915.55936502227951</v>
      </c>
      <c r="AA1736" s="58">
        <f>Table1[[#This Row],[number of times I order]]*$H$1</f>
        <v>915.55936502227962</v>
      </c>
      <c r="AB1736" s="58">
        <f>Table1[[#This Row],[Holding cost]]+AA1736</f>
        <v>1831.118730044559</v>
      </c>
      <c r="AC1736" s="34">
        <v>1.2</v>
      </c>
      <c r="AD1736" s="29">
        <v>1</v>
      </c>
      <c r="AE1736" s="29">
        <v>3.46</v>
      </c>
      <c r="AF1736" s="29">
        <v>111</v>
      </c>
    </row>
    <row r="1737" spans="1:32" x14ac:dyDescent="0.15">
      <c r="A1737" s="32">
        <v>79164.042347455805</v>
      </c>
      <c r="B1737" s="33">
        <v>336.02109200000007</v>
      </c>
      <c r="C1737" s="33">
        <v>17301.243458715311</v>
      </c>
      <c r="D1737" s="33">
        <f>C1737/Table1[[#This Row],[Std. Price ($)]]</f>
        <v>51.488563874779942</v>
      </c>
      <c r="E1737" s="29">
        <v>82</v>
      </c>
      <c r="F1737" s="29">
        <f t="shared" si="378"/>
        <v>114.80000000000001</v>
      </c>
      <c r="G1737" s="29">
        <f t="shared" si="379"/>
        <v>114.80000000000001</v>
      </c>
      <c r="H1737" s="29">
        <f t="shared" si="380"/>
        <v>114.80000000000001</v>
      </c>
      <c r="I1737" s="58">
        <f t="shared" si="381"/>
        <v>114.80000000000001</v>
      </c>
      <c r="J1737" s="58">
        <f t="shared" si="382"/>
        <v>114.80000000000001</v>
      </c>
      <c r="K1737" s="58">
        <f t="shared" si="383"/>
        <v>114.80000000000001</v>
      </c>
      <c r="L1737" s="58">
        <f t="shared" si="384"/>
        <v>114.80000000000001</v>
      </c>
      <c r="M1737" s="58">
        <f t="shared" si="385"/>
        <v>114.80000000000001</v>
      </c>
      <c r="N1737" s="58">
        <f t="shared" si="386"/>
        <v>114.80000000000001</v>
      </c>
      <c r="O1737" s="58">
        <f t="shared" si="387"/>
        <v>114.80000000000001</v>
      </c>
      <c r="P1737" s="58">
        <f t="shared" si="388"/>
        <v>114.80000000000001</v>
      </c>
      <c r="Q1737" s="58">
        <f t="shared" si="389"/>
        <v>114.80000000000001</v>
      </c>
      <c r="R1737" s="58">
        <f>SUM(Table1[[#This Row],[Oct]:[September]])</f>
        <v>1377.5999999999997</v>
      </c>
      <c r="S1737" s="68">
        <f>Table1[[#This Row],[DEMAND for the whole year]]/365</f>
        <v>3.774246575342465</v>
      </c>
      <c r="T1737" s="68">
        <f>Table1[[#This Row],[Lead Time (days)]]*S1737</f>
        <v>60.38794520547944</v>
      </c>
      <c r="U1737" s="68">
        <f>SQRT(2*Table1[[#This Row],[DEMAND for the whole year]]*$H$1/(Table1[[#This Row],[Std. Price ($)]]*$K$1))</f>
        <v>110.90188425184031</v>
      </c>
      <c r="V1737" s="68">
        <f>Table1[[#This Row],[DEMAND for the whole year]]/U1737</f>
        <v>12.421790750387</v>
      </c>
      <c r="W1737" s="68">
        <f>Table1[[#This Row],[Demand variability (COV)]]*S1737</f>
        <v>3.8119890410958899</v>
      </c>
      <c r="X1737" s="68">
        <f t="shared" si="390"/>
        <v>15.247956164383559</v>
      </c>
      <c r="Y1737" s="68">
        <f t="shared" si="391"/>
        <v>31.315473361964511</v>
      </c>
      <c r="Z1737" s="58">
        <f>(Table1[[#This Row],[Eoq]]/2)*(Table1[[#This Row],[Std. Price ($)]]*$K$1)</f>
        <v>3726.5372251160993</v>
      </c>
      <c r="AA1737" s="58">
        <f>Table1[[#This Row],[number of times I order]]*$H$1</f>
        <v>3726.5372251161002</v>
      </c>
      <c r="AB1737" s="58">
        <f>Table1[[#This Row],[Holding cost]]+AA1737</f>
        <v>7453.0744502321995</v>
      </c>
      <c r="AC1737" s="34">
        <v>0.4</v>
      </c>
      <c r="AD1737" s="29">
        <v>0.85</v>
      </c>
      <c r="AE1737" s="29">
        <v>1.01</v>
      </c>
      <c r="AF1737" s="29">
        <v>16</v>
      </c>
    </row>
    <row r="1738" spans="1:32" x14ac:dyDescent="0.15">
      <c r="A1738" s="32">
        <v>28528.719100825361</v>
      </c>
      <c r="B1738" s="33">
        <v>8.464500000000001</v>
      </c>
      <c r="C1738" s="33">
        <v>3435.296249944503</v>
      </c>
      <c r="D1738" s="33">
        <f>C1738/Table1[[#This Row],[Std. Price ($)]]</f>
        <v>405.84751018305894</v>
      </c>
      <c r="E1738" s="29">
        <v>138</v>
      </c>
      <c r="F1738" s="29">
        <f t="shared" si="378"/>
        <v>82.8</v>
      </c>
      <c r="G1738" s="29">
        <f t="shared" si="379"/>
        <v>82.8</v>
      </c>
      <c r="H1738" s="29">
        <f t="shared" si="380"/>
        <v>82.8</v>
      </c>
      <c r="I1738" s="58">
        <f t="shared" si="381"/>
        <v>82.8</v>
      </c>
      <c r="J1738" s="58">
        <f t="shared" si="382"/>
        <v>82.8</v>
      </c>
      <c r="K1738" s="58">
        <f t="shared" si="383"/>
        <v>82.8</v>
      </c>
      <c r="L1738" s="58">
        <f t="shared" si="384"/>
        <v>82.8</v>
      </c>
      <c r="M1738" s="58">
        <f t="shared" si="385"/>
        <v>82.8</v>
      </c>
      <c r="N1738" s="58">
        <f t="shared" si="386"/>
        <v>82.8</v>
      </c>
      <c r="O1738" s="58">
        <f t="shared" si="387"/>
        <v>82.8</v>
      </c>
      <c r="P1738" s="58">
        <f t="shared" si="388"/>
        <v>82.8</v>
      </c>
      <c r="Q1738" s="58">
        <f t="shared" si="389"/>
        <v>82.8</v>
      </c>
      <c r="R1738" s="58">
        <f>SUM(Table1[[#This Row],[Oct]:[September]])</f>
        <v>993.5999999999998</v>
      </c>
      <c r="S1738" s="68">
        <f>Table1[[#This Row],[DEMAND for the whole year]]/365</f>
        <v>2.7221917808219174</v>
      </c>
      <c r="T1738" s="68">
        <f>Table1[[#This Row],[Lead Time (days)]]*S1738</f>
        <v>119.77643835616436</v>
      </c>
      <c r="U1738" s="68">
        <f>SQRT(2*Table1[[#This Row],[DEMAND for the whole year]]*$H$1/(Table1[[#This Row],[Std. Price ($)]]*$K$1))</f>
        <v>593.42489840572648</v>
      </c>
      <c r="V1738" s="68">
        <f>Table1[[#This Row],[DEMAND for the whole year]]/U1738</f>
        <v>1.6743483508517574</v>
      </c>
      <c r="W1738" s="68">
        <f>Table1[[#This Row],[Demand variability (COV)]]*S1738</f>
        <v>4.3827287671232869</v>
      </c>
      <c r="X1738" s="68">
        <f t="shared" si="390"/>
        <v>29.071733756889703</v>
      </c>
      <c r="Y1738" s="68">
        <f t="shared" si="391"/>
        <v>59.706041533390596</v>
      </c>
      <c r="Z1738" s="58">
        <f>(Table1[[#This Row],[Eoq]]/2)*(Table1[[#This Row],[Std. Price ($)]]*$K$1)</f>
        <v>502.30450525552726</v>
      </c>
      <c r="AA1738" s="58">
        <f>Table1[[#This Row],[number of times I order]]*$H$1</f>
        <v>502.3045052555272</v>
      </c>
      <c r="AB1738" s="58">
        <f>Table1[[#This Row],[Holding cost]]+AA1738</f>
        <v>1004.6090105110545</v>
      </c>
      <c r="AC1738" s="34">
        <v>-0.4</v>
      </c>
      <c r="AD1738" s="29">
        <v>0.82</v>
      </c>
      <c r="AE1738" s="29">
        <v>1.61</v>
      </c>
      <c r="AF1738" s="29">
        <v>44</v>
      </c>
    </row>
    <row r="1739" spans="1:32" x14ac:dyDescent="0.15">
      <c r="A1739" s="32">
        <v>13235.041313258256</v>
      </c>
      <c r="B1739" s="33">
        <v>13.337489000000001</v>
      </c>
      <c r="C1739" s="33">
        <v>4054.1829947369238</v>
      </c>
      <c r="D1739" s="33">
        <f>C1739/Table1[[#This Row],[Std. Price ($)]]</f>
        <v>303.96898507184699</v>
      </c>
      <c r="E1739" s="29">
        <v>244</v>
      </c>
      <c r="F1739" s="29">
        <f t="shared" si="378"/>
        <v>536.79999999999995</v>
      </c>
      <c r="G1739" s="29">
        <f t="shared" si="379"/>
        <v>536.79999999999995</v>
      </c>
      <c r="H1739" s="29">
        <f t="shared" si="380"/>
        <v>536.79999999999995</v>
      </c>
      <c r="I1739" s="58">
        <f t="shared" si="381"/>
        <v>536.79999999999995</v>
      </c>
      <c r="J1739" s="58">
        <f t="shared" si="382"/>
        <v>536.79999999999995</v>
      </c>
      <c r="K1739" s="58">
        <f t="shared" si="383"/>
        <v>536.79999999999995</v>
      </c>
      <c r="L1739" s="58">
        <f t="shared" si="384"/>
        <v>536.79999999999995</v>
      </c>
      <c r="M1739" s="58">
        <f t="shared" si="385"/>
        <v>536.79999999999995</v>
      </c>
      <c r="N1739" s="58">
        <f t="shared" si="386"/>
        <v>536.79999999999995</v>
      </c>
      <c r="O1739" s="58">
        <f t="shared" si="387"/>
        <v>536.79999999999995</v>
      </c>
      <c r="P1739" s="58">
        <f t="shared" si="388"/>
        <v>536.79999999999995</v>
      </c>
      <c r="Q1739" s="58">
        <f t="shared" si="389"/>
        <v>536.79999999999995</v>
      </c>
      <c r="R1739" s="58">
        <f>SUM(Table1[[#This Row],[Oct]:[September]])</f>
        <v>6441.6000000000013</v>
      </c>
      <c r="S1739" s="68">
        <f>Table1[[#This Row],[DEMAND for the whole year]]/365</f>
        <v>17.648219178082194</v>
      </c>
      <c r="T1739" s="68">
        <f>Table1[[#This Row],[Lead Time (days)]]*S1739</f>
        <v>776.52164383561649</v>
      </c>
      <c r="U1739" s="68">
        <f>SQRT(2*Table1[[#This Row],[DEMAND for the whole year]]*$H$1/(Table1[[#This Row],[Std. Price ($)]]*$K$1))</f>
        <v>1203.7061150757916</v>
      </c>
      <c r="V1739" s="68">
        <f>Table1[[#This Row],[DEMAND for the whole year]]/U1739</f>
        <v>5.3514723563520361</v>
      </c>
      <c r="W1739" s="68">
        <f>Table1[[#This Row],[Demand variability (COV)]]*S1739</f>
        <v>11.647824657534247</v>
      </c>
      <c r="X1739" s="68">
        <f t="shared" si="390"/>
        <v>77.26292802578196</v>
      </c>
      <c r="Y1739" s="68">
        <f t="shared" si="391"/>
        <v>158.67865426517457</v>
      </c>
      <c r="Z1739" s="58">
        <f>(Table1[[#This Row],[Eoq]]/2)*(Table1[[#This Row],[Std. Price ($)]]*$K$1)</f>
        <v>1605.4417069056108</v>
      </c>
      <c r="AA1739" s="58">
        <f>Table1[[#This Row],[number of times I order]]*$H$1</f>
        <v>1605.4417069056108</v>
      </c>
      <c r="AB1739" s="58">
        <f>Table1[[#This Row],[Holding cost]]+AA1739</f>
        <v>3210.8834138112215</v>
      </c>
      <c r="AC1739" s="34">
        <v>1.2</v>
      </c>
      <c r="AD1739" s="29">
        <v>1</v>
      </c>
      <c r="AE1739" s="29">
        <v>0.66</v>
      </c>
      <c r="AF1739" s="29">
        <v>44</v>
      </c>
    </row>
    <row r="1740" spans="1:32" x14ac:dyDescent="0.15">
      <c r="A1740" s="32">
        <v>62443.944656981745</v>
      </c>
      <c r="B1740" s="33">
        <v>14.029620000000001</v>
      </c>
      <c r="C1740" s="33">
        <v>7567.5581671580749</v>
      </c>
      <c r="D1740" s="33">
        <f>C1740/Table1[[#This Row],[Std. Price ($)]]</f>
        <v>539.39865564128422</v>
      </c>
      <c r="E1740" s="29">
        <v>244</v>
      </c>
      <c r="F1740" s="29">
        <f t="shared" si="378"/>
        <v>536.79999999999995</v>
      </c>
      <c r="G1740" s="29">
        <f t="shared" si="379"/>
        <v>536.79999999999995</v>
      </c>
      <c r="H1740" s="29">
        <f t="shared" si="380"/>
        <v>536.79999999999995</v>
      </c>
      <c r="I1740" s="58">
        <f t="shared" si="381"/>
        <v>536.79999999999995</v>
      </c>
      <c r="J1740" s="58">
        <f t="shared" si="382"/>
        <v>536.79999999999995</v>
      </c>
      <c r="K1740" s="58">
        <f t="shared" si="383"/>
        <v>536.79999999999995</v>
      </c>
      <c r="L1740" s="58">
        <f t="shared" si="384"/>
        <v>536.79999999999995</v>
      </c>
      <c r="M1740" s="58">
        <f t="shared" si="385"/>
        <v>536.79999999999995</v>
      </c>
      <c r="N1740" s="58">
        <f t="shared" si="386"/>
        <v>536.79999999999995</v>
      </c>
      <c r="O1740" s="58">
        <f t="shared" si="387"/>
        <v>536.79999999999995</v>
      </c>
      <c r="P1740" s="58">
        <f t="shared" si="388"/>
        <v>536.79999999999995</v>
      </c>
      <c r="Q1740" s="58">
        <f t="shared" si="389"/>
        <v>536.79999999999995</v>
      </c>
      <c r="R1740" s="58">
        <f>SUM(Table1[[#This Row],[Oct]:[September]])</f>
        <v>6441.6000000000013</v>
      </c>
      <c r="S1740" s="68">
        <f>Table1[[#This Row],[DEMAND for the whole year]]/365</f>
        <v>17.648219178082194</v>
      </c>
      <c r="T1740" s="68">
        <f>Table1[[#This Row],[Lead Time (days)]]*S1740</f>
        <v>1341.2646575342467</v>
      </c>
      <c r="U1740" s="68">
        <f>SQRT(2*Table1[[#This Row],[DEMAND for the whole year]]*$H$1/(Table1[[#This Row],[Std. Price ($)]]*$K$1))</f>
        <v>1173.6390466201367</v>
      </c>
      <c r="V1740" s="68">
        <f>Table1[[#This Row],[DEMAND for the whole year]]/U1740</f>
        <v>5.4885699470809337</v>
      </c>
      <c r="W1740" s="68">
        <f>Table1[[#This Row],[Demand variability (COV)]]*S1740</f>
        <v>11.647824657534247</v>
      </c>
      <c r="X1740" s="68">
        <f t="shared" si="390"/>
        <v>101.54338118854609</v>
      </c>
      <c r="Y1740" s="68">
        <f t="shared" si="391"/>
        <v>208.5446084978484</v>
      </c>
      <c r="Z1740" s="58">
        <f>(Table1[[#This Row],[Eoq]]/2)*(Table1[[#This Row],[Std. Price ($)]]*$K$1)</f>
        <v>1646.5709841242806</v>
      </c>
      <c r="AA1740" s="58">
        <f>Table1[[#This Row],[number of times I order]]*$H$1</f>
        <v>1646.5709841242801</v>
      </c>
      <c r="AB1740" s="58">
        <f>Table1[[#This Row],[Holding cost]]+AA1740</f>
        <v>3293.1419682485607</v>
      </c>
      <c r="AC1740" s="34">
        <v>1.2</v>
      </c>
      <c r="AD1740" s="29">
        <v>0.82</v>
      </c>
      <c r="AE1740" s="29">
        <v>0.66</v>
      </c>
      <c r="AF1740" s="29">
        <v>76</v>
      </c>
    </row>
    <row r="1741" spans="1:32" x14ac:dyDescent="0.15">
      <c r="A1741" s="32">
        <v>12783.549683621808</v>
      </c>
      <c r="B1741" s="33">
        <v>8.7685180000000003</v>
      </c>
      <c r="C1741" s="33">
        <v>2694.2592548385201</v>
      </c>
      <c r="D1741" s="33">
        <f>C1741/Table1[[#This Row],[Std. Price ($)]]</f>
        <v>307.26506518416454</v>
      </c>
      <c r="E1741" s="29">
        <v>244</v>
      </c>
      <c r="F1741" s="29">
        <f t="shared" si="378"/>
        <v>292.8</v>
      </c>
      <c r="G1741" s="29">
        <f t="shared" si="379"/>
        <v>292.8</v>
      </c>
      <c r="H1741" s="29">
        <f t="shared" si="380"/>
        <v>292.8</v>
      </c>
      <c r="I1741" s="58">
        <f t="shared" si="381"/>
        <v>292.8</v>
      </c>
      <c r="J1741" s="58">
        <f t="shared" si="382"/>
        <v>292.8</v>
      </c>
      <c r="K1741" s="58">
        <f t="shared" si="383"/>
        <v>292.8</v>
      </c>
      <c r="L1741" s="58">
        <f t="shared" si="384"/>
        <v>292.8</v>
      </c>
      <c r="M1741" s="58">
        <f t="shared" si="385"/>
        <v>292.8</v>
      </c>
      <c r="N1741" s="58">
        <f t="shared" si="386"/>
        <v>292.8</v>
      </c>
      <c r="O1741" s="58">
        <f t="shared" si="387"/>
        <v>292.8</v>
      </c>
      <c r="P1741" s="58">
        <f t="shared" si="388"/>
        <v>292.8</v>
      </c>
      <c r="Q1741" s="58">
        <f t="shared" si="389"/>
        <v>292.8</v>
      </c>
      <c r="R1741" s="58">
        <f>SUM(Table1[[#This Row],[Oct]:[September]])</f>
        <v>3513.6000000000008</v>
      </c>
      <c r="S1741" s="68">
        <f>Table1[[#This Row],[DEMAND for the whole year]]/365</f>
        <v>9.6263013698630164</v>
      </c>
      <c r="T1741" s="68">
        <f>Table1[[#This Row],[Lead Time (days)]]*S1741</f>
        <v>394.67835616438367</v>
      </c>
      <c r="U1741" s="68">
        <f>SQRT(2*Table1[[#This Row],[DEMAND for the whole year]]*$H$1/(Table1[[#This Row],[Std. Price ($)]]*$K$1))</f>
        <v>1096.4117664856215</v>
      </c>
      <c r="V1741" s="68">
        <f>Table1[[#This Row],[DEMAND for the whole year]]/U1741</f>
        <v>3.2046354366136574</v>
      </c>
      <c r="W1741" s="68">
        <f>Table1[[#This Row],[Demand variability (COV)]]*S1741</f>
        <v>6.3533589041095908</v>
      </c>
      <c r="X1741" s="68">
        <f t="shared" si="390"/>
        <v>40.681346388013921</v>
      </c>
      <c r="Y1741" s="68">
        <f t="shared" si="391"/>
        <v>83.549270827419406</v>
      </c>
      <c r="Z1741" s="58">
        <f>(Table1[[#This Row],[Eoq]]/2)*(Table1[[#This Row],[Std. Price ($)]]*$K$1)</f>
        <v>961.3906309840969</v>
      </c>
      <c r="AA1741" s="58">
        <f>Table1[[#This Row],[number of times I order]]*$H$1</f>
        <v>961.39063098409724</v>
      </c>
      <c r="AB1741" s="58">
        <f>Table1[[#This Row],[Holding cost]]+AA1741</f>
        <v>1922.781261968194</v>
      </c>
      <c r="AC1741" s="34">
        <v>0.2</v>
      </c>
      <c r="AD1741" s="29">
        <v>0.83</v>
      </c>
      <c r="AE1741" s="29">
        <v>0.66</v>
      </c>
      <c r="AF1741" s="29">
        <v>41</v>
      </c>
    </row>
    <row r="1742" spans="1:32" x14ac:dyDescent="0.15">
      <c r="A1742" s="32">
        <v>71481.310664579636</v>
      </c>
      <c r="B1742" s="33">
        <v>6.5264650000000008</v>
      </c>
      <c r="C1742" s="33">
        <v>1143.9078616638103</v>
      </c>
      <c r="D1742" s="33">
        <f>C1742/Table1[[#This Row],[Std. Price ($)]]</f>
        <v>175.27219737849052</v>
      </c>
      <c r="E1742" s="29">
        <v>138</v>
      </c>
      <c r="F1742" s="29">
        <f t="shared" si="378"/>
        <v>207</v>
      </c>
      <c r="G1742" s="29">
        <f t="shared" si="379"/>
        <v>207</v>
      </c>
      <c r="H1742" s="29">
        <f t="shared" si="380"/>
        <v>207</v>
      </c>
      <c r="I1742" s="58">
        <f t="shared" si="381"/>
        <v>207</v>
      </c>
      <c r="J1742" s="58">
        <f t="shared" si="382"/>
        <v>207</v>
      </c>
      <c r="K1742" s="58">
        <f t="shared" si="383"/>
        <v>207</v>
      </c>
      <c r="L1742" s="58">
        <f t="shared" si="384"/>
        <v>207</v>
      </c>
      <c r="M1742" s="58">
        <f t="shared" si="385"/>
        <v>207</v>
      </c>
      <c r="N1742" s="58">
        <f t="shared" si="386"/>
        <v>207</v>
      </c>
      <c r="O1742" s="58">
        <f t="shared" si="387"/>
        <v>207</v>
      </c>
      <c r="P1742" s="58">
        <f t="shared" si="388"/>
        <v>207</v>
      </c>
      <c r="Q1742" s="58">
        <f t="shared" si="389"/>
        <v>207</v>
      </c>
      <c r="R1742" s="58">
        <f>SUM(Table1[[#This Row],[Oct]:[September]])</f>
        <v>2484</v>
      </c>
      <c r="S1742" s="68">
        <f>Table1[[#This Row],[DEMAND for the whole year]]/365</f>
        <v>6.8054794520547945</v>
      </c>
      <c r="T1742" s="68">
        <f>Table1[[#This Row],[Lead Time (days)]]*S1742</f>
        <v>156.52602739726026</v>
      </c>
      <c r="U1742" s="68">
        <f>SQRT(2*Table1[[#This Row],[DEMAND for the whole year]]*$H$1/(Table1[[#This Row],[Std. Price ($)]]*$K$1))</f>
        <v>1068.5563179010921</v>
      </c>
      <c r="V1742" s="68">
        <f>Table1[[#This Row],[DEMAND for the whole year]]/U1742</f>
        <v>2.324631803103451</v>
      </c>
      <c r="W1742" s="68">
        <f>Table1[[#This Row],[Demand variability (COV)]]*S1742</f>
        <v>10.820712328767124</v>
      </c>
      <c r="X1742" s="68">
        <f t="shared" si="390"/>
        <v>51.89431329099996</v>
      </c>
      <c r="Y1742" s="68">
        <f t="shared" si="391"/>
        <v>106.57788938937766</v>
      </c>
      <c r="Z1742" s="58">
        <f>(Table1[[#This Row],[Eoq]]/2)*(Table1[[#This Row],[Std. Price ($)]]*$K$1)</f>
        <v>697.3895409310353</v>
      </c>
      <c r="AA1742" s="58">
        <f>Table1[[#This Row],[number of times I order]]*$H$1</f>
        <v>697.3895409310353</v>
      </c>
      <c r="AB1742" s="58">
        <f>Table1[[#This Row],[Holding cost]]+AA1742</f>
        <v>1394.7790818620706</v>
      </c>
      <c r="AC1742" s="34">
        <v>0.5</v>
      </c>
      <c r="AD1742" s="29">
        <v>0.82</v>
      </c>
      <c r="AE1742" s="29">
        <v>1.59</v>
      </c>
      <c r="AF1742" s="29">
        <v>23</v>
      </c>
    </row>
    <row r="1743" spans="1:32" x14ac:dyDescent="0.15">
      <c r="A1743" s="32">
        <v>62587.993011770501</v>
      </c>
      <c r="B1743" s="33">
        <v>10.522270000000001</v>
      </c>
      <c r="C1743" s="33">
        <v>6168.3029260557732</v>
      </c>
      <c r="D1743" s="33">
        <f>C1743/Table1[[#This Row],[Std. Price ($)]]</f>
        <v>586.21408936054411</v>
      </c>
      <c r="E1743" s="29">
        <v>244</v>
      </c>
      <c r="F1743" s="29">
        <f t="shared" si="378"/>
        <v>536.79999999999995</v>
      </c>
      <c r="G1743" s="29">
        <f t="shared" si="379"/>
        <v>536.79999999999995</v>
      </c>
      <c r="H1743" s="29">
        <f t="shared" si="380"/>
        <v>536.79999999999995</v>
      </c>
      <c r="I1743" s="58">
        <f t="shared" si="381"/>
        <v>536.79999999999995</v>
      </c>
      <c r="J1743" s="58">
        <f t="shared" si="382"/>
        <v>536.79999999999995</v>
      </c>
      <c r="K1743" s="58">
        <f t="shared" si="383"/>
        <v>536.79999999999995</v>
      </c>
      <c r="L1743" s="58">
        <f t="shared" si="384"/>
        <v>536.79999999999995</v>
      </c>
      <c r="M1743" s="58">
        <f t="shared" si="385"/>
        <v>536.79999999999995</v>
      </c>
      <c r="N1743" s="58">
        <f t="shared" si="386"/>
        <v>536.79999999999995</v>
      </c>
      <c r="O1743" s="58">
        <f t="shared" si="387"/>
        <v>536.79999999999995</v>
      </c>
      <c r="P1743" s="58">
        <f t="shared" si="388"/>
        <v>536.79999999999995</v>
      </c>
      <c r="Q1743" s="58">
        <f t="shared" si="389"/>
        <v>536.79999999999995</v>
      </c>
      <c r="R1743" s="58">
        <f>SUM(Table1[[#This Row],[Oct]:[September]])</f>
        <v>6441.6000000000013</v>
      </c>
      <c r="S1743" s="68">
        <f>Table1[[#This Row],[DEMAND for the whole year]]/365</f>
        <v>17.648219178082194</v>
      </c>
      <c r="T1743" s="68">
        <f>Table1[[#This Row],[Lead Time (days)]]*S1743</f>
        <v>1341.2646575342467</v>
      </c>
      <c r="U1743" s="68">
        <f>SQRT(2*Table1[[#This Row],[DEMAND for the whole year]]*$H$1/(Table1[[#This Row],[Std. Price ($)]]*$K$1))</f>
        <v>1355.1980971649725</v>
      </c>
      <c r="V1743" s="68">
        <f>Table1[[#This Row],[DEMAND for the whole year]]/U1743</f>
        <v>4.7532534272853582</v>
      </c>
      <c r="W1743" s="68">
        <f>Table1[[#This Row],[Demand variability (COV)]]*S1743</f>
        <v>11.647824657534247</v>
      </c>
      <c r="X1743" s="68">
        <f t="shared" si="390"/>
        <v>101.54338118854609</v>
      </c>
      <c r="Y1743" s="68">
        <f t="shared" si="391"/>
        <v>208.5446084978484</v>
      </c>
      <c r="Z1743" s="58">
        <f>(Table1[[#This Row],[Eoq]]/2)*(Table1[[#This Row],[Std. Price ($)]]*$K$1)</f>
        <v>1425.9760281856077</v>
      </c>
      <c r="AA1743" s="58">
        <f>Table1[[#This Row],[number of times I order]]*$H$1</f>
        <v>1425.9760281856074</v>
      </c>
      <c r="AB1743" s="58">
        <f>Table1[[#This Row],[Holding cost]]+AA1743</f>
        <v>2851.9520563712149</v>
      </c>
      <c r="AC1743" s="34">
        <v>1.2</v>
      </c>
      <c r="AD1743" s="29">
        <v>0.7</v>
      </c>
      <c r="AE1743" s="29">
        <v>0.66</v>
      </c>
      <c r="AF1743" s="29">
        <v>76</v>
      </c>
    </row>
    <row r="1744" spans="1:32" x14ac:dyDescent="0.15">
      <c r="A1744" s="32">
        <v>94539.855069421086</v>
      </c>
      <c r="B1744" s="33">
        <v>8.8854700000000015</v>
      </c>
      <c r="C1744" s="33">
        <v>5067.0533825866087</v>
      </c>
      <c r="D1744" s="33">
        <f>C1744/Table1[[#This Row],[Std. Price ($)]]</f>
        <v>570.26284288693876</v>
      </c>
      <c r="E1744" s="29">
        <v>244</v>
      </c>
      <c r="F1744" s="29">
        <f t="shared" si="378"/>
        <v>146.39999999999998</v>
      </c>
      <c r="G1744" s="29">
        <f t="shared" si="379"/>
        <v>146.39999999999998</v>
      </c>
      <c r="H1744" s="29">
        <f t="shared" si="380"/>
        <v>146.39999999999998</v>
      </c>
      <c r="I1744" s="58">
        <f t="shared" si="381"/>
        <v>146.39999999999998</v>
      </c>
      <c r="J1744" s="58">
        <f t="shared" si="382"/>
        <v>146.39999999999998</v>
      </c>
      <c r="K1744" s="58">
        <f t="shared" si="383"/>
        <v>146.39999999999998</v>
      </c>
      <c r="L1744" s="58">
        <f t="shared" si="384"/>
        <v>146.39999999999998</v>
      </c>
      <c r="M1744" s="58">
        <f t="shared" si="385"/>
        <v>146.39999999999998</v>
      </c>
      <c r="N1744" s="58">
        <f t="shared" si="386"/>
        <v>146.39999999999998</v>
      </c>
      <c r="O1744" s="58">
        <f t="shared" si="387"/>
        <v>146.39999999999998</v>
      </c>
      <c r="P1744" s="58">
        <f t="shared" si="388"/>
        <v>146.39999999999998</v>
      </c>
      <c r="Q1744" s="58">
        <f t="shared" si="389"/>
        <v>146.39999999999998</v>
      </c>
      <c r="R1744" s="58">
        <f>SUM(Table1[[#This Row],[Oct]:[September]])</f>
        <v>1756.8000000000002</v>
      </c>
      <c r="S1744" s="68">
        <f>Table1[[#This Row],[DEMAND for the whole year]]/365</f>
        <v>4.8131506849315073</v>
      </c>
      <c r="T1744" s="68">
        <f>Table1[[#This Row],[Lead Time (days)]]*S1744</f>
        <v>365.79945205479453</v>
      </c>
      <c r="U1744" s="68">
        <f>SQRT(2*Table1[[#This Row],[DEMAND for the whole year]]*$H$1/(Table1[[#This Row],[Std. Price ($)]]*$K$1))</f>
        <v>770.16111275706123</v>
      </c>
      <c r="V1744" s="68">
        <f>Table1[[#This Row],[DEMAND for the whole year]]/U1744</f>
        <v>2.2810811541898288</v>
      </c>
      <c r="W1744" s="68">
        <f>Table1[[#This Row],[Demand variability (COV)]]*S1744</f>
        <v>3.176679452054795</v>
      </c>
      <c r="X1744" s="68">
        <f t="shared" si="390"/>
        <v>27.693649415058026</v>
      </c>
      <c r="Y1744" s="68">
        <f t="shared" si="391"/>
        <v>56.875802317595017</v>
      </c>
      <c r="Z1744" s="58">
        <f>(Table1[[#This Row],[Eoq]]/2)*(Table1[[#This Row],[Std. Price ($)]]*$K$1)</f>
        <v>684.32434625694862</v>
      </c>
      <c r="AA1744" s="58">
        <f>Table1[[#This Row],[number of times I order]]*$H$1</f>
        <v>684.32434625694862</v>
      </c>
      <c r="AB1744" s="58">
        <f>Table1[[#This Row],[Holding cost]]+AA1744</f>
        <v>1368.6486925138972</v>
      </c>
      <c r="AC1744" s="34">
        <v>-0.4</v>
      </c>
      <c r="AD1744" s="29">
        <v>0.82</v>
      </c>
      <c r="AE1744" s="29">
        <v>0.66</v>
      </c>
      <c r="AF1744" s="29">
        <v>76</v>
      </c>
    </row>
    <row r="1745" spans="1:32" x14ac:dyDescent="0.15">
      <c r="A1745" s="32">
        <v>77808.027068703057</v>
      </c>
      <c r="B1745" s="33">
        <v>23.406086000000002</v>
      </c>
      <c r="C1745" s="33">
        <v>1514.6407128473281</v>
      </c>
      <c r="D1745" s="33">
        <f>C1745/Table1[[#This Row],[Std. Price ($)]]</f>
        <v>64.711405095551982</v>
      </c>
      <c r="E1745" s="29">
        <v>244</v>
      </c>
      <c r="F1745" s="29">
        <f t="shared" si="378"/>
        <v>341.6</v>
      </c>
      <c r="G1745" s="29">
        <f t="shared" si="379"/>
        <v>341.6</v>
      </c>
      <c r="H1745" s="29">
        <f t="shared" si="380"/>
        <v>341.6</v>
      </c>
      <c r="I1745" s="58">
        <f t="shared" si="381"/>
        <v>341.6</v>
      </c>
      <c r="J1745" s="58">
        <f t="shared" si="382"/>
        <v>341.6</v>
      </c>
      <c r="K1745" s="58">
        <f t="shared" si="383"/>
        <v>341.6</v>
      </c>
      <c r="L1745" s="58">
        <f t="shared" si="384"/>
        <v>341.6</v>
      </c>
      <c r="M1745" s="58">
        <f t="shared" si="385"/>
        <v>341.6</v>
      </c>
      <c r="N1745" s="58">
        <f t="shared" si="386"/>
        <v>341.6</v>
      </c>
      <c r="O1745" s="58">
        <f t="shared" si="387"/>
        <v>341.6</v>
      </c>
      <c r="P1745" s="58">
        <f t="shared" si="388"/>
        <v>341.6</v>
      </c>
      <c r="Q1745" s="58">
        <f t="shared" si="389"/>
        <v>341.6</v>
      </c>
      <c r="R1745" s="58">
        <f>SUM(Table1[[#This Row],[Oct]:[September]])</f>
        <v>4099.2</v>
      </c>
      <c r="S1745" s="68">
        <f>Table1[[#This Row],[DEMAND for the whole year]]/365</f>
        <v>11.230684931506849</v>
      </c>
      <c r="T1745" s="68">
        <f>Table1[[#This Row],[Lead Time (days)]]*S1745</f>
        <v>134.76821917808218</v>
      </c>
      <c r="U1745" s="68">
        <f>SQRT(2*Table1[[#This Row],[DEMAND for the whole year]]*$H$1/(Table1[[#This Row],[Std. Price ($)]]*$K$1))</f>
        <v>724.84606100962003</v>
      </c>
      <c r="V1745" s="68">
        <f>Table1[[#This Row],[DEMAND for the whole year]]/U1745</f>
        <v>5.6552697469174715</v>
      </c>
      <c r="W1745" s="68">
        <f>Table1[[#This Row],[Demand variability (COV)]]*S1745</f>
        <v>7.4122520547945205</v>
      </c>
      <c r="X1745" s="68">
        <f t="shared" si="390"/>
        <v>25.676794314821837</v>
      </c>
      <c r="Y1745" s="68">
        <f t="shared" si="391"/>
        <v>52.73368835258271</v>
      </c>
      <c r="Z1745" s="58">
        <f>(Table1[[#This Row],[Eoq]]/2)*(Table1[[#This Row],[Std. Price ($)]]*$K$1)</f>
        <v>1696.5809240752417</v>
      </c>
      <c r="AA1745" s="58">
        <f>Table1[[#This Row],[number of times I order]]*$H$1</f>
        <v>1696.5809240752415</v>
      </c>
      <c r="AB1745" s="58">
        <f>Table1[[#This Row],[Holding cost]]+AA1745</f>
        <v>3393.1618481504829</v>
      </c>
      <c r="AC1745" s="34">
        <v>0.4</v>
      </c>
      <c r="AD1745" s="29">
        <v>1</v>
      </c>
      <c r="AE1745" s="29">
        <v>0.66</v>
      </c>
      <c r="AF1745" s="29">
        <v>12</v>
      </c>
    </row>
    <row r="1746" spans="1:32" x14ac:dyDescent="0.15">
      <c r="A1746" s="32">
        <v>27821.008449553952</v>
      </c>
      <c r="B1746" s="33">
        <v>31.543259000000003</v>
      </c>
      <c r="C1746" s="33">
        <v>5143.7969379368014</v>
      </c>
      <c r="D1746" s="33">
        <f>C1746/Table1[[#This Row],[Std. Price ($)]]</f>
        <v>163.07119495600631</v>
      </c>
      <c r="E1746" s="29">
        <v>244</v>
      </c>
      <c r="F1746" s="29">
        <f t="shared" si="378"/>
        <v>610</v>
      </c>
      <c r="G1746" s="29">
        <f t="shared" si="379"/>
        <v>610</v>
      </c>
      <c r="H1746" s="29">
        <f t="shared" si="380"/>
        <v>610</v>
      </c>
      <c r="I1746" s="58">
        <f t="shared" si="381"/>
        <v>610</v>
      </c>
      <c r="J1746" s="58">
        <f t="shared" si="382"/>
        <v>610</v>
      </c>
      <c r="K1746" s="58">
        <f t="shared" si="383"/>
        <v>610</v>
      </c>
      <c r="L1746" s="58">
        <f t="shared" si="384"/>
        <v>610</v>
      </c>
      <c r="M1746" s="58">
        <f t="shared" si="385"/>
        <v>610</v>
      </c>
      <c r="N1746" s="58">
        <f t="shared" si="386"/>
        <v>610</v>
      </c>
      <c r="O1746" s="58">
        <f t="shared" si="387"/>
        <v>610</v>
      </c>
      <c r="P1746" s="58">
        <f t="shared" si="388"/>
        <v>610</v>
      </c>
      <c r="Q1746" s="58">
        <f t="shared" si="389"/>
        <v>610</v>
      </c>
      <c r="R1746" s="58">
        <f>SUM(Table1[[#This Row],[Oct]:[September]])</f>
        <v>7320</v>
      </c>
      <c r="S1746" s="68">
        <f>Table1[[#This Row],[DEMAND for the whole year]]/365</f>
        <v>20.054794520547944</v>
      </c>
      <c r="T1746" s="68">
        <f>Table1[[#This Row],[Lead Time (days)]]*S1746</f>
        <v>461.2602739726027</v>
      </c>
      <c r="U1746" s="68">
        <f>SQRT(2*Table1[[#This Row],[DEMAND for the whole year]]*$H$1/(Table1[[#This Row],[Std. Price ($)]]*$K$1))</f>
        <v>834.37808140499283</v>
      </c>
      <c r="V1746" s="68">
        <f>Table1[[#This Row],[DEMAND for the whole year]]/U1746</f>
        <v>8.7730013085602589</v>
      </c>
      <c r="W1746" s="68">
        <f>Table1[[#This Row],[Demand variability (COV)]]*S1746</f>
        <v>13.236164383561643</v>
      </c>
      <c r="X1746" s="68">
        <f t="shared" si="390"/>
        <v>63.478414398433991</v>
      </c>
      <c r="Y1746" s="68">
        <f t="shared" si="391"/>
        <v>130.36872441941918</v>
      </c>
      <c r="Z1746" s="58">
        <f>(Table1[[#This Row],[Eoq]]/2)*(Table1[[#This Row],[Std. Price ($)]]*$K$1)</f>
        <v>2631.9003925680777</v>
      </c>
      <c r="AA1746" s="58">
        <f>Table1[[#This Row],[number of times I order]]*$H$1</f>
        <v>2631.9003925680777</v>
      </c>
      <c r="AB1746" s="58">
        <f>Table1[[#This Row],[Holding cost]]+AA1746</f>
        <v>5263.8007851361554</v>
      </c>
      <c r="AC1746" s="34">
        <v>1.5</v>
      </c>
      <c r="AD1746" s="29">
        <v>0.7</v>
      </c>
      <c r="AE1746" s="29">
        <v>0.66</v>
      </c>
      <c r="AF1746" s="29">
        <v>23</v>
      </c>
    </row>
    <row r="1747" spans="1:32" x14ac:dyDescent="0.15">
      <c r="A1747" s="32">
        <v>37014.407914750947</v>
      </c>
      <c r="B1747" s="33">
        <v>11.457490000000002</v>
      </c>
      <c r="C1747" s="33">
        <v>6238.7788804739948</v>
      </c>
      <c r="D1747" s="33">
        <f>C1747/Table1[[#This Row],[Std. Price ($)]]</f>
        <v>544.51532407830985</v>
      </c>
      <c r="E1747" s="29">
        <v>244</v>
      </c>
      <c r="F1747" s="29">
        <f t="shared" si="378"/>
        <v>146.39999999999998</v>
      </c>
      <c r="G1747" s="29">
        <f t="shared" si="379"/>
        <v>146.39999999999998</v>
      </c>
      <c r="H1747" s="29">
        <f t="shared" si="380"/>
        <v>146.39999999999998</v>
      </c>
      <c r="I1747" s="58">
        <f t="shared" si="381"/>
        <v>146.39999999999998</v>
      </c>
      <c r="J1747" s="58">
        <f t="shared" si="382"/>
        <v>146.39999999999998</v>
      </c>
      <c r="K1747" s="58">
        <f t="shared" si="383"/>
        <v>146.39999999999998</v>
      </c>
      <c r="L1747" s="58">
        <f t="shared" si="384"/>
        <v>146.39999999999998</v>
      </c>
      <c r="M1747" s="58">
        <f t="shared" si="385"/>
        <v>146.39999999999998</v>
      </c>
      <c r="N1747" s="58">
        <f t="shared" si="386"/>
        <v>146.39999999999998</v>
      </c>
      <c r="O1747" s="58">
        <f t="shared" si="387"/>
        <v>146.39999999999998</v>
      </c>
      <c r="P1747" s="58">
        <f t="shared" si="388"/>
        <v>146.39999999999998</v>
      </c>
      <c r="Q1747" s="58">
        <f t="shared" si="389"/>
        <v>146.39999999999998</v>
      </c>
      <c r="R1747" s="58">
        <f>SUM(Table1[[#This Row],[Oct]:[September]])</f>
        <v>1756.8000000000002</v>
      </c>
      <c r="S1747" s="68">
        <f>Table1[[#This Row],[DEMAND for the whole year]]/365</f>
        <v>4.8131506849315073</v>
      </c>
      <c r="T1747" s="68">
        <f>Table1[[#This Row],[Lead Time (days)]]*S1747</f>
        <v>365.79945205479453</v>
      </c>
      <c r="U1747" s="68">
        <f>SQRT(2*Table1[[#This Row],[DEMAND for the whole year]]*$H$1/(Table1[[#This Row],[Std. Price ($)]]*$K$1))</f>
        <v>678.230077132048</v>
      </c>
      <c r="V1747" s="68">
        <f>Table1[[#This Row],[DEMAND for the whole year]]/U1747</f>
        <v>2.5902714421465562</v>
      </c>
      <c r="W1747" s="68">
        <f>Table1[[#This Row],[Demand variability (COV)]]*S1747</f>
        <v>3.1285479452054799</v>
      </c>
      <c r="X1747" s="68">
        <f t="shared" si="390"/>
        <v>27.274048666345024</v>
      </c>
      <c r="Y1747" s="68">
        <f t="shared" si="391"/>
        <v>56.014047737025393</v>
      </c>
      <c r="Z1747" s="58">
        <f>(Table1[[#This Row],[Eoq]]/2)*(Table1[[#This Row],[Std. Price ($)]]*$K$1)</f>
        <v>777.08143264396699</v>
      </c>
      <c r="AA1747" s="58">
        <f>Table1[[#This Row],[number of times I order]]*$H$1</f>
        <v>777.08143264396688</v>
      </c>
      <c r="AB1747" s="58">
        <f>Table1[[#This Row],[Holding cost]]+AA1747</f>
        <v>1554.162865287934</v>
      </c>
      <c r="AC1747" s="34">
        <v>-0.4</v>
      </c>
      <c r="AD1747" s="29">
        <v>0.82</v>
      </c>
      <c r="AE1747" s="29">
        <v>0.65</v>
      </c>
      <c r="AF1747" s="29">
        <v>76</v>
      </c>
    </row>
    <row r="1748" spans="1:32" x14ac:dyDescent="0.15">
      <c r="A1748" s="32">
        <v>90641.880803554173</v>
      </c>
      <c r="B1748" s="33">
        <v>6.3133290000000004</v>
      </c>
      <c r="C1748" s="33">
        <v>3276.9986474048537</v>
      </c>
      <c r="D1748" s="33">
        <f>C1748/Table1[[#This Row],[Std. Price ($)]]</f>
        <v>519.06033210131352</v>
      </c>
      <c r="E1748" s="29">
        <v>244</v>
      </c>
      <c r="F1748" s="29">
        <f t="shared" si="378"/>
        <v>439.20000000000005</v>
      </c>
      <c r="G1748" s="29">
        <f t="shared" si="379"/>
        <v>439.20000000000005</v>
      </c>
      <c r="H1748" s="29">
        <f t="shared" si="380"/>
        <v>439.20000000000005</v>
      </c>
      <c r="I1748" s="58">
        <f t="shared" si="381"/>
        <v>439.20000000000005</v>
      </c>
      <c r="J1748" s="58">
        <f t="shared" si="382"/>
        <v>439.20000000000005</v>
      </c>
      <c r="K1748" s="58">
        <f t="shared" si="383"/>
        <v>439.20000000000005</v>
      </c>
      <c r="L1748" s="58">
        <f t="shared" si="384"/>
        <v>439.20000000000005</v>
      </c>
      <c r="M1748" s="58">
        <f t="shared" si="385"/>
        <v>439.20000000000005</v>
      </c>
      <c r="N1748" s="58">
        <f t="shared" si="386"/>
        <v>439.20000000000005</v>
      </c>
      <c r="O1748" s="58">
        <f t="shared" si="387"/>
        <v>439.20000000000005</v>
      </c>
      <c r="P1748" s="58">
        <f t="shared" si="388"/>
        <v>439.20000000000005</v>
      </c>
      <c r="Q1748" s="58">
        <f t="shared" si="389"/>
        <v>439.20000000000005</v>
      </c>
      <c r="R1748" s="58">
        <f>SUM(Table1[[#This Row],[Oct]:[September]])</f>
        <v>5270.3999999999987</v>
      </c>
      <c r="S1748" s="68">
        <f>Table1[[#This Row],[DEMAND for the whole year]]/365</f>
        <v>14.439452054794517</v>
      </c>
      <c r="T1748" s="68">
        <f>Table1[[#This Row],[Lead Time (days)]]*S1748</f>
        <v>953.0038356164381</v>
      </c>
      <c r="U1748" s="68">
        <f>SQRT(2*Table1[[#This Row],[DEMAND for the whole year]]*$H$1/(Table1[[#This Row],[Std. Price ($)]]*$K$1))</f>
        <v>1582.5345676255729</v>
      </c>
      <c r="V1748" s="68">
        <f>Table1[[#This Row],[DEMAND for the whole year]]/U1748</f>
        <v>3.3303537930976641</v>
      </c>
      <c r="W1748" s="68">
        <f>Table1[[#This Row],[Demand variability (COV)]]*S1748</f>
        <v>9.3856438356164364</v>
      </c>
      <c r="X1748" s="68">
        <f t="shared" si="390"/>
        <v>76.249330972782701</v>
      </c>
      <c r="Y1748" s="68">
        <f t="shared" si="391"/>
        <v>156.59698042175773</v>
      </c>
      <c r="Z1748" s="58">
        <f>(Table1[[#This Row],[Eoq]]/2)*(Table1[[#This Row],[Std. Price ($)]]*$K$1)</f>
        <v>999.10613792929917</v>
      </c>
      <c r="AA1748" s="58">
        <f>Table1[[#This Row],[number of times I order]]*$H$1</f>
        <v>999.10613792929928</v>
      </c>
      <c r="AB1748" s="58">
        <f>Table1[[#This Row],[Holding cost]]+AA1748</f>
        <v>1998.2122758585983</v>
      </c>
      <c r="AC1748" s="34">
        <v>0.8</v>
      </c>
      <c r="AD1748" s="29">
        <v>0.82</v>
      </c>
      <c r="AE1748" s="29">
        <v>0.65</v>
      </c>
      <c r="AF1748" s="29">
        <v>66</v>
      </c>
    </row>
    <row r="1749" spans="1:32" x14ac:dyDescent="0.15">
      <c r="A1749" s="32">
        <v>97924.444641268798</v>
      </c>
      <c r="B1749" s="33">
        <v>9.446613000000001</v>
      </c>
      <c r="C1749" s="33">
        <v>3574.6353502249508</v>
      </c>
      <c r="D1749" s="33">
        <f>C1749/Table1[[#This Row],[Std. Price ($)]]</f>
        <v>378.40391579764622</v>
      </c>
      <c r="E1749" s="29">
        <v>414</v>
      </c>
      <c r="F1749" s="29">
        <f t="shared" si="378"/>
        <v>165.60000000000002</v>
      </c>
      <c r="G1749" s="29">
        <f t="shared" si="379"/>
        <v>165.60000000000002</v>
      </c>
      <c r="H1749" s="29">
        <f t="shared" si="380"/>
        <v>165.60000000000002</v>
      </c>
      <c r="I1749" s="58">
        <f t="shared" si="381"/>
        <v>165.60000000000002</v>
      </c>
      <c r="J1749" s="58">
        <f t="shared" si="382"/>
        <v>165.60000000000002</v>
      </c>
      <c r="K1749" s="58">
        <f t="shared" si="383"/>
        <v>165.60000000000002</v>
      </c>
      <c r="L1749" s="58">
        <f t="shared" si="384"/>
        <v>165.60000000000002</v>
      </c>
      <c r="M1749" s="58">
        <f t="shared" si="385"/>
        <v>165.60000000000002</v>
      </c>
      <c r="N1749" s="58">
        <f t="shared" si="386"/>
        <v>165.60000000000002</v>
      </c>
      <c r="O1749" s="58">
        <f t="shared" si="387"/>
        <v>165.60000000000002</v>
      </c>
      <c r="P1749" s="58">
        <f t="shared" si="388"/>
        <v>165.60000000000002</v>
      </c>
      <c r="Q1749" s="58">
        <f t="shared" si="389"/>
        <v>165.60000000000002</v>
      </c>
      <c r="R1749" s="58">
        <f>SUM(Table1[[#This Row],[Oct]:[September]])</f>
        <v>1987.1999999999998</v>
      </c>
      <c r="S1749" s="68">
        <f>Table1[[#This Row],[DEMAND for the whole year]]/365</f>
        <v>5.4443835616438347</v>
      </c>
      <c r="T1749" s="68">
        <f>Table1[[#This Row],[Lead Time (days)]]*S1749</f>
        <v>359.32931506849309</v>
      </c>
      <c r="U1749" s="68">
        <f>SQRT(2*Table1[[#This Row],[DEMAND for the whole year]]*$H$1/(Table1[[#This Row],[Std. Price ($)]]*$K$1))</f>
        <v>794.40753466767853</v>
      </c>
      <c r="V1749" s="68">
        <f>Table1[[#This Row],[DEMAND for the whole year]]/U1749</f>
        <v>2.5014868480965475</v>
      </c>
      <c r="W1749" s="68">
        <f>Table1[[#This Row],[Demand variability (COV)]]*S1749</f>
        <v>1.3610958904109587</v>
      </c>
      <c r="X1749" s="68">
        <f t="shared" si="390"/>
        <v>11.057595286090807</v>
      </c>
      <c r="Y1749" s="68">
        <f t="shared" si="391"/>
        <v>22.709524273016566</v>
      </c>
      <c r="Z1749" s="58">
        <f>(Table1[[#This Row],[Eoq]]/2)*(Table1[[#This Row],[Std. Price ($)]]*$K$1)</f>
        <v>750.44605442896443</v>
      </c>
      <c r="AA1749" s="58">
        <f>Table1[[#This Row],[number of times I order]]*$H$1</f>
        <v>750.44605442896432</v>
      </c>
      <c r="AB1749" s="58">
        <f>Table1[[#This Row],[Holding cost]]+AA1749</f>
        <v>1500.8921088579286</v>
      </c>
      <c r="AC1749" s="34">
        <v>-0.6</v>
      </c>
      <c r="AD1749" s="29">
        <v>1</v>
      </c>
      <c r="AE1749" s="29">
        <v>0.25</v>
      </c>
      <c r="AF1749" s="29">
        <v>66</v>
      </c>
    </row>
    <row r="1750" spans="1:32" x14ac:dyDescent="0.15">
      <c r="A1750" s="32">
        <v>53336.45983525367</v>
      </c>
      <c r="B1750" s="33">
        <v>27.813720000000004</v>
      </c>
      <c r="C1750" s="33">
        <v>4980.2628581759845</v>
      </c>
      <c r="D1750" s="33">
        <f>C1750/Table1[[#This Row],[Std. Price ($)]]</f>
        <v>179.05777645622319</v>
      </c>
      <c r="E1750" s="29">
        <v>228</v>
      </c>
      <c r="F1750" s="29">
        <f t="shared" si="378"/>
        <v>501.59999999999997</v>
      </c>
      <c r="G1750" s="29">
        <f t="shared" si="379"/>
        <v>501.59999999999997</v>
      </c>
      <c r="H1750" s="29">
        <f t="shared" si="380"/>
        <v>501.59999999999997</v>
      </c>
      <c r="I1750" s="58">
        <f t="shared" si="381"/>
        <v>501.59999999999997</v>
      </c>
      <c r="J1750" s="58">
        <f t="shared" si="382"/>
        <v>501.59999999999997</v>
      </c>
      <c r="K1750" s="58">
        <f t="shared" si="383"/>
        <v>501.59999999999997</v>
      </c>
      <c r="L1750" s="58">
        <f t="shared" si="384"/>
        <v>501.59999999999997</v>
      </c>
      <c r="M1750" s="58">
        <f t="shared" si="385"/>
        <v>501.59999999999997</v>
      </c>
      <c r="N1750" s="58">
        <f t="shared" si="386"/>
        <v>501.59999999999997</v>
      </c>
      <c r="O1750" s="58">
        <f t="shared" si="387"/>
        <v>501.59999999999997</v>
      </c>
      <c r="P1750" s="58">
        <f t="shared" si="388"/>
        <v>501.59999999999997</v>
      </c>
      <c r="Q1750" s="58">
        <f t="shared" si="389"/>
        <v>501.59999999999997</v>
      </c>
      <c r="R1750" s="58">
        <f>SUM(Table1[[#This Row],[Oct]:[September]])</f>
        <v>6019.2000000000007</v>
      </c>
      <c r="S1750" s="68">
        <f>Table1[[#This Row],[DEMAND for the whole year]]/365</f>
        <v>16.49095890410959</v>
      </c>
      <c r="T1750" s="68">
        <f>Table1[[#This Row],[Lead Time (days)]]*S1750</f>
        <v>379.2920547945206</v>
      </c>
      <c r="U1750" s="68">
        <f>SQRT(2*Table1[[#This Row],[DEMAND for the whole year]]*$H$1/(Table1[[#This Row],[Std. Price ($)]]*$K$1))</f>
        <v>805.75029862426538</v>
      </c>
      <c r="V1750" s="68">
        <f>Table1[[#This Row],[DEMAND for the whole year]]/U1750</f>
        <v>7.4703043986172357</v>
      </c>
      <c r="W1750" s="68">
        <f>Table1[[#This Row],[Demand variability (COV)]]*S1750</f>
        <v>13.852405479452054</v>
      </c>
      <c r="X1750" s="68">
        <f t="shared" si="390"/>
        <v>66.433802872065996</v>
      </c>
      <c r="Y1750" s="68">
        <f t="shared" si="391"/>
        <v>136.43835027763475</v>
      </c>
      <c r="Z1750" s="58">
        <f>(Table1[[#This Row],[Eoq]]/2)*(Table1[[#This Row],[Std. Price ($)]]*$K$1)</f>
        <v>2241.0913195851708</v>
      </c>
      <c r="AA1750" s="58">
        <f>Table1[[#This Row],[number of times I order]]*$H$1</f>
        <v>2241.0913195851708</v>
      </c>
      <c r="AB1750" s="58">
        <f>Table1[[#This Row],[Holding cost]]+AA1750</f>
        <v>4482.1826391703416</v>
      </c>
      <c r="AC1750" s="34">
        <v>1.2</v>
      </c>
      <c r="AD1750" s="29">
        <v>0.85</v>
      </c>
      <c r="AE1750" s="29">
        <v>0.84</v>
      </c>
      <c r="AF1750" s="29">
        <v>23</v>
      </c>
    </row>
    <row r="1751" spans="1:32" x14ac:dyDescent="0.15">
      <c r="A1751" s="32">
        <v>96538.877183241697</v>
      </c>
      <c r="B1751" s="33">
        <v>18.039758000000003</v>
      </c>
      <c r="C1751" s="33">
        <v>2381.6346100464229</v>
      </c>
      <c r="D1751" s="33">
        <f>C1751/Table1[[#This Row],[Std. Price ($)]]</f>
        <v>132.02142789534219</v>
      </c>
      <c r="E1751" s="29">
        <v>236</v>
      </c>
      <c r="F1751" s="29">
        <f t="shared" si="378"/>
        <v>354</v>
      </c>
      <c r="G1751" s="29">
        <f t="shared" si="379"/>
        <v>354</v>
      </c>
      <c r="H1751" s="29">
        <f t="shared" si="380"/>
        <v>354</v>
      </c>
      <c r="I1751" s="58">
        <f t="shared" si="381"/>
        <v>354</v>
      </c>
      <c r="J1751" s="58">
        <f t="shared" si="382"/>
        <v>354</v>
      </c>
      <c r="K1751" s="58">
        <f t="shared" si="383"/>
        <v>354</v>
      </c>
      <c r="L1751" s="58">
        <f t="shared" si="384"/>
        <v>354</v>
      </c>
      <c r="M1751" s="58">
        <f t="shared" si="385"/>
        <v>354</v>
      </c>
      <c r="N1751" s="58">
        <f t="shared" si="386"/>
        <v>354</v>
      </c>
      <c r="O1751" s="58">
        <f t="shared" si="387"/>
        <v>354</v>
      </c>
      <c r="P1751" s="58">
        <f t="shared" si="388"/>
        <v>354</v>
      </c>
      <c r="Q1751" s="58">
        <f t="shared" si="389"/>
        <v>354</v>
      </c>
      <c r="R1751" s="58">
        <f>SUM(Table1[[#This Row],[Oct]:[September]])</f>
        <v>4248</v>
      </c>
      <c r="S1751" s="68">
        <f>Table1[[#This Row],[DEMAND for the whole year]]/365</f>
        <v>11.638356164383561</v>
      </c>
      <c r="T1751" s="68">
        <f>Table1[[#This Row],[Lead Time (days)]]*S1751</f>
        <v>128.02191780821917</v>
      </c>
      <c r="U1751" s="68">
        <f>SQRT(2*Table1[[#This Row],[DEMAND for the whole year]]*$H$1/(Table1[[#This Row],[Std. Price ($)]]*$K$1))</f>
        <v>840.49963226633861</v>
      </c>
      <c r="V1751" s="68">
        <f>Table1[[#This Row],[DEMAND for the whole year]]/U1751</f>
        <v>5.0541366550579143</v>
      </c>
      <c r="W1751" s="68">
        <f>Table1[[#This Row],[Demand variability (COV)]]*S1751</f>
        <v>14.664328767123287</v>
      </c>
      <c r="X1751" s="68">
        <f t="shared" si="390"/>
        <v>48.636076322962928</v>
      </c>
      <c r="Y1751" s="68">
        <f t="shared" si="391"/>
        <v>99.886288765691276</v>
      </c>
      <c r="Z1751" s="58">
        <f>(Table1[[#This Row],[Eoq]]/2)*(Table1[[#This Row],[Std. Price ($)]]*$K$1)</f>
        <v>1516.2409965173742</v>
      </c>
      <c r="AA1751" s="58">
        <f>Table1[[#This Row],[number of times I order]]*$H$1</f>
        <v>1516.2409965173742</v>
      </c>
      <c r="AB1751" s="58">
        <f>Table1[[#This Row],[Holding cost]]+AA1751</f>
        <v>3032.4819930347485</v>
      </c>
      <c r="AC1751" s="34">
        <v>0.5</v>
      </c>
      <c r="AD1751" s="29">
        <v>0.85</v>
      </c>
      <c r="AE1751" s="29">
        <v>1.26</v>
      </c>
      <c r="AF1751" s="29">
        <v>11</v>
      </c>
    </row>
    <row r="1752" spans="1:32" x14ac:dyDescent="0.15">
      <c r="A1752" s="32">
        <v>14965.645974824038</v>
      </c>
      <c r="B1752" s="33">
        <v>23.920501000000002</v>
      </c>
      <c r="C1752" s="33">
        <v>7765.5291297029244</v>
      </c>
      <c r="D1752" s="33">
        <f>C1752/Table1[[#This Row],[Std. Price ($)]]</f>
        <v>324.63906712083178</v>
      </c>
      <c r="E1752" s="29">
        <v>292</v>
      </c>
      <c r="F1752" s="29">
        <f t="shared" si="378"/>
        <v>730</v>
      </c>
      <c r="G1752" s="29">
        <f t="shared" si="379"/>
        <v>730</v>
      </c>
      <c r="H1752" s="29">
        <f t="shared" si="380"/>
        <v>730</v>
      </c>
      <c r="I1752" s="58">
        <f t="shared" si="381"/>
        <v>730</v>
      </c>
      <c r="J1752" s="58">
        <f t="shared" si="382"/>
        <v>730</v>
      </c>
      <c r="K1752" s="58">
        <f t="shared" si="383"/>
        <v>730</v>
      </c>
      <c r="L1752" s="58">
        <f t="shared" si="384"/>
        <v>730</v>
      </c>
      <c r="M1752" s="58">
        <f t="shared" si="385"/>
        <v>730</v>
      </c>
      <c r="N1752" s="58">
        <f t="shared" si="386"/>
        <v>730</v>
      </c>
      <c r="O1752" s="58">
        <f t="shared" si="387"/>
        <v>730</v>
      </c>
      <c r="P1752" s="58">
        <f t="shared" si="388"/>
        <v>730</v>
      </c>
      <c r="Q1752" s="58">
        <f t="shared" si="389"/>
        <v>730</v>
      </c>
      <c r="R1752" s="58">
        <f>SUM(Table1[[#This Row],[Oct]:[September]])</f>
        <v>8760</v>
      </c>
      <c r="S1752" s="68">
        <f>Table1[[#This Row],[DEMAND for the whole year]]/365</f>
        <v>24</v>
      </c>
      <c r="T1752" s="68">
        <f>Table1[[#This Row],[Lead Time (days)]]*S1752</f>
        <v>552</v>
      </c>
      <c r="U1752" s="68">
        <f>SQRT(2*Table1[[#This Row],[DEMAND for the whole year]]*$H$1/(Table1[[#This Row],[Std. Price ($)]]*$K$1))</f>
        <v>1048.1599098238678</v>
      </c>
      <c r="V1752" s="68">
        <f>Table1[[#This Row],[DEMAND for the whole year]]/U1752</f>
        <v>8.3575033903672438</v>
      </c>
      <c r="W1752" s="68">
        <f>Table1[[#This Row],[Demand variability (COV)]]*S1752</f>
        <v>28.32</v>
      </c>
      <c r="X1752" s="68">
        <f t="shared" si="390"/>
        <v>135.8179487402162</v>
      </c>
      <c r="Y1752" s="68">
        <f t="shared" si="391"/>
        <v>278.93596426946766</v>
      </c>
      <c r="Z1752" s="58">
        <f>(Table1[[#This Row],[Eoq]]/2)*(Table1[[#This Row],[Std. Price ($)]]*$K$1)</f>
        <v>2507.251017110174</v>
      </c>
      <c r="AA1752" s="58">
        <f>Table1[[#This Row],[number of times I order]]*$H$1</f>
        <v>2507.2510171101731</v>
      </c>
      <c r="AB1752" s="58">
        <f>Table1[[#This Row],[Holding cost]]+AA1752</f>
        <v>5014.502034220347</v>
      </c>
      <c r="AC1752" s="34">
        <v>1.5</v>
      </c>
      <c r="AD1752" s="29">
        <v>0.7</v>
      </c>
      <c r="AE1752" s="29">
        <v>1.18</v>
      </c>
      <c r="AF1752" s="29">
        <v>23</v>
      </c>
    </row>
    <row r="1753" spans="1:32" x14ac:dyDescent="0.15">
      <c r="A1753" s="32">
        <v>82506.315495204719</v>
      </c>
      <c r="B1753" s="33">
        <v>12.825406000000001</v>
      </c>
      <c r="C1753" s="33">
        <v>2757.6513228040267</v>
      </c>
      <c r="D1753" s="33">
        <f>C1753/Table1[[#This Row],[Std. Price ($)]]</f>
        <v>215.01473893333485</v>
      </c>
      <c r="E1753" s="29">
        <v>146</v>
      </c>
      <c r="F1753" s="29">
        <f t="shared" si="378"/>
        <v>262.8</v>
      </c>
      <c r="G1753" s="29">
        <f t="shared" si="379"/>
        <v>262.8</v>
      </c>
      <c r="H1753" s="29">
        <f t="shared" si="380"/>
        <v>262.8</v>
      </c>
      <c r="I1753" s="58">
        <f t="shared" si="381"/>
        <v>262.8</v>
      </c>
      <c r="J1753" s="58">
        <f t="shared" si="382"/>
        <v>262.8</v>
      </c>
      <c r="K1753" s="58">
        <f t="shared" si="383"/>
        <v>262.8</v>
      </c>
      <c r="L1753" s="58">
        <f t="shared" si="384"/>
        <v>262.8</v>
      </c>
      <c r="M1753" s="58">
        <f t="shared" si="385"/>
        <v>262.8</v>
      </c>
      <c r="N1753" s="58">
        <f t="shared" si="386"/>
        <v>262.8</v>
      </c>
      <c r="O1753" s="58">
        <f t="shared" si="387"/>
        <v>262.8</v>
      </c>
      <c r="P1753" s="58">
        <f t="shared" si="388"/>
        <v>262.8</v>
      </c>
      <c r="Q1753" s="58">
        <f t="shared" si="389"/>
        <v>262.8</v>
      </c>
      <c r="R1753" s="58">
        <f>SUM(Table1[[#This Row],[Oct]:[September]])</f>
        <v>3153.6000000000008</v>
      </c>
      <c r="S1753" s="68">
        <f>Table1[[#This Row],[DEMAND for the whole year]]/365</f>
        <v>8.6400000000000023</v>
      </c>
      <c r="T1753" s="68">
        <f>Table1[[#This Row],[Lead Time (days)]]*S1753</f>
        <v>302.40000000000009</v>
      </c>
      <c r="U1753" s="68">
        <f>SQRT(2*Table1[[#This Row],[DEMAND for the whole year]]*$H$1/(Table1[[#This Row],[Std. Price ($)]]*$K$1))</f>
        <v>858.8718521732302</v>
      </c>
      <c r="V1753" s="68">
        <f>Table1[[#This Row],[DEMAND for the whole year]]/U1753</f>
        <v>3.6717934020312208</v>
      </c>
      <c r="W1753" s="68">
        <f>Table1[[#This Row],[Demand variability (COV)]]*S1753</f>
        <v>8.6400000000000023</v>
      </c>
      <c r="X1753" s="68">
        <f t="shared" si="390"/>
        <v>51.114929325980697</v>
      </c>
      <c r="Y1753" s="68">
        <f t="shared" si="391"/>
        <v>104.97723042025544</v>
      </c>
      <c r="Z1753" s="58">
        <f>(Table1[[#This Row],[Eoq]]/2)*(Table1[[#This Row],[Std. Price ($)]]*$K$1)</f>
        <v>1101.5380206093662</v>
      </c>
      <c r="AA1753" s="58">
        <f>Table1[[#This Row],[number of times I order]]*$H$1</f>
        <v>1101.5380206093662</v>
      </c>
      <c r="AB1753" s="58">
        <f>Table1[[#This Row],[Holding cost]]+AA1753</f>
        <v>2203.0760412187324</v>
      </c>
      <c r="AC1753" s="34">
        <v>0.8</v>
      </c>
      <c r="AD1753" s="29">
        <v>0.82</v>
      </c>
      <c r="AE1753" s="29">
        <v>1</v>
      </c>
      <c r="AF1753" s="29">
        <v>35</v>
      </c>
    </row>
    <row r="1754" spans="1:32" x14ac:dyDescent="0.15">
      <c r="A1754" s="32">
        <v>40359.662725572045</v>
      </c>
      <c r="B1754" s="33">
        <v>17.466878000000001</v>
      </c>
      <c r="C1754" s="33">
        <v>3260.3568874080979</v>
      </c>
      <c r="D1754" s="33">
        <f>C1754/Table1[[#This Row],[Std. Price ($)]]</f>
        <v>186.65939542304571</v>
      </c>
      <c r="E1754" s="29">
        <v>146</v>
      </c>
      <c r="F1754" s="29">
        <f t="shared" si="378"/>
        <v>262.8</v>
      </c>
      <c r="G1754" s="29">
        <f t="shared" si="379"/>
        <v>262.8</v>
      </c>
      <c r="H1754" s="29">
        <f t="shared" si="380"/>
        <v>262.8</v>
      </c>
      <c r="I1754" s="58">
        <f t="shared" si="381"/>
        <v>262.8</v>
      </c>
      <c r="J1754" s="58">
        <f t="shared" si="382"/>
        <v>262.8</v>
      </c>
      <c r="K1754" s="58">
        <f t="shared" si="383"/>
        <v>262.8</v>
      </c>
      <c r="L1754" s="58">
        <f t="shared" si="384"/>
        <v>262.8</v>
      </c>
      <c r="M1754" s="58">
        <f t="shared" si="385"/>
        <v>262.8</v>
      </c>
      <c r="N1754" s="58">
        <f t="shared" si="386"/>
        <v>262.8</v>
      </c>
      <c r="O1754" s="58">
        <f t="shared" si="387"/>
        <v>262.8</v>
      </c>
      <c r="P1754" s="58">
        <f t="shared" si="388"/>
        <v>262.8</v>
      </c>
      <c r="Q1754" s="58">
        <f t="shared" si="389"/>
        <v>262.8</v>
      </c>
      <c r="R1754" s="58">
        <f>SUM(Table1[[#This Row],[Oct]:[September]])</f>
        <v>3153.6000000000008</v>
      </c>
      <c r="S1754" s="68">
        <f>Table1[[#This Row],[DEMAND for the whole year]]/365</f>
        <v>8.6400000000000023</v>
      </c>
      <c r="T1754" s="68">
        <f>Table1[[#This Row],[Lead Time (days)]]*S1754</f>
        <v>267.84000000000009</v>
      </c>
      <c r="U1754" s="68">
        <f>SQRT(2*Table1[[#This Row],[DEMAND for the whole year]]*$H$1/(Table1[[#This Row],[Std. Price ($)]]*$K$1))</f>
        <v>735.96351913899332</v>
      </c>
      <c r="V1754" s="68">
        <f>Table1[[#This Row],[DEMAND for the whole year]]/U1754</f>
        <v>4.2849950004171538</v>
      </c>
      <c r="W1754" s="68">
        <f>Table1[[#This Row],[Demand variability (COV)]]*S1754</f>
        <v>8.6400000000000023</v>
      </c>
      <c r="X1754" s="68">
        <f t="shared" si="390"/>
        <v>48.105484094851398</v>
      </c>
      <c r="Y1754" s="68">
        <f t="shared" si="391"/>
        <v>98.796585555217504</v>
      </c>
      <c r="Z1754" s="58">
        <f>(Table1[[#This Row],[Eoq]]/2)*(Table1[[#This Row],[Std. Price ($)]]*$K$1)</f>
        <v>1285.4985001251462</v>
      </c>
      <c r="AA1754" s="58">
        <f>Table1[[#This Row],[number of times I order]]*$H$1</f>
        <v>1285.4985001251462</v>
      </c>
      <c r="AB1754" s="58">
        <f>Table1[[#This Row],[Holding cost]]+AA1754</f>
        <v>2570.9970002502923</v>
      </c>
      <c r="AC1754" s="34">
        <v>0.8</v>
      </c>
      <c r="AD1754" s="29">
        <v>0.82</v>
      </c>
      <c r="AE1754" s="29">
        <v>1</v>
      </c>
      <c r="AF1754" s="29">
        <v>31</v>
      </c>
    </row>
    <row r="1755" spans="1:32" x14ac:dyDescent="0.15">
      <c r="A1755" s="32">
        <v>16792.613948412472</v>
      </c>
      <c r="B1755" s="33">
        <v>27.439599000000001</v>
      </c>
      <c r="C1755" s="33">
        <v>30177.365016361422</v>
      </c>
      <c r="D1755" s="33">
        <f>C1755/Table1[[#This Row],[Std. Price ($)]]</f>
        <v>1099.7742720788822</v>
      </c>
      <c r="E1755" s="29">
        <v>228</v>
      </c>
      <c r="F1755" s="29">
        <f t="shared" si="378"/>
        <v>273.60000000000002</v>
      </c>
      <c r="G1755" s="29">
        <f t="shared" si="379"/>
        <v>273.60000000000002</v>
      </c>
      <c r="H1755" s="29">
        <f t="shared" si="380"/>
        <v>273.60000000000002</v>
      </c>
      <c r="I1755" s="58">
        <f t="shared" si="381"/>
        <v>273.60000000000002</v>
      </c>
      <c r="J1755" s="58">
        <f t="shared" si="382"/>
        <v>273.60000000000002</v>
      </c>
      <c r="K1755" s="58">
        <f t="shared" si="383"/>
        <v>273.60000000000002</v>
      </c>
      <c r="L1755" s="58">
        <f t="shared" si="384"/>
        <v>273.60000000000002</v>
      </c>
      <c r="M1755" s="58">
        <f t="shared" si="385"/>
        <v>273.60000000000002</v>
      </c>
      <c r="N1755" s="58">
        <f t="shared" si="386"/>
        <v>273.60000000000002</v>
      </c>
      <c r="O1755" s="58">
        <f t="shared" si="387"/>
        <v>273.60000000000002</v>
      </c>
      <c r="P1755" s="58">
        <f t="shared" si="388"/>
        <v>273.60000000000002</v>
      </c>
      <c r="Q1755" s="58">
        <f t="shared" si="389"/>
        <v>273.60000000000002</v>
      </c>
      <c r="R1755" s="58">
        <f>SUM(Table1[[#This Row],[Oct]:[September]])</f>
        <v>3283.1999999999994</v>
      </c>
      <c r="S1755" s="68">
        <f>Table1[[#This Row],[DEMAND for the whole year]]/365</f>
        <v>8.9950684931506828</v>
      </c>
      <c r="T1755" s="68">
        <f>Table1[[#This Row],[Lead Time (days)]]*S1755</f>
        <v>1169.3589041095888</v>
      </c>
      <c r="U1755" s="68">
        <f>SQRT(2*Table1[[#This Row],[DEMAND for the whole year]]*$H$1/(Table1[[#This Row],[Std. Price ($)]]*$K$1))</f>
        <v>599.12910377429546</v>
      </c>
      <c r="V1755" s="68">
        <f>Table1[[#This Row],[DEMAND for the whole year]]/U1755</f>
        <v>5.4799541189320191</v>
      </c>
      <c r="W1755" s="68">
        <f>Table1[[#This Row],[Demand variability (COV)]]*S1755</f>
        <v>8.3654136986301353</v>
      </c>
      <c r="X1755" s="68">
        <f t="shared" si="390"/>
        <v>95.380391199657666</v>
      </c>
      <c r="Y1755" s="68">
        <f t="shared" si="391"/>
        <v>195.88737452193396</v>
      </c>
      <c r="Z1755" s="58">
        <f>(Table1[[#This Row],[Eoq]]/2)*(Table1[[#This Row],[Std. Price ($)]]*$K$1)</f>
        <v>1643.9862356796054</v>
      </c>
      <c r="AA1755" s="58">
        <f>Table1[[#This Row],[number of times I order]]*$H$1</f>
        <v>1643.9862356796057</v>
      </c>
      <c r="AB1755" s="58">
        <f>Table1[[#This Row],[Holding cost]]+AA1755</f>
        <v>3287.9724713592113</v>
      </c>
      <c r="AC1755" s="34">
        <v>0.2</v>
      </c>
      <c r="AD1755" s="29">
        <v>1</v>
      </c>
      <c r="AE1755" s="29">
        <v>0.93</v>
      </c>
      <c r="AF1755" s="29">
        <v>130</v>
      </c>
    </row>
    <row r="1756" spans="1:32" x14ac:dyDescent="0.15">
      <c r="A1756" s="32">
        <v>21779.735961734903</v>
      </c>
      <c r="B1756" s="33">
        <v>26.036637000000002</v>
      </c>
      <c r="C1756" s="33">
        <v>38901.051577868377</v>
      </c>
      <c r="D1756" s="33">
        <f>C1756/Table1[[#This Row],[Std. Price ($)]]</f>
        <v>1494.0889477342398</v>
      </c>
      <c r="E1756" s="29">
        <v>228</v>
      </c>
      <c r="F1756" s="29">
        <f t="shared" si="378"/>
        <v>319.2</v>
      </c>
      <c r="G1756" s="29">
        <f t="shared" si="379"/>
        <v>319.2</v>
      </c>
      <c r="H1756" s="29">
        <f t="shared" si="380"/>
        <v>319.2</v>
      </c>
      <c r="I1756" s="58">
        <f t="shared" si="381"/>
        <v>319.2</v>
      </c>
      <c r="J1756" s="58">
        <f t="shared" si="382"/>
        <v>319.2</v>
      </c>
      <c r="K1756" s="58">
        <f t="shared" si="383"/>
        <v>319.2</v>
      </c>
      <c r="L1756" s="58">
        <f t="shared" si="384"/>
        <v>319.2</v>
      </c>
      <c r="M1756" s="58">
        <f t="shared" si="385"/>
        <v>319.2</v>
      </c>
      <c r="N1756" s="58">
        <f t="shared" si="386"/>
        <v>319.2</v>
      </c>
      <c r="O1756" s="58">
        <f t="shared" si="387"/>
        <v>319.2</v>
      </c>
      <c r="P1756" s="58">
        <f t="shared" si="388"/>
        <v>319.2</v>
      </c>
      <c r="Q1756" s="58">
        <f t="shared" si="389"/>
        <v>319.2</v>
      </c>
      <c r="R1756" s="58">
        <f>SUM(Table1[[#This Row],[Oct]:[September]])</f>
        <v>3830.3999999999992</v>
      </c>
      <c r="S1756" s="68">
        <f>Table1[[#This Row],[DEMAND for the whole year]]/365</f>
        <v>10.494246575342464</v>
      </c>
      <c r="T1756" s="68">
        <f>Table1[[#This Row],[Lead Time (days)]]*S1756</f>
        <v>1290.7923287671231</v>
      </c>
      <c r="U1756" s="68">
        <f>SQRT(2*Table1[[#This Row],[DEMAND for the whole year]]*$H$1/(Table1[[#This Row],[Std. Price ($)]]*$K$1))</f>
        <v>664.33976357628217</v>
      </c>
      <c r="V1756" s="68">
        <f>Table1[[#This Row],[DEMAND for the whole year]]/U1756</f>
        <v>5.7657244229671605</v>
      </c>
      <c r="W1756" s="68">
        <f>Table1[[#This Row],[Demand variability (COV)]]*S1756</f>
        <v>14.167232876712328</v>
      </c>
      <c r="X1756" s="68">
        <f t="shared" si="390"/>
        <v>157.1222134139818</v>
      </c>
      <c r="Y1756" s="68">
        <f t="shared" si="391"/>
        <v>322.68957463502579</v>
      </c>
      <c r="Z1756" s="58">
        <f>(Table1[[#This Row],[Eoq]]/2)*(Table1[[#This Row],[Std. Price ($)]]*$K$1)</f>
        <v>1729.7173268901481</v>
      </c>
      <c r="AA1756" s="58">
        <f>Table1[[#This Row],[number of times I order]]*$H$1</f>
        <v>1729.7173268901481</v>
      </c>
      <c r="AB1756" s="58">
        <f>Table1[[#This Row],[Holding cost]]+AA1756</f>
        <v>3459.4346537802962</v>
      </c>
      <c r="AC1756" s="34">
        <v>0.4</v>
      </c>
      <c r="AD1756" s="29">
        <v>1</v>
      </c>
      <c r="AE1756" s="29">
        <v>1.35</v>
      </c>
      <c r="AF1756" s="29">
        <v>123</v>
      </c>
    </row>
    <row r="1757" spans="1:32" x14ac:dyDescent="0.15">
      <c r="A1757" s="32">
        <v>6170.8142829455028</v>
      </c>
      <c r="B1757" s="33">
        <v>18.039758000000003</v>
      </c>
      <c r="C1757" s="33">
        <v>1403.6598433632619</v>
      </c>
      <c r="D1757" s="33">
        <f>C1757/Table1[[#This Row],[Std. Price ($)]]</f>
        <v>77.809239090860402</v>
      </c>
      <c r="E1757" s="29">
        <v>170</v>
      </c>
      <c r="F1757" s="29">
        <f t="shared" si="378"/>
        <v>204</v>
      </c>
      <c r="G1757" s="29">
        <f t="shared" si="379"/>
        <v>204</v>
      </c>
      <c r="H1757" s="29">
        <f t="shared" si="380"/>
        <v>204</v>
      </c>
      <c r="I1757" s="58">
        <f t="shared" si="381"/>
        <v>204</v>
      </c>
      <c r="J1757" s="58">
        <f t="shared" si="382"/>
        <v>204</v>
      </c>
      <c r="K1757" s="58">
        <f t="shared" si="383"/>
        <v>204</v>
      </c>
      <c r="L1757" s="58">
        <f t="shared" si="384"/>
        <v>204</v>
      </c>
      <c r="M1757" s="58">
        <f t="shared" si="385"/>
        <v>204</v>
      </c>
      <c r="N1757" s="58">
        <f t="shared" si="386"/>
        <v>204</v>
      </c>
      <c r="O1757" s="58">
        <f t="shared" si="387"/>
        <v>204</v>
      </c>
      <c r="P1757" s="58">
        <f t="shared" si="388"/>
        <v>204</v>
      </c>
      <c r="Q1757" s="58">
        <f t="shared" si="389"/>
        <v>204</v>
      </c>
      <c r="R1757" s="58">
        <f>SUM(Table1[[#This Row],[Oct]:[September]])</f>
        <v>2448</v>
      </c>
      <c r="S1757" s="68">
        <f>Table1[[#This Row],[DEMAND for the whole year]]/365</f>
        <v>6.7068493150684931</v>
      </c>
      <c r="T1757" s="68">
        <f>Table1[[#This Row],[Lead Time (days)]]*S1757</f>
        <v>73.775342465753425</v>
      </c>
      <c r="U1757" s="68">
        <f>SQRT(2*Table1[[#This Row],[DEMAND for the whole year]]*$H$1/(Table1[[#This Row],[Std. Price ($)]]*$K$1))</f>
        <v>638.04451630671224</v>
      </c>
      <c r="V1757" s="68">
        <f>Table1[[#This Row],[DEMAND for the whole year]]/U1757</f>
        <v>3.8367228891333816</v>
      </c>
      <c r="W1757" s="68">
        <f>Table1[[#This Row],[Demand variability (COV)]]*S1757</f>
        <v>8.4506301369863017</v>
      </c>
      <c r="X1757" s="68">
        <f t="shared" si="390"/>
        <v>28.027569406453217</v>
      </c>
      <c r="Y1757" s="68">
        <f t="shared" si="391"/>
        <v>57.56159013616108</v>
      </c>
      <c r="Z1757" s="58">
        <f>(Table1[[#This Row],[Eoq]]/2)*(Table1[[#This Row],[Std. Price ($)]]*$K$1)</f>
        <v>1151.0168667400144</v>
      </c>
      <c r="AA1757" s="58">
        <f>Table1[[#This Row],[number of times I order]]*$H$1</f>
        <v>1151.0168667400144</v>
      </c>
      <c r="AB1757" s="58">
        <f>Table1[[#This Row],[Holding cost]]+AA1757</f>
        <v>2302.0337334800288</v>
      </c>
      <c r="AC1757" s="34">
        <v>0.2</v>
      </c>
      <c r="AD1757" s="29">
        <v>0.85</v>
      </c>
      <c r="AE1757" s="29">
        <v>1.26</v>
      </c>
      <c r="AF1757" s="29">
        <v>11</v>
      </c>
    </row>
    <row r="1758" spans="1:32" x14ac:dyDescent="0.15">
      <c r="A1758" s="32">
        <v>74486.5039899236</v>
      </c>
      <c r="B1758" s="33">
        <v>10.310718</v>
      </c>
      <c r="C1758" s="33">
        <v>2512.9057802075918</v>
      </c>
      <c r="D1758" s="33">
        <f>C1758/Table1[[#This Row],[Std. Price ($)]]</f>
        <v>243.71782646054251</v>
      </c>
      <c r="E1758" s="29">
        <v>276</v>
      </c>
      <c r="F1758" s="29">
        <f t="shared" si="378"/>
        <v>607.20000000000005</v>
      </c>
      <c r="G1758" s="29">
        <f t="shared" si="379"/>
        <v>607.20000000000005</v>
      </c>
      <c r="H1758" s="29">
        <f t="shared" si="380"/>
        <v>607.20000000000005</v>
      </c>
      <c r="I1758" s="58">
        <f t="shared" si="381"/>
        <v>607.20000000000005</v>
      </c>
      <c r="J1758" s="58">
        <f t="shared" si="382"/>
        <v>607.20000000000005</v>
      </c>
      <c r="K1758" s="58">
        <f t="shared" si="383"/>
        <v>607.20000000000005</v>
      </c>
      <c r="L1758" s="58">
        <f t="shared" si="384"/>
        <v>607.20000000000005</v>
      </c>
      <c r="M1758" s="58">
        <f t="shared" si="385"/>
        <v>607.20000000000005</v>
      </c>
      <c r="N1758" s="58">
        <f t="shared" si="386"/>
        <v>607.20000000000005</v>
      </c>
      <c r="O1758" s="58">
        <f t="shared" si="387"/>
        <v>607.20000000000005</v>
      </c>
      <c r="P1758" s="58">
        <f t="shared" si="388"/>
        <v>607.20000000000005</v>
      </c>
      <c r="Q1758" s="58">
        <f t="shared" si="389"/>
        <v>607.20000000000005</v>
      </c>
      <c r="R1758" s="58">
        <f>SUM(Table1[[#This Row],[Oct]:[September]])</f>
        <v>7286.3999999999987</v>
      </c>
      <c r="S1758" s="68">
        <f>Table1[[#This Row],[DEMAND for the whole year]]/365</f>
        <v>19.962739726027394</v>
      </c>
      <c r="T1758" s="68">
        <f>Table1[[#This Row],[Lead Time (days)]]*S1758</f>
        <v>818.47232876712314</v>
      </c>
      <c r="U1758" s="68">
        <f>SQRT(2*Table1[[#This Row],[DEMAND for the whole year]]*$H$1/(Table1[[#This Row],[Std. Price ($)]]*$K$1))</f>
        <v>1456.0378923669</v>
      </c>
      <c r="V1758" s="68">
        <f>Table1[[#This Row],[DEMAND for the whole year]]/U1758</f>
        <v>5.0042653685031526</v>
      </c>
      <c r="W1758" s="68">
        <f>Table1[[#This Row],[Demand variability (COV)]]*S1758</f>
        <v>9.1828602739726009</v>
      </c>
      <c r="X1758" s="68">
        <f t="shared" si="390"/>
        <v>58.79899518923321</v>
      </c>
      <c r="Y1758" s="68">
        <f t="shared" si="391"/>
        <v>120.75837231613345</v>
      </c>
      <c r="Z1758" s="58">
        <f>(Table1[[#This Row],[Eoq]]/2)*(Table1[[#This Row],[Std. Price ($)]]*$K$1)</f>
        <v>1501.279610550946</v>
      </c>
      <c r="AA1758" s="58">
        <f>Table1[[#This Row],[number of times I order]]*$H$1</f>
        <v>1501.2796105509458</v>
      </c>
      <c r="AB1758" s="58">
        <f>Table1[[#This Row],[Holding cost]]+AA1758</f>
        <v>3002.559221101892</v>
      </c>
      <c r="AC1758" s="34">
        <v>1.2</v>
      </c>
      <c r="AD1758" s="29">
        <v>1</v>
      </c>
      <c r="AE1758" s="29">
        <v>0.46</v>
      </c>
      <c r="AF1758" s="29">
        <v>41</v>
      </c>
    </row>
    <row r="1759" spans="1:32" x14ac:dyDescent="0.15">
      <c r="A1759" s="32">
        <v>22927.399904658596</v>
      </c>
      <c r="B1759" s="33">
        <v>17.139517999999999</v>
      </c>
      <c r="C1759" s="33">
        <v>4120.4052564784552</v>
      </c>
      <c r="D1759" s="33">
        <f>C1759/Table1[[#This Row],[Std. Price ($)]]</f>
        <v>240.40379994807645</v>
      </c>
      <c r="E1759" s="29">
        <v>252</v>
      </c>
      <c r="F1759" s="29">
        <f t="shared" si="378"/>
        <v>554.4</v>
      </c>
      <c r="G1759" s="29">
        <f t="shared" si="379"/>
        <v>554.4</v>
      </c>
      <c r="H1759" s="29">
        <f t="shared" si="380"/>
        <v>554.4</v>
      </c>
      <c r="I1759" s="58">
        <f t="shared" si="381"/>
        <v>554.4</v>
      </c>
      <c r="J1759" s="58">
        <f t="shared" si="382"/>
        <v>554.4</v>
      </c>
      <c r="K1759" s="58">
        <f t="shared" si="383"/>
        <v>554.4</v>
      </c>
      <c r="L1759" s="58">
        <f t="shared" si="384"/>
        <v>554.4</v>
      </c>
      <c r="M1759" s="58">
        <f t="shared" si="385"/>
        <v>554.4</v>
      </c>
      <c r="N1759" s="58">
        <f t="shared" si="386"/>
        <v>554.4</v>
      </c>
      <c r="O1759" s="58">
        <f t="shared" si="387"/>
        <v>554.4</v>
      </c>
      <c r="P1759" s="58">
        <f t="shared" si="388"/>
        <v>554.4</v>
      </c>
      <c r="Q1759" s="58">
        <f t="shared" si="389"/>
        <v>554.4</v>
      </c>
      <c r="R1759" s="58">
        <f>SUM(Table1[[#This Row],[Oct]:[September]])</f>
        <v>6652.7999999999984</v>
      </c>
      <c r="S1759" s="68">
        <f>Table1[[#This Row],[DEMAND for the whole year]]/365</f>
        <v>18.226849315068488</v>
      </c>
      <c r="T1759" s="68">
        <f>Table1[[#This Row],[Lead Time (days)]]*S1759</f>
        <v>419.21753424657521</v>
      </c>
      <c r="U1759" s="68">
        <f>SQRT(2*Table1[[#This Row],[DEMAND for the whole year]]*$H$1/(Table1[[#This Row],[Std. Price ($)]]*$K$1))</f>
        <v>1079.1046375252531</v>
      </c>
      <c r="V1759" s="68">
        <f>Table1[[#This Row],[DEMAND for the whole year]]/U1759</f>
        <v>6.1651111195825159</v>
      </c>
      <c r="W1759" s="68">
        <f>Table1[[#This Row],[Demand variability (COV)]]*S1759</f>
        <v>18.409117808219172</v>
      </c>
      <c r="X1759" s="68">
        <f t="shared" si="390"/>
        <v>88.287027501035055</v>
      </c>
      <c r="Y1759" s="68">
        <f t="shared" si="391"/>
        <v>181.31938655317245</v>
      </c>
      <c r="Z1759" s="58">
        <f>(Table1[[#This Row],[Eoq]]/2)*(Table1[[#This Row],[Std. Price ($)]]*$K$1)</f>
        <v>1849.533335874755</v>
      </c>
      <c r="AA1759" s="58">
        <f>Table1[[#This Row],[number of times I order]]*$H$1</f>
        <v>1849.5333358747548</v>
      </c>
      <c r="AB1759" s="58">
        <f>Table1[[#This Row],[Holding cost]]+AA1759</f>
        <v>3699.0666717495096</v>
      </c>
      <c r="AC1759" s="34">
        <v>1.2</v>
      </c>
      <c r="AD1759" s="29">
        <v>0.85</v>
      </c>
      <c r="AE1759" s="29">
        <v>1.01</v>
      </c>
      <c r="AF1759" s="29">
        <v>23</v>
      </c>
    </row>
    <row r="1760" spans="1:32" x14ac:dyDescent="0.15">
      <c r="A1760" s="32">
        <v>45694.232100965724</v>
      </c>
      <c r="B1760" s="33">
        <v>30.596258000000002</v>
      </c>
      <c r="C1760" s="33">
        <v>36667.243872877836</v>
      </c>
      <c r="D1760" s="33">
        <f>C1760/Table1[[#This Row],[Std. Price ($)]]</f>
        <v>1198.422495746958</v>
      </c>
      <c r="E1760" s="29">
        <v>324</v>
      </c>
      <c r="F1760" s="29">
        <f t="shared" si="378"/>
        <v>194.4</v>
      </c>
      <c r="G1760" s="29">
        <f t="shared" si="379"/>
        <v>194.4</v>
      </c>
      <c r="H1760" s="29">
        <f t="shared" si="380"/>
        <v>194.4</v>
      </c>
      <c r="I1760" s="58">
        <f t="shared" si="381"/>
        <v>194.4</v>
      </c>
      <c r="J1760" s="58">
        <f t="shared" si="382"/>
        <v>194.4</v>
      </c>
      <c r="K1760" s="58">
        <f t="shared" si="383"/>
        <v>194.4</v>
      </c>
      <c r="L1760" s="58">
        <f t="shared" si="384"/>
        <v>194.4</v>
      </c>
      <c r="M1760" s="58">
        <f t="shared" si="385"/>
        <v>194.4</v>
      </c>
      <c r="N1760" s="58">
        <f t="shared" si="386"/>
        <v>194.4</v>
      </c>
      <c r="O1760" s="58">
        <f t="shared" si="387"/>
        <v>194.4</v>
      </c>
      <c r="P1760" s="58">
        <f t="shared" si="388"/>
        <v>194.4</v>
      </c>
      <c r="Q1760" s="58">
        <f t="shared" si="389"/>
        <v>194.4</v>
      </c>
      <c r="R1760" s="58">
        <f>SUM(Table1[[#This Row],[Oct]:[September]])</f>
        <v>2332.8000000000006</v>
      </c>
      <c r="S1760" s="68">
        <f>Table1[[#This Row],[DEMAND for the whole year]]/365</f>
        <v>6.3912328767123308</v>
      </c>
      <c r="T1760" s="68">
        <f>Table1[[#This Row],[Lead Time (days)]]*S1760</f>
        <v>556.03726027397272</v>
      </c>
      <c r="U1760" s="68">
        <f>SQRT(2*Table1[[#This Row],[DEMAND for the whole year]]*$H$1/(Table1[[#This Row],[Std. Price ($)]]*$K$1))</f>
        <v>478.26128179349661</v>
      </c>
      <c r="V1760" s="68">
        <f>Table1[[#This Row],[DEMAND for the whole year]]/U1760</f>
        <v>4.8776685230548429</v>
      </c>
      <c r="W1760" s="68">
        <f>Table1[[#This Row],[Demand variability (COV)]]*S1760</f>
        <v>6.7747068493150708</v>
      </c>
      <c r="X1760" s="68">
        <f t="shared" si="390"/>
        <v>63.19025875711872</v>
      </c>
      <c r="Y1760" s="68">
        <f t="shared" si="391"/>
        <v>129.77692508497552</v>
      </c>
      <c r="Z1760" s="58">
        <f>(Table1[[#This Row],[Eoq]]/2)*(Table1[[#This Row],[Std. Price ($)]]*$K$1)</f>
        <v>1463.3005569164527</v>
      </c>
      <c r="AA1760" s="58">
        <f>Table1[[#This Row],[number of times I order]]*$H$1</f>
        <v>1463.3005569164529</v>
      </c>
      <c r="AB1760" s="58">
        <f>Table1[[#This Row],[Holding cost]]+AA1760</f>
        <v>2926.6011138329059</v>
      </c>
      <c r="AC1760" s="34">
        <v>-0.4</v>
      </c>
      <c r="AD1760" s="29">
        <v>0.82</v>
      </c>
      <c r="AE1760" s="29">
        <v>1.06</v>
      </c>
      <c r="AF1760" s="29">
        <v>87</v>
      </c>
    </row>
    <row r="1761" spans="1:32" x14ac:dyDescent="0.15">
      <c r="A1761" s="32">
        <v>34331.402542111886</v>
      </c>
      <c r="B1761" s="33">
        <v>7.9033570000000006</v>
      </c>
      <c r="C1761" s="33">
        <v>6890.6189504075519</v>
      </c>
      <c r="D1761" s="33">
        <f>C1761/Table1[[#This Row],[Std. Price ($)]]</f>
        <v>871.85976166931994</v>
      </c>
      <c r="E1761" s="29">
        <v>300</v>
      </c>
      <c r="F1761" s="29">
        <f t="shared" si="378"/>
        <v>240</v>
      </c>
      <c r="G1761" s="29">
        <f t="shared" si="379"/>
        <v>240</v>
      </c>
      <c r="H1761" s="29">
        <f t="shared" si="380"/>
        <v>240</v>
      </c>
      <c r="I1761" s="58">
        <f t="shared" si="381"/>
        <v>240</v>
      </c>
      <c r="J1761" s="58">
        <f t="shared" si="382"/>
        <v>240</v>
      </c>
      <c r="K1761" s="58">
        <f t="shared" si="383"/>
        <v>240</v>
      </c>
      <c r="L1761" s="58">
        <f t="shared" si="384"/>
        <v>240</v>
      </c>
      <c r="M1761" s="58">
        <f t="shared" si="385"/>
        <v>240</v>
      </c>
      <c r="N1761" s="58">
        <f t="shared" si="386"/>
        <v>240</v>
      </c>
      <c r="O1761" s="58">
        <f t="shared" si="387"/>
        <v>240</v>
      </c>
      <c r="P1761" s="58">
        <f t="shared" si="388"/>
        <v>240</v>
      </c>
      <c r="Q1761" s="58">
        <f t="shared" si="389"/>
        <v>240</v>
      </c>
      <c r="R1761" s="58">
        <f>SUM(Table1[[#This Row],[Oct]:[September]])</f>
        <v>2880</v>
      </c>
      <c r="S1761" s="68">
        <f>Table1[[#This Row],[DEMAND for the whole year]]/365</f>
        <v>7.8904109589041092</v>
      </c>
      <c r="T1761" s="68">
        <f>Table1[[#This Row],[Lead Time (days)]]*S1761</f>
        <v>260.38356164383561</v>
      </c>
      <c r="U1761" s="68">
        <f>SQRT(2*Table1[[#This Row],[DEMAND for the whole year]]*$H$1/(Table1[[#This Row],[Std. Price ($)]]*$K$1))</f>
        <v>1045.5650828956711</v>
      </c>
      <c r="V1761" s="68">
        <f>Table1[[#This Row],[DEMAND for the whole year]]/U1761</f>
        <v>2.7544913722863611</v>
      </c>
      <c r="W1761" s="68">
        <f>Table1[[#This Row],[Demand variability (COV)]]*S1761</f>
        <v>17.043287671232878</v>
      </c>
      <c r="X1761" s="68">
        <f t="shared" si="390"/>
        <v>97.906233730366495</v>
      </c>
      <c r="Y1761" s="68">
        <f t="shared" si="391"/>
        <v>201.07482086780473</v>
      </c>
      <c r="Z1761" s="58">
        <f>(Table1[[#This Row],[Eoq]]/2)*(Table1[[#This Row],[Std. Price ($)]]*$K$1)</f>
        <v>826.34741168590836</v>
      </c>
      <c r="AA1761" s="58">
        <f>Table1[[#This Row],[number of times I order]]*$H$1</f>
        <v>826.34741168590836</v>
      </c>
      <c r="AB1761" s="58">
        <f>Table1[[#This Row],[Holding cost]]+AA1761</f>
        <v>1652.6948233718167</v>
      </c>
      <c r="AC1761" s="34">
        <v>-0.2</v>
      </c>
      <c r="AD1761" s="29">
        <v>0.85</v>
      </c>
      <c r="AE1761" s="29">
        <v>2.16</v>
      </c>
      <c r="AF1761" s="29">
        <v>33</v>
      </c>
    </row>
    <row r="1762" spans="1:32" x14ac:dyDescent="0.15">
      <c r="A1762" s="32">
        <v>54476.395391444166</v>
      </c>
      <c r="B1762" s="33">
        <v>43.924396999999999</v>
      </c>
      <c r="C1762" s="33">
        <v>18744.554487764322</v>
      </c>
      <c r="D1762" s="33">
        <f>C1762/Table1[[#This Row],[Std. Price ($)]]</f>
        <v>426.74585806526431</v>
      </c>
      <c r="E1762" s="29">
        <v>308</v>
      </c>
      <c r="F1762" s="29">
        <f t="shared" si="378"/>
        <v>184.8</v>
      </c>
      <c r="G1762" s="29">
        <f t="shared" si="379"/>
        <v>184.8</v>
      </c>
      <c r="H1762" s="29">
        <f t="shared" si="380"/>
        <v>184.8</v>
      </c>
      <c r="I1762" s="58">
        <f t="shared" si="381"/>
        <v>184.8</v>
      </c>
      <c r="J1762" s="58">
        <f t="shared" si="382"/>
        <v>184.8</v>
      </c>
      <c r="K1762" s="58">
        <f t="shared" si="383"/>
        <v>184.8</v>
      </c>
      <c r="L1762" s="58">
        <f t="shared" si="384"/>
        <v>184.8</v>
      </c>
      <c r="M1762" s="58">
        <f t="shared" si="385"/>
        <v>184.8</v>
      </c>
      <c r="N1762" s="58">
        <f t="shared" si="386"/>
        <v>184.8</v>
      </c>
      <c r="O1762" s="58">
        <f t="shared" si="387"/>
        <v>184.8</v>
      </c>
      <c r="P1762" s="58">
        <f t="shared" si="388"/>
        <v>184.8</v>
      </c>
      <c r="Q1762" s="58">
        <f t="shared" si="389"/>
        <v>184.8</v>
      </c>
      <c r="R1762" s="58">
        <f>SUM(Table1[[#This Row],[Oct]:[September]])</f>
        <v>2217.6</v>
      </c>
      <c r="S1762" s="68">
        <f>Table1[[#This Row],[DEMAND for the whole year]]/365</f>
        <v>6.0756164383561639</v>
      </c>
      <c r="T1762" s="68">
        <f>Table1[[#This Row],[Lead Time (days)]]*S1762</f>
        <v>364.53698630136984</v>
      </c>
      <c r="U1762" s="68">
        <f>SQRT(2*Table1[[#This Row],[DEMAND for the whole year]]*$H$1/(Table1[[#This Row],[Std. Price ($)]]*$K$1))</f>
        <v>389.17893900963685</v>
      </c>
      <c r="V1762" s="68">
        <f>Table1[[#This Row],[DEMAND for the whole year]]/U1762</f>
        <v>5.6981500736993578</v>
      </c>
      <c r="W1762" s="68">
        <f>Table1[[#This Row],[Demand variability (COV)]]*S1762</f>
        <v>3.3415890410958906</v>
      </c>
      <c r="X1762" s="68">
        <f t="shared" si="390"/>
        <v>25.883837412067194</v>
      </c>
      <c r="Y1762" s="68">
        <f t="shared" si="391"/>
        <v>53.158902888004199</v>
      </c>
      <c r="Z1762" s="58">
        <f>(Table1[[#This Row],[Eoq]]/2)*(Table1[[#This Row],[Std. Price ($)]]*$K$1)</f>
        <v>1709.4450221098075</v>
      </c>
      <c r="AA1762" s="58">
        <f>Table1[[#This Row],[number of times I order]]*$H$1</f>
        <v>1709.4450221098073</v>
      </c>
      <c r="AB1762" s="58">
        <f>Table1[[#This Row],[Holding cost]]+AA1762</f>
        <v>3418.8900442196145</v>
      </c>
      <c r="AC1762" s="34">
        <v>-0.4</v>
      </c>
      <c r="AD1762" s="29">
        <v>0.82</v>
      </c>
      <c r="AE1762" s="29">
        <v>0.55000000000000004</v>
      </c>
      <c r="AF1762" s="29">
        <v>60</v>
      </c>
    </row>
    <row r="1763" spans="1:32" x14ac:dyDescent="0.15">
      <c r="A1763" s="32">
        <v>18449.16851202738</v>
      </c>
      <c r="B1763" s="33">
        <v>46.449733000000002</v>
      </c>
      <c r="C1763" s="33">
        <v>21351.314677087768</v>
      </c>
      <c r="D1763" s="33">
        <f>C1763/Table1[[#This Row],[Std. Price ($)]]</f>
        <v>459.66496033653772</v>
      </c>
      <c r="E1763" s="29">
        <v>308</v>
      </c>
      <c r="F1763" s="29">
        <f t="shared" si="378"/>
        <v>277.2</v>
      </c>
      <c r="G1763" s="29">
        <f t="shared" si="379"/>
        <v>277.2</v>
      </c>
      <c r="H1763" s="29">
        <f t="shared" si="380"/>
        <v>277.2</v>
      </c>
      <c r="I1763" s="58">
        <f t="shared" si="381"/>
        <v>277.2</v>
      </c>
      <c r="J1763" s="58">
        <f t="shared" si="382"/>
        <v>277.2</v>
      </c>
      <c r="K1763" s="58">
        <f t="shared" si="383"/>
        <v>277.2</v>
      </c>
      <c r="L1763" s="58">
        <f t="shared" si="384"/>
        <v>277.2</v>
      </c>
      <c r="M1763" s="58">
        <f t="shared" si="385"/>
        <v>277.2</v>
      </c>
      <c r="N1763" s="58">
        <f t="shared" si="386"/>
        <v>277.2</v>
      </c>
      <c r="O1763" s="58">
        <f t="shared" si="387"/>
        <v>277.2</v>
      </c>
      <c r="P1763" s="58">
        <f t="shared" si="388"/>
        <v>277.2</v>
      </c>
      <c r="Q1763" s="58">
        <f t="shared" si="389"/>
        <v>277.2</v>
      </c>
      <c r="R1763" s="58">
        <f>SUM(Table1[[#This Row],[Oct]:[September]])</f>
        <v>3326.3999999999992</v>
      </c>
      <c r="S1763" s="68">
        <f>Table1[[#This Row],[DEMAND for the whole year]]/365</f>
        <v>9.1134246575342441</v>
      </c>
      <c r="T1763" s="68">
        <f>Table1[[#This Row],[Lead Time (days)]]*S1763</f>
        <v>546.80547945205467</v>
      </c>
      <c r="U1763" s="68">
        <f>SQRT(2*Table1[[#This Row],[DEMAND for the whole year]]*$H$1/(Table1[[#This Row],[Std. Price ($)]]*$K$1))</f>
        <v>463.50695199943567</v>
      </c>
      <c r="V1763" s="68">
        <f>Table1[[#This Row],[DEMAND for the whole year]]/U1763</f>
        <v>7.1765913880058676</v>
      </c>
      <c r="W1763" s="68">
        <f>Table1[[#This Row],[Demand variability (COV)]]*S1763</f>
        <v>5.0123835616438344</v>
      </c>
      <c r="X1763" s="68">
        <f t="shared" si="390"/>
        <v>38.825756118100777</v>
      </c>
      <c r="Y1763" s="68">
        <f t="shared" si="391"/>
        <v>79.738354332006267</v>
      </c>
      <c r="Z1763" s="58">
        <f>(Table1[[#This Row],[Eoq]]/2)*(Table1[[#This Row],[Std. Price ($)]]*$K$1)</f>
        <v>2152.9774164017604</v>
      </c>
      <c r="AA1763" s="58">
        <f>Table1[[#This Row],[number of times I order]]*$H$1</f>
        <v>2152.9774164017604</v>
      </c>
      <c r="AB1763" s="58">
        <f>Table1[[#This Row],[Holding cost]]+AA1763</f>
        <v>4305.9548328035207</v>
      </c>
      <c r="AC1763" s="34">
        <v>-0.1</v>
      </c>
      <c r="AD1763" s="29">
        <v>0.7</v>
      </c>
      <c r="AE1763" s="29">
        <v>0.55000000000000004</v>
      </c>
      <c r="AF1763" s="29">
        <v>60</v>
      </c>
    </row>
    <row r="1764" spans="1:32" x14ac:dyDescent="0.15">
      <c r="A1764" s="32">
        <v>50957.972180025943</v>
      </c>
      <c r="B1764" s="33">
        <v>39.353083000000005</v>
      </c>
      <c r="C1764" s="33">
        <v>29934.043301663711</v>
      </c>
      <c r="D1764" s="33">
        <f>C1764/Table1[[#This Row],[Std. Price ($)]]</f>
        <v>760.65306755416611</v>
      </c>
      <c r="E1764" s="29">
        <v>332</v>
      </c>
      <c r="F1764" s="29">
        <f t="shared" si="378"/>
        <v>498</v>
      </c>
      <c r="G1764" s="29">
        <f t="shared" si="379"/>
        <v>498</v>
      </c>
      <c r="H1764" s="29">
        <f t="shared" si="380"/>
        <v>498</v>
      </c>
      <c r="I1764" s="58">
        <f t="shared" si="381"/>
        <v>498</v>
      </c>
      <c r="J1764" s="58">
        <f t="shared" si="382"/>
        <v>498</v>
      </c>
      <c r="K1764" s="58">
        <f t="shared" si="383"/>
        <v>498</v>
      </c>
      <c r="L1764" s="58">
        <f t="shared" si="384"/>
        <v>498</v>
      </c>
      <c r="M1764" s="58">
        <f t="shared" si="385"/>
        <v>498</v>
      </c>
      <c r="N1764" s="58">
        <f t="shared" si="386"/>
        <v>498</v>
      </c>
      <c r="O1764" s="58">
        <f t="shared" si="387"/>
        <v>498</v>
      </c>
      <c r="P1764" s="58">
        <f t="shared" si="388"/>
        <v>498</v>
      </c>
      <c r="Q1764" s="58">
        <f t="shared" si="389"/>
        <v>498</v>
      </c>
      <c r="R1764" s="58">
        <f>SUM(Table1[[#This Row],[Oct]:[September]])</f>
        <v>5976</v>
      </c>
      <c r="S1764" s="68">
        <f>Table1[[#This Row],[DEMAND for the whole year]]/365</f>
        <v>16.372602739726027</v>
      </c>
      <c r="T1764" s="68">
        <f>Table1[[#This Row],[Lead Time (days)]]*S1764</f>
        <v>720.39452054794515</v>
      </c>
      <c r="U1764" s="68">
        <f>SQRT(2*Table1[[#This Row],[DEMAND for the whole year]]*$H$1/(Table1[[#This Row],[Std. Price ($)]]*$K$1))</f>
        <v>674.95767638543509</v>
      </c>
      <c r="V1764" s="68">
        <f>Table1[[#This Row],[DEMAND for the whole year]]/U1764</f>
        <v>8.8538884867610577</v>
      </c>
      <c r="W1764" s="68">
        <f>Table1[[#This Row],[Demand variability (COV)]]*S1764</f>
        <v>21.611835616438356</v>
      </c>
      <c r="X1764" s="68">
        <f t="shared" si="390"/>
        <v>143.35669954113044</v>
      </c>
      <c r="Y1764" s="68">
        <f t="shared" si="391"/>
        <v>294.41866551437005</v>
      </c>
      <c r="Z1764" s="58">
        <f>(Table1[[#This Row],[Eoq]]/2)*(Table1[[#This Row],[Std. Price ($)]]*$K$1)</f>
        <v>2656.1665460283175</v>
      </c>
      <c r="AA1764" s="58">
        <f>Table1[[#This Row],[number of times I order]]*$H$1</f>
        <v>2656.1665460283175</v>
      </c>
      <c r="AB1764" s="58">
        <f>Table1[[#This Row],[Holding cost]]+AA1764</f>
        <v>5312.333092056635</v>
      </c>
      <c r="AC1764" s="34">
        <v>0.5</v>
      </c>
      <c r="AD1764" s="29">
        <v>0.82</v>
      </c>
      <c r="AE1764" s="29">
        <v>1.32</v>
      </c>
      <c r="AF1764" s="29">
        <v>44</v>
      </c>
    </row>
    <row r="1765" spans="1:32" x14ac:dyDescent="0.15">
      <c r="A1765" s="32">
        <v>86111.204221201071</v>
      </c>
      <c r="B1765" s="33">
        <v>29.228375</v>
      </c>
      <c r="C1765" s="33">
        <v>10704.685895323752</v>
      </c>
      <c r="D1765" s="33">
        <f>C1765/Table1[[#This Row],[Std. Price ($)]]</f>
        <v>366.24293671214195</v>
      </c>
      <c r="E1765" s="29">
        <v>186</v>
      </c>
      <c r="F1765" s="29">
        <f t="shared" si="378"/>
        <v>55.800000000000011</v>
      </c>
      <c r="G1765" s="29">
        <f t="shared" si="379"/>
        <v>55.800000000000011</v>
      </c>
      <c r="H1765" s="29">
        <f t="shared" si="380"/>
        <v>55.800000000000011</v>
      </c>
      <c r="I1765" s="58">
        <f t="shared" si="381"/>
        <v>55.800000000000011</v>
      </c>
      <c r="J1765" s="58">
        <f t="shared" si="382"/>
        <v>55.800000000000011</v>
      </c>
      <c r="K1765" s="58">
        <f t="shared" si="383"/>
        <v>55.800000000000011</v>
      </c>
      <c r="L1765" s="58">
        <f t="shared" si="384"/>
        <v>55.800000000000011</v>
      </c>
      <c r="M1765" s="58">
        <f t="shared" si="385"/>
        <v>55.800000000000011</v>
      </c>
      <c r="N1765" s="58">
        <f t="shared" si="386"/>
        <v>55.800000000000011</v>
      </c>
      <c r="O1765" s="58">
        <f t="shared" si="387"/>
        <v>55.800000000000011</v>
      </c>
      <c r="P1765" s="58">
        <f t="shared" si="388"/>
        <v>55.800000000000011</v>
      </c>
      <c r="Q1765" s="58">
        <f t="shared" si="389"/>
        <v>55.800000000000011</v>
      </c>
      <c r="R1765" s="58">
        <f>SUM(Table1[[#This Row],[Oct]:[September]])</f>
        <v>669.60000000000014</v>
      </c>
      <c r="S1765" s="68">
        <f>Table1[[#This Row],[DEMAND for the whole year]]/365</f>
        <v>1.8345205479452058</v>
      </c>
      <c r="T1765" s="68">
        <f>Table1[[#This Row],[Lead Time (days)]]*S1765</f>
        <v>106.40219178082194</v>
      </c>
      <c r="U1765" s="68">
        <f>SQRT(2*Table1[[#This Row],[DEMAND for the whole year]]*$H$1/(Table1[[#This Row],[Std. Price ($)]]*$K$1))</f>
        <v>262.15975016620996</v>
      </c>
      <c r="V1765" s="68">
        <f>Table1[[#This Row],[DEMAND for the whole year]]/U1765</f>
        <v>2.5541678292547654</v>
      </c>
      <c r="W1765" s="68">
        <f>Table1[[#This Row],[Demand variability (COV)]]*S1765</f>
        <v>1.5593424657534249</v>
      </c>
      <c r="X1765" s="68">
        <f t="shared" si="390"/>
        <v>11.875598413516446</v>
      </c>
      <c r="Y1765" s="68">
        <f t="shared" si="391"/>
        <v>24.389497304860395</v>
      </c>
      <c r="Z1765" s="58">
        <f>(Table1[[#This Row],[Eoq]]/2)*(Table1[[#This Row],[Std. Price ($)]]*$K$1)</f>
        <v>766.25034877642975</v>
      </c>
      <c r="AA1765" s="58">
        <f>Table1[[#This Row],[number of times I order]]*$H$1</f>
        <v>766.25034877642963</v>
      </c>
      <c r="AB1765" s="58">
        <f>Table1[[#This Row],[Holding cost]]+AA1765</f>
        <v>1532.5006975528595</v>
      </c>
      <c r="AC1765" s="34">
        <v>-0.7</v>
      </c>
      <c r="AD1765" s="29">
        <v>1</v>
      </c>
      <c r="AE1765" s="29">
        <v>0.85</v>
      </c>
      <c r="AF1765" s="29">
        <v>58</v>
      </c>
    </row>
    <row r="1766" spans="1:32" x14ac:dyDescent="0.15">
      <c r="A1766" s="32">
        <v>51560.040226927282</v>
      </c>
      <c r="B1766" s="33">
        <v>56.995334000000007</v>
      </c>
      <c r="C1766" s="33">
        <v>19340.112025922277</v>
      </c>
      <c r="D1766" s="33">
        <f>C1766/Table1[[#This Row],[Std. Price ($)]]</f>
        <v>339.32798825114833</v>
      </c>
      <c r="E1766" s="29">
        <v>236</v>
      </c>
      <c r="F1766" s="29">
        <f t="shared" si="378"/>
        <v>330.4</v>
      </c>
      <c r="G1766" s="29">
        <f t="shared" si="379"/>
        <v>330.4</v>
      </c>
      <c r="H1766" s="29">
        <f t="shared" si="380"/>
        <v>330.4</v>
      </c>
      <c r="I1766" s="58">
        <f t="shared" si="381"/>
        <v>330.4</v>
      </c>
      <c r="J1766" s="58">
        <f t="shared" si="382"/>
        <v>330.4</v>
      </c>
      <c r="K1766" s="58">
        <f t="shared" si="383"/>
        <v>330.4</v>
      </c>
      <c r="L1766" s="58">
        <f t="shared" si="384"/>
        <v>330.4</v>
      </c>
      <c r="M1766" s="58">
        <f t="shared" si="385"/>
        <v>330.4</v>
      </c>
      <c r="N1766" s="58">
        <f t="shared" si="386"/>
        <v>330.4</v>
      </c>
      <c r="O1766" s="58">
        <f t="shared" si="387"/>
        <v>330.4</v>
      </c>
      <c r="P1766" s="58">
        <f t="shared" si="388"/>
        <v>330.4</v>
      </c>
      <c r="Q1766" s="58">
        <f t="shared" si="389"/>
        <v>330.4</v>
      </c>
      <c r="R1766" s="58">
        <f>SUM(Table1[[#This Row],[Oct]:[September]])</f>
        <v>3964.8000000000006</v>
      </c>
      <c r="S1766" s="68">
        <f>Table1[[#This Row],[DEMAND for the whole year]]/365</f>
        <v>10.86246575342466</v>
      </c>
      <c r="T1766" s="68">
        <f>Table1[[#This Row],[Lead Time (days)]]*S1766</f>
        <v>716.92273972602754</v>
      </c>
      <c r="U1766" s="68">
        <f>SQRT(2*Table1[[#This Row],[DEMAND for the whole year]]*$H$1/(Table1[[#This Row],[Std. Price ($)]]*$K$1))</f>
        <v>456.82684636909664</v>
      </c>
      <c r="V1766" s="68">
        <f>Table1[[#This Row],[DEMAND for the whole year]]/U1766</f>
        <v>8.6789995629911179</v>
      </c>
      <c r="W1766" s="68">
        <f>Table1[[#This Row],[Demand variability (COV)]]*S1766</f>
        <v>5.3226082191780835</v>
      </c>
      <c r="X1766" s="68">
        <f t="shared" si="390"/>
        <v>43.241073585433767</v>
      </c>
      <c r="Y1766" s="68">
        <f t="shared" si="391"/>
        <v>88.806307770635058</v>
      </c>
      <c r="Z1766" s="58">
        <f>(Table1[[#This Row],[Eoq]]/2)*(Table1[[#This Row],[Std. Price ($)]]*$K$1)</f>
        <v>2603.6998688973354</v>
      </c>
      <c r="AA1766" s="58">
        <f>Table1[[#This Row],[number of times I order]]*$H$1</f>
        <v>2603.6998688973354</v>
      </c>
      <c r="AB1766" s="58">
        <f>Table1[[#This Row],[Holding cost]]+AA1766</f>
        <v>5207.3997377946707</v>
      </c>
      <c r="AC1766" s="34">
        <v>0.4</v>
      </c>
      <c r="AD1766" s="29">
        <v>0.75</v>
      </c>
      <c r="AE1766" s="29">
        <v>0.49</v>
      </c>
      <c r="AF1766" s="29">
        <v>66</v>
      </c>
    </row>
    <row r="1767" spans="1:32" x14ac:dyDescent="0.15">
      <c r="A1767" s="32">
        <v>98972.779914384795</v>
      </c>
      <c r="B1767" s="33">
        <v>12.458303000000001</v>
      </c>
      <c r="C1767" s="33">
        <v>2772.5833207610904</v>
      </c>
      <c r="D1767" s="33">
        <f>C1767/Table1[[#This Row],[Std. Price ($)]]</f>
        <v>222.54903583265636</v>
      </c>
      <c r="E1767" s="29">
        <v>300</v>
      </c>
      <c r="F1767" s="29">
        <f t="shared" si="378"/>
        <v>660</v>
      </c>
      <c r="G1767" s="29">
        <f t="shared" si="379"/>
        <v>660</v>
      </c>
      <c r="H1767" s="29">
        <f t="shared" si="380"/>
        <v>660</v>
      </c>
      <c r="I1767" s="58">
        <f t="shared" si="381"/>
        <v>660</v>
      </c>
      <c r="J1767" s="58">
        <f t="shared" si="382"/>
        <v>660</v>
      </c>
      <c r="K1767" s="58">
        <f t="shared" si="383"/>
        <v>660</v>
      </c>
      <c r="L1767" s="58">
        <f t="shared" si="384"/>
        <v>660</v>
      </c>
      <c r="M1767" s="58">
        <f t="shared" si="385"/>
        <v>660</v>
      </c>
      <c r="N1767" s="58">
        <f t="shared" si="386"/>
        <v>660</v>
      </c>
      <c r="O1767" s="58">
        <f t="shared" si="387"/>
        <v>660</v>
      </c>
      <c r="P1767" s="58">
        <f t="shared" si="388"/>
        <v>660</v>
      </c>
      <c r="Q1767" s="58">
        <f t="shared" si="389"/>
        <v>660</v>
      </c>
      <c r="R1767" s="58">
        <f>SUM(Table1[[#This Row],[Oct]:[September]])</f>
        <v>7920</v>
      </c>
      <c r="S1767" s="68">
        <f>Table1[[#This Row],[DEMAND for the whole year]]/365</f>
        <v>21.698630136986303</v>
      </c>
      <c r="T1767" s="68">
        <f>Table1[[#This Row],[Lead Time (days)]]*S1767</f>
        <v>455.67123287671234</v>
      </c>
      <c r="U1767" s="68">
        <f>SQRT(2*Table1[[#This Row],[DEMAND for the whole year]]*$H$1/(Table1[[#This Row],[Std. Price ($)]]*$K$1))</f>
        <v>1381.0003020129709</v>
      </c>
      <c r="V1767" s="68">
        <f>Table1[[#This Row],[DEMAND for the whole year]]/U1767</f>
        <v>5.7349734018563687</v>
      </c>
      <c r="W1767" s="68">
        <f>Table1[[#This Row],[Demand variability (COV)]]*S1767</f>
        <v>17.792876712328766</v>
      </c>
      <c r="X1767" s="68">
        <f t="shared" si="390"/>
        <v>81.537204365263577</v>
      </c>
      <c r="Y1767" s="68">
        <f t="shared" si="391"/>
        <v>167.45694464112432</v>
      </c>
      <c r="Z1767" s="58">
        <f>(Table1[[#This Row],[Eoq]]/2)*(Table1[[#This Row],[Std. Price ($)]]*$K$1)</f>
        <v>1720.4920205569103</v>
      </c>
      <c r="AA1767" s="58">
        <f>Table1[[#This Row],[number of times I order]]*$H$1</f>
        <v>1720.4920205569106</v>
      </c>
      <c r="AB1767" s="58">
        <f>Table1[[#This Row],[Holding cost]]+AA1767</f>
        <v>3440.9840411138211</v>
      </c>
      <c r="AC1767" s="34">
        <v>1.2</v>
      </c>
      <c r="AD1767" s="29">
        <v>0.83</v>
      </c>
      <c r="AE1767" s="29">
        <v>0.82</v>
      </c>
      <c r="AF1767" s="29">
        <v>21</v>
      </c>
    </row>
    <row r="1768" spans="1:32" x14ac:dyDescent="0.15">
      <c r="A1768" s="32">
        <v>94223.26803937096</v>
      </c>
      <c r="B1768" s="33">
        <v>38.943883000000007</v>
      </c>
      <c r="C1768" s="33">
        <v>29002.547072515707</v>
      </c>
      <c r="D1768" s="33">
        <f>C1768/Table1[[#This Row],[Std. Price ($)]]</f>
        <v>744.72663839185475</v>
      </c>
      <c r="E1768" s="29">
        <v>244</v>
      </c>
      <c r="F1768" s="29">
        <f t="shared" si="378"/>
        <v>439.20000000000005</v>
      </c>
      <c r="G1768" s="29">
        <f t="shared" si="379"/>
        <v>439.20000000000005</v>
      </c>
      <c r="H1768" s="29">
        <f t="shared" si="380"/>
        <v>439.20000000000005</v>
      </c>
      <c r="I1768" s="58">
        <f t="shared" si="381"/>
        <v>439.20000000000005</v>
      </c>
      <c r="J1768" s="58">
        <f t="shared" si="382"/>
        <v>439.20000000000005</v>
      </c>
      <c r="K1768" s="58">
        <f t="shared" si="383"/>
        <v>439.20000000000005</v>
      </c>
      <c r="L1768" s="58">
        <f t="shared" si="384"/>
        <v>439.20000000000005</v>
      </c>
      <c r="M1768" s="58">
        <f t="shared" si="385"/>
        <v>439.20000000000005</v>
      </c>
      <c r="N1768" s="58">
        <f t="shared" si="386"/>
        <v>439.20000000000005</v>
      </c>
      <c r="O1768" s="58">
        <f t="shared" si="387"/>
        <v>439.20000000000005</v>
      </c>
      <c r="P1768" s="58">
        <f t="shared" si="388"/>
        <v>439.20000000000005</v>
      </c>
      <c r="Q1768" s="58">
        <f t="shared" si="389"/>
        <v>439.20000000000005</v>
      </c>
      <c r="R1768" s="58">
        <f>SUM(Table1[[#This Row],[Oct]:[September]])</f>
        <v>5270.3999999999987</v>
      </c>
      <c r="S1768" s="68">
        <f>Table1[[#This Row],[DEMAND for the whole year]]/365</f>
        <v>14.439452054794517</v>
      </c>
      <c r="T1768" s="68">
        <f>Table1[[#This Row],[Lead Time (days)]]*S1768</f>
        <v>1097.3983561643834</v>
      </c>
      <c r="U1768" s="68">
        <f>SQRT(2*Table1[[#This Row],[DEMAND for the whole year]]*$H$1/(Table1[[#This Row],[Std. Price ($)]]*$K$1))</f>
        <v>637.18096045377183</v>
      </c>
      <c r="V1768" s="68">
        <f>Table1[[#This Row],[DEMAND for the whole year]]/U1768</f>
        <v>8.2714335912464421</v>
      </c>
      <c r="W1768" s="68">
        <f>Table1[[#This Row],[Demand variability (COV)]]*S1768</f>
        <v>14.583846575342461</v>
      </c>
      <c r="X1768" s="68">
        <f t="shared" si="390"/>
        <v>127.13902686003905</v>
      </c>
      <c r="Y1768" s="68">
        <f t="shared" si="391"/>
        <v>261.1116379125952</v>
      </c>
      <c r="Z1768" s="58">
        <f>(Table1[[#This Row],[Eoq]]/2)*(Table1[[#This Row],[Std. Price ($)]]*$K$1)</f>
        <v>2481.4300773739324</v>
      </c>
      <c r="AA1768" s="58">
        <f>Table1[[#This Row],[number of times I order]]*$H$1</f>
        <v>2481.4300773739328</v>
      </c>
      <c r="AB1768" s="58">
        <f>Table1[[#This Row],[Holding cost]]+AA1768</f>
        <v>4962.8601547478647</v>
      </c>
      <c r="AC1768" s="34">
        <v>0.8</v>
      </c>
      <c r="AD1768" s="29">
        <v>0.85</v>
      </c>
      <c r="AE1768" s="29">
        <v>1.01</v>
      </c>
      <c r="AF1768" s="29">
        <v>76</v>
      </c>
    </row>
    <row r="1769" spans="1:32" x14ac:dyDescent="0.15">
      <c r="A1769" s="32">
        <v>2224.124802168792</v>
      </c>
      <c r="B1769" s="33">
        <v>11.282150000000001</v>
      </c>
      <c r="C1769" s="33">
        <v>740.26781550899329</v>
      </c>
      <c r="D1769" s="33">
        <f>C1769/Table1[[#This Row],[Std. Price ($)]]</f>
        <v>65.614073160611511</v>
      </c>
      <c r="E1769" s="29">
        <v>66</v>
      </c>
      <c r="F1769" s="29">
        <f t="shared" si="378"/>
        <v>59.4</v>
      </c>
      <c r="G1769" s="29">
        <f t="shared" si="379"/>
        <v>59.4</v>
      </c>
      <c r="H1769" s="29">
        <f t="shared" si="380"/>
        <v>59.4</v>
      </c>
      <c r="I1769" s="58">
        <f t="shared" si="381"/>
        <v>59.4</v>
      </c>
      <c r="J1769" s="58">
        <f t="shared" si="382"/>
        <v>59.4</v>
      </c>
      <c r="K1769" s="58">
        <f t="shared" si="383"/>
        <v>59.4</v>
      </c>
      <c r="L1769" s="58">
        <f t="shared" si="384"/>
        <v>59.4</v>
      </c>
      <c r="M1769" s="58">
        <f t="shared" si="385"/>
        <v>59.4</v>
      </c>
      <c r="N1769" s="58">
        <f t="shared" si="386"/>
        <v>59.4</v>
      </c>
      <c r="O1769" s="58">
        <f t="shared" si="387"/>
        <v>59.4</v>
      </c>
      <c r="P1769" s="58">
        <f t="shared" si="388"/>
        <v>59.4</v>
      </c>
      <c r="Q1769" s="58">
        <f t="shared" si="389"/>
        <v>59.4</v>
      </c>
      <c r="R1769" s="58">
        <f>SUM(Table1[[#This Row],[Oct]:[September]])</f>
        <v>712.79999999999984</v>
      </c>
      <c r="S1769" s="68">
        <f>Table1[[#This Row],[DEMAND for the whole year]]/365</f>
        <v>1.9528767123287667</v>
      </c>
      <c r="T1769" s="68">
        <f>Table1[[#This Row],[Lead Time (days)]]*S1769</f>
        <v>31.246027397260267</v>
      </c>
      <c r="U1769" s="68">
        <f>SQRT(2*Table1[[#This Row],[DEMAND for the whole year]]*$H$1/(Table1[[#This Row],[Std. Price ($)]]*$K$1))</f>
        <v>435.36001371222812</v>
      </c>
      <c r="V1769" s="68">
        <f>Table1[[#This Row],[DEMAND for the whole year]]/U1769</f>
        <v>1.637265659567805</v>
      </c>
      <c r="W1769" s="68">
        <f>Table1[[#This Row],[Demand variability (COV)]]*S1769</f>
        <v>2.4801534246575336</v>
      </c>
      <c r="X1769" s="68">
        <f t="shared" si="390"/>
        <v>9.9206136986301345</v>
      </c>
      <c r="Y1769" s="68">
        <f t="shared" si="391"/>
        <v>20.374449576360771</v>
      </c>
      <c r="Z1769" s="58">
        <f>(Table1[[#This Row],[Eoq]]/2)*(Table1[[#This Row],[Std. Price ($)]]*$K$1)</f>
        <v>491.17969787034156</v>
      </c>
      <c r="AA1769" s="58">
        <f>Table1[[#This Row],[number of times I order]]*$H$1</f>
        <v>491.1796978703415</v>
      </c>
      <c r="AB1769" s="58">
        <f>Table1[[#This Row],[Holding cost]]+AA1769</f>
        <v>982.35939574068311</v>
      </c>
      <c r="AC1769" s="34">
        <v>-0.1</v>
      </c>
      <c r="AD1769" s="29">
        <v>0.85</v>
      </c>
      <c r="AE1769" s="29">
        <v>1.27</v>
      </c>
      <c r="AF1769" s="29">
        <v>16</v>
      </c>
    </row>
    <row r="1770" spans="1:32" x14ac:dyDescent="0.15">
      <c r="A1770" s="32">
        <v>62008.627969073503</v>
      </c>
      <c r="B1770" s="33">
        <v>10.639123</v>
      </c>
      <c r="C1770" s="33">
        <v>4387.8294974071405</v>
      </c>
      <c r="D1770" s="33">
        <f>C1770/Table1[[#This Row],[Std. Price ($)]]</f>
        <v>412.42398432719881</v>
      </c>
      <c r="E1770" s="29">
        <v>332</v>
      </c>
      <c r="F1770" s="29">
        <f t="shared" si="378"/>
        <v>464.8</v>
      </c>
      <c r="G1770" s="29">
        <f t="shared" si="379"/>
        <v>464.8</v>
      </c>
      <c r="H1770" s="29">
        <f t="shared" si="380"/>
        <v>464.8</v>
      </c>
      <c r="I1770" s="58">
        <f t="shared" si="381"/>
        <v>464.8</v>
      </c>
      <c r="J1770" s="58">
        <f t="shared" si="382"/>
        <v>464.8</v>
      </c>
      <c r="K1770" s="58">
        <f t="shared" si="383"/>
        <v>464.8</v>
      </c>
      <c r="L1770" s="58">
        <f t="shared" si="384"/>
        <v>464.8</v>
      </c>
      <c r="M1770" s="58">
        <f t="shared" si="385"/>
        <v>464.8</v>
      </c>
      <c r="N1770" s="58">
        <f t="shared" si="386"/>
        <v>464.8</v>
      </c>
      <c r="O1770" s="58">
        <f t="shared" si="387"/>
        <v>464.8</v>
      </c>
      <c r="P1770" s="58">
        <f t="shared" si="388"/>
        <v>464.8</v>
      </c>
      <c r="Q1770" s="58">
        <f t="shared" si="389"/>
        <v>464.8</v>
      </c>
      <c r="R1770" s="58">
        <f>SUM(Table1[[#This Row],[Oct]:[September]])</f>
        <v>5577.6000000000013</v>
      </c>
      <c r="S1770" s="68">
        <f>Table1[[#This Row],[DEMAND for the whole year]]/365</f>
        <v>15.281095890410963</v>
      </c>
      <c r="T1770" s="68">
        <f>Table1[[#This Row],[Lead Time (days)]]*S1770</f>
        <v>672.36821917808243</v>
      </c>
      <c r="U1770" s="68">
        <f>SQRT(2*Table1[[#This Row],[DEMAND for the whole year]]*$H$1/(Table1[[#This Row],[Std. Price ($)]]*$K$1))</f>
        <v>1254.0977687145287</v>
      </c>
      <c r="V1770" s="68">
        <f>Table1[[#This Row],[DEMAND for the whole year]]/U1770</f>
        <v>4.447500138459807</v>
      </c>
      <c r="W1770" s="68">
        <f>Table1[[#This Row],[Demand variability (COV)]]*S1770</f>
        <v>9.4742794520547964</v>
      </c>
      <c r="X1770" s="68">
        <f t="shared" si="390"/>
        <v>62.845260202879423</v>
      </c>
      <c r="Y1770" s="68">
        <f t="shared" si="391"/>
        <v>129.06838468003701</v>
      </c>
      <c r="Z1770" s="58">
        <f>(Table1[[#This Row],[Eoq]]/2)*(Table1[[#This Row],[Std. Price ($)]]*$K$1)</f>
        <v>1334.2500415379423</v>
      </c>
      <c r="AA1770" s="58">
        <f>Table1[[#This Row],[number of times I order]]*$H$1</f>
        <v>1334.250041537942</v>
      </c>
      <c r="AB1770" s="58">
        <f>Table1[[#This Row],[Holding cost]]+AA1770</f>
        <v>2668.5000830758845</v>
      </c>
      <c r="AC1770" s="34">
        <v>0.4</v>
      </c>
      <c r="AD1770" s="29">
        <v>0.85</v>
      </c>
      <c r="AE1770" s="29">
        <v>0.62</v>
      </c>
      <c r="AF1770" s="29">
        <v>44</v>
      </c>
    </row>
    <row r="1771" spans="1:32" x14ac:dyDescent="0.15">
      <c r="A1771" s="32">
        <v>17596.664538150242</v>
      </c>
      <c r="B1771" s="33">
        <v>5.1772600000000004</v>
      </c>
      <c r="C1771" s="33">
        <v>2337.1673090421332</v>
      </c>
      <c r="D1771" s="33">
        <f>C1771/Table1[[#This Row],[Std. Price ($)]]</f>
        <v>451.42938717432253</v>
      </c>
      <c r="E1771" s="29">
        <v>220</v>
      </c>
      <c r="F1771" s="29">
        <f t="shared" si="378"/>
        <v>484</v>
      </c>
      <c r="G1771" s="29">
        <f t="shared" si="379"/>
        <v>484</v>
      </c>
      <c r="H1771" s="29">
        <f t="shared" si="380"/>
        <v>484</v>
      </c>
      <c r="I1771" s="58">
        <f t="shared" si="381"/>
        <v>484</v>
      </c>
      <c r="J1771" s="58">
        <f t="shared" si="382"/>
        <v>484</v>
      </c>
      <c r="K1771" s="58">
        <f t="shared" si="383"/>
        <v>484</v>
      </c>
      <c r="L1771" s="58">
        <f t="shared" si="384"/>
        <v>484</v>
      </c>
      <c r="M1771" s="58">
        <f t="shared" si="385"/>
        <v>484</v>
      </c>
      <c r="N1771" s="58">
        <f t="shared" si="386"/>
        <v>484</v>
      </c>
      <c r="O1771" s="58">
        <f t="shared" si="387"/>
        <v>484</v>
      </c>
      <c r="P1771" s="58">
        <f t="shared" si="388"/>
        <v>484</v>
      </c>
      <c r="Q1771" s="58">
        <f t="shared" si="389"/>
        <v>484</v>
      </c>
      <c r="R1771" s="58">
        <f>SUM(Table1[[#This Row],[Oct]:[September]])</f>
        <v>5808</v>
      </c>
      <c r="S1771" s="68">
        <f>Table1[[#This Row],[DEMAND for the whole year]]/365</f>
        <v>15.912328767123288</v>
      </c>
      <c r="T1771" s="68">
        <f>Table1[[#This Row],[Lead Time (days)]]*S1771</f>
        <v>922.91506849315067</v>
      </c>
      <c r="U1771" s="68">
        <f>SQRT(2*Table1[[#This Row],[DEMAND for the whole year]]*$H$1/(Table1[[#This Row],[Std. Price ($)]]*$K$1))</f>
        <v>1834.5263048723509</v>
      </c>
      <c r="V1771" s="68">
        <f>Table1[[#This Row],[DEMAND for the whole year]]/U1771</f>
        <v>3.165939885721142</v>
      </c>
      <c r="W1771" s="68">
        <f>Table1[[#This Row],[Demand variability (COV)]]*S1771</f>
        <v>11.456876712328768</v>
      </c>
      <c r="X1771" s="68">
        <f t="shared" si="390"/>
        <v>87.252973542951949</v>
      </c>
      <c r="Y1771" s="68">
        <f t="shared" si="391"/>
        <v>179.19569936322475</v>
      </c>
      <c r="Z1771" s="58">
        <f>(Table1[[#This Row],[Eoq]]/2)*(Table1[[#This Row],[Std. Price ($)]]*$K$1)</f>
        <v>949.78196571634282</v>
      </c>
      <c r="AA1771" s="58">
        <f>Table1[[#This Row],[number of times I order]]*$H$1</f>
        <v>949.7819657163426</v>
      </c>
      <c r="AB1771" s="58">
        <f>Table1[[#This Row],[Holding cost]]+AA1771</f>
        <v>1899.5639314326854</v>
      </c>
      <c r="AC1771" s="34">
        <v>1.2</v>
      </c>
      <c r="AD1771" s="29">
        <v>1</v>
      </c>
      <c r="AE1771" s="29">
        <v>0.72</v>
      </c>
      <c r="AF1771" s="29">
        <v>58</v>
      </c>
    </row>
    <row r="1772" spans="1:32" x14ac:dyDescent="0.15">
      <c r="A1772" s="32">
        <v>63320.621166122015</v>
      </c>
      <c r="B1772" s="33">
        <v>29.906470000000002</v>
      </c>
      <c r="C1772" s="33">
        <v>19419.419541438401</v>
      </c>
      <c r="D1772" s="33">
        <f>C1772/Table1[[#This Row],[Std. Price ($)]]</f>
        <v>649.33840541656707</v>
      </c>
      <c r="E1772" s="29">
        <v>510</v>
      </c>
      <c r="F1772" s="29">
        <f t="shared" si="378"/>
        <v>1275</v>
      </c>
      <c r="G1772" s="29">
        <f t="shared" si="379"/>
        <v>1275</v>
      </c>
      <c r="H1772" s="29">
        <f t="shared" si="380"/>
        <v>1275</v>
      </c>
      <c r="I1772" s="58">
        <f t="shared" si="381"/>
        <v>1275</v>
      </c>
      <c r="J1772" s="58">
        <f t="shared" si="382"/>
        <v>1275</v>
      </c>
      <c r="K1772" s="58">
        <f t="shared" si="383"/>
        <v>1275</v>
      </c>
      <c r="L1772" s="58">
        <f t="shared" si="384"/>
        <v>1275</v>
      </c>
      <c r="M1772" s="58">
        <f t="shared" si="385"/>
        <v>1275</v>
      </c>
      <c r="N1772" s="58">
        <f t="shared" si="386"/>
        <v>1275</v>
      </c>
      <c r="O1772" s="58">
        <f t="shared" si="387"/>
        <v>1275</v>
      </c>
      <c r="P1772" s="58">
        <f t="shared" si="388"/>
        <v>1275</v>
      </c>
      <c r="Q1772" s="58">
        <f t="shared" si="389"/>
        <v>1275</v>
      </c>
      <c r="R1772" s="58">
        <f>SUM(Table1[[#This Row],[Oct]:[September]])</f>
        <v>15300</v>
      </c>
      <c r="S1772" s="68">
        <f>Table1[[#This Row],[DEMAND for the whole year]]/365</f>
        <v>41.917808219178085</v>
      </c>
      <c r="T1772" s="68">
        <f>Table1[[#This Row],[Lead Time (days)]]*S1772</f>
        <v>1844.3835616438357</v>
      </c>
      <c r="U1772" s="68">
        <f>SQRT(2*Table1[[#This Row],[DEMAND for the whole year]]*$H$1/(Table1[[#This Row],[Std. Price ($)]]*$K$1))</f>
        <v>1238.8643783209216</v>
      </c>
      <c r="V1772" s="68">
        <f>Table1[[#This Row],[DEMAND for the whole year]]/U1772</f>
        <v>12.3500201214411</v>
      </c>
      <c r="W1772" s="68">
        <f>Table1[[#This Row],[Demand variability (COV)]]*S1772</f>
        <v>30.18082191780822</v>
      </c>
      <c r="X1772" s="68">
        <f t="shared" si="390"/>
        <v>200.1969243318087</v>
      </c>
      <c r="Y1772" s="68">
        <f t="shared" si="391"/>
        <v>411.15421525829345</v>
      </c>
      <c r="Z1772" s="58">
        <f>(Table1[[#This Row],[Eoq]]/2)*(Table1[[#This Row],[Std. Price ($)]]*$K$1)</f>
        <v>3705.0060364323299</v>
      </c>
      <c r="AA1772" s="58">
        <f>Table1[[#This Row],[number of times I order]]*$H$1</f>
        <v>3705.0060364323299</v>
      </c>
      <c r="AB1772" s="58">
        <f>Table1[[#This Row],[Holding cost]]+AA1772</f>
        <v>7410.0120728646598</v>
      </c>
      <c r="AC1772" s="34">
        <v>1.5</v>
      </c>
      <c r="AD1772" s="29">
        <v>1</v>
      </c>
      <c r="AE1772" s="29">
        <v>0.72</v>
      </c>
      <c r="AF1772" s="29">
        <v>44</v>
      </c>
    </row>
    <row r="1773" spans="1:32" x14ac:dyDescent="0.15">
      <c r="A1773" s="32">
        <v>58184.207342130889</v>
      </c>
      <c r="B1773" s="33">
        <v>8.1254910000000002</v>
      </c>
      <c r="C1773" s="33">
        <v>8106.2530748602412</v>
      </c>
      <c r="D1773" s="33">
        <f>C1773/Table1[[#This Row],[Std. Price ($)]]</f>
        <v>997.63239844339762</v>
      </c>
      <c r="E1773" s="29">
        <v>332</v>
      </c>
      <c r="F1773" s="29">
        <f t="shared" si="378"/>
        <v>199.2</v>
      </c>
      <c r="G1773" s="29">
        <f t="shared" si="379"/>
        <v>199.2</v>
      </c>
      <c r="H1773" s="29">
        <f t="shared" si="380"/>
        <v>199.2</v>
      </c>
      <c r="I1773" s="58">
        <f t="shared" si="381"/>
        <v>199.2</v>
      </c>
      <c r="J1773" s="58">
        <f t="shared" si="382"/>
        <v>199.2</v>
      </c>
      <c r="K1773" s="58">
        <f t="shared" si="383"/>
        <v>199.2</v>
      </c>
      <c r="L1773" s="58">
        <f t="shared" si="384"/>
        <v>199.2</v>
      </c>
      <c r="M1773" s="58">
        <f t="shared" si="385"/>
        <v>199.2</v>
      </c>
      <c r="N1773" s="58">
        <f t="shared" si="386"/>
        <v>199.2</v>
      </c>
      <c r="O1773" s="58">
        <f t="shared" si="387"/>
        <v>199.2</v>
      </c>
      <c r="P1773" s="58">
        <f t="shared" si="388"/>
        <v>199.2</v>
      </c>
      <c r="Q1773" s="58">
        <f t="shared" si="389"/>
        <v>199.2</v>
      </c>
      <c r="R1773" s="58">
        <f>SUM(Table1[[#This Row],[Oct]:[September]])</f>
        <v>2390.4</v>
      </c>
      <c r="S1773" s="68">
        <f>Table1[[#This Row],[DEMAND for the whole year]]/365</f>
        <v>6.5490410958904111</v>
      </c>
      <c r="T1773" s="68">
        <f>Table1[[#This Row],[Lead Time (days)]]*S1773</f>
        <v>242.31452054794522</v>
      </c>
      <c r="U1773" s="68">
        <f>SQRT(2*Table1[[#This Row],[DEMAND for the whole year]]*$H$1/(Table1[[#This Row],[Std. Price ($)]]*$K$1))</f>
        <v>939.44446202927372</v>
      </c>
      <c r="V1773" s="68">
        <f>Table1[[#This Row],[DEMAND for the whole year]]/U1773</f>
        <v>2.5444825070729018</v>
      </c>
      <c r="W1773" s="68">
        <f>Table1[[#This Row],[Demand variability (COV)]]*S1773</f>
        <v>13.032591780821917</v>
      </c>
      <c r="X1773" s="68">
        <f t="shared" si="390"/>
        <v>79.274160957056097</v>
      </c>
      <c r="Y1773" s="68">
        <f t="shared" si="391"/>
        <v>162.80922170680569</v>
      </c>
      <c r="Z1773" s="58">
        <f>(Table1[[#This Row],[Eoq]]/2)*(Table1[[#This Row],[Std. Price ($)]]*$K$1)</f>
        <v>763.34475212187056</v>
      </c>
      <c r="AA1773" s="58">
        <f>Table1[[#This Row],[number of times I order]]*$H$1</f>
        <v>763.34475212187056</v>
      </c>
      <c r="AB1773" s="58">
        <f>Table1[[#This Row],[Holding cost]]+AA1773</f>
        <v>1526.6895042437411</v>
      </c>
      <c r="AC1773" s="34">
        <v>-0.4</v>
      </c>
      <c r="AD1773" s="29">
        <v>1</v>
      </c>
      <c r="AE1773" s="29">
        <v>1.99</v>
      </c>
      <c r="AF1773" s="29">
        <v>37</v>
      </c>
    </row>
    <row r="1774" spans="1:32" x14ac:dyDescent="0.15">
      <c r="A1774" s="32">
        <v>19925.592274116676</v>
      </c>
      <c r="B1774" s="33">
        <v>12.860485000000001</v>
      </c>
      <c r="C1774" s="33">
        <v>1288.8933558500999</v>
      </c>
      <c r="D1774" s="33">
        <f>C1774/Table1[[#This Row],[Std. Price ($)]]</f>
        <v>100.22120906405161</v>
      </c>
      <c r="E1774" s="29">
        <v>276</v>
      </c>
      <c r="F1774" s="29">
        <f t="shared" si="378"/>
        <v>165.6</v>
      </c>
      <c r="G1774" s="29">
        <f t="shared" si="379"/>
        <v>165.6</v>
      </c>
      <c r="H1774" s="29">
        <f t="shared" si="380"/>
        <v>165.6</v>
      </c>
      <c r="I1774" s="58">
        <f t="shared" si="381"/>
        <v>165.6</v>
      </c>
      <c r="J1774" s="58">
        <f t="shared" si="382"/>
        <v>165.6</v>
      </c>
      <c r="K1774" s="58">
        <f t="shared" si="383"/>
        <v>165.6</v>
      </c>
      <c r="L1774" s="58">
        <f t="shared" si="384"/>
        <v>165.6</v>
      </c>
      <c r="M1774" s="58">
        <f t="shared" si="385"/>
        <v>165.6</v>
      </c>
      <c r="N1774" s="58">
        <f t="shared" si="386"/>
        <v>165.6</v>
      </c>
      <c r="O1774" s="58">
        <f t="shared" si="387"/>
        <v>165.6</v>
      </c>
      <c r="P1774" s="58">
        <f t="shared" si="388"/>
        <v>165.6</v>
      </c>
      <c r="Q1774" s="58">
        <f t="shared" si="389"/>
        <v>165.6</v>
      </c>
      <c r="R1774" s="58">
        <f>SUM(Table1[[#This Row],[Oct]:[September]])</f>
        <v>1987.1999999999996</v>
      </c>
      <c r="S1774" s="68">
        <f>Table1[[#This Row],[DEMAND for the whole year]]/365</f>
        <v>5.4443835616438347</v>
      </c>
      <c r="T1774" s="68">
        <f>Table1[[#This Row],[Lead Time (days)]]*S1774</f>
        <v>114.33205479452053</v>
      </c>
      <c r="U1774" s="68">
        <f>SQRT(2*Table1[[#This Row],[DEMAND for the whole year]]*$H$1/(Table1[[#This Row],[Std. Price ($)]]*$K$1))</f>
        <v>680.85203993469224</v>
      </c>
      <c r="V1774" s="68">
        <f>Table1[[#This Row],[DEMAND for the whole year]]/U1774</f>
        <v>2.9186958155998375</v>
      </c>
      <c r="W1774" s="68">
        <f>Table1[[#This Row],[Demand variability (COV)]]*S1774</f>
        <v>1.6333150684931503</v>
      </c>
      <c r="X1774" s="68">
        <f t="shared" si="390"/>
        <v>7.4847899350818432</v>
      </c>
      <c r="Y1774" s="68">
        <f t="shared" si="391"/>
        <v>15.371879175482361</v>
      </c>
      <c r="Z1774" s="58">
        <f>(Table1[[#This Row],[Eoq]]/2)*(Table1[[#This Row],[Std. Price ($)]]*$K$1)</f>
        <v>875.6087446799512</v>
      </c>
      <c r="AA1774" s="58">
        <f>Table1[[#This Row],[number of times I order]]*$H$1</f>
        <v>875.6087446799512</v>
      </c>
      <c r="AB1774" s="58">
        <f>Table1[[#This Row],[Holding cost]]+AA1774</f>
        <v>1751.2174893599024</v>
      </c>
      <c r="AC1774" s="34">
        <v>-0.4</v>
      </c>
      <c r="AD1774" s="29">
        <v>1</v>
      </c>
      <c r="AE1774" s="29">
        <v>0.3</v>
      </c>
      <c r="AF1774" s="29">
        <v>21</v>
      </c>
    </row>
    <row r="1775" spans="1:32" x14ac:dyDescent="0.15">
      <c r="A1775" s="32">
        <v>93847.020352260806</v>
      </c>
      <c r="B1775" s="33">
        <v>34.618089000000005</v>
      </c>
      <c r="C1775" s="33">
        <v>17852.651837798232</v>
      </c>
      <c r="D1775" s="33">
        <f>C1775/Table1[[#This Row],[Std. Price ($)]]</f>
        <v>515.70298515895058</v>
      </c>
      <c r="E1775" s="29">
        <v>170</v>
      </c>
      <c r="F1775" s="29">
        <f t="shared" si="378"/>
        <v>204</v>
      </c>
      <c r="G1775" s="29">
        <f t="shared" si="379"/>
        <v>204</v>
      </c>
      <c r="H1775" s="29">
        <f t="shared" si="380"/>
        <v>204</v>
      </c>
      <c r="I1775" s="58">
        <f t="shared" si="381"/>
        <v>204</v>
      </c>
      <c r="J1775" s="58">
        <f t="shared" si="382"/>
        <v>204</v>
      </c>
      <c r="K1775" s="58">
        <f t="shared" si="383"/>
        <v>204</v>
      </c>
      <c r="L1775" s="58">
        <f t="shared" si="384"/>
        <v>204</v>
      </c>
      <c r="M1775" s="58">
        <f t="shared" si="385"/>
        <v>204</v>
      </c>
      <c r="N1775" s="58">
        <f t="shared" si="386"/>
        <v>204</v>
      </c>
      <c r="O1775" s="58">
        <f t="shared" si="387"/>
        <v>204</v>
      </c>
      <c r="P1775" s="58">
        <f t="shared" si="388"/>
        <v>204</v>
      </c>
      <c r="Q1775" s="58">
        <f t="shared" si="389"/>
        <v>204</v>
      </c>
      <c r="R1775" s="58">
        <f>SUM(Table1[[#This Row],[Oct]:[September]])</f>
        <v>2448</v>
      </c>
      <c r="S1775" s="68">
        <f>Table1[[#This Row],[DEMAND for the whole year]]/365</f>
        <v>6.7068493150684931</v>
      </c>
      <c r="T1775" s="68">
        <f>Table1[[#This Row],[Lead Time (days)]]*S1775</f>
        <v>442.65205479452055</v>
      </c>
      <c r="U1775" s="68">
        <f>SQRT(2*Table1[[#This Row],[DEMAND for the whole year]]*$H$1/(Table1[[#This Row],[Std. Price ($)]]*$K$1))</f>
        <v>460.59030161443468</v>
      </c>
      <c r="V1775" s="68">
        <f>Table1[[#This Row],[DEMAND for the whole year]]/U1775</f>
        <v>5.3149186846084495</v>
      </c>
      <c r="W1775" s="68">
        <f>Table1[[#This Row],[Demand variability (COV)]]*S1775</f>
        <v>7.5787397260273961</v>
      </c>
      <c r="X1775" s="68">
        <f t="shared" si="390"/>
        <v>61.569972592986787</v>
      </c>
      <c r="Y1775" s="68">
        <f t="shared" si="391"/>
        <v>126.44926414047775</v>
      </c>
      <c r="Z1775" s="58">
        <f>(Table1[[#This Row],[Eoq]]/2)*(Table1[[#This Row],[Std. Price ($)]]*$K$1)</f>
        <v>1594.4756053825347</v>
      </c>
      <c r="AA1775" s="58">
        <f>Table1[[#This Row],[number of times I order]]*$H$1</f>
        <v>1594.4756053825349</v>
      </c>
      <c r="AB1775" s="58">
        <f>Table1[[#This Row],[Holding cost]]+AA1775</f>
        <v>3188.9512107650698</v>
      </c>
      <c r="AC1775" s="34">
        <v>0.2</v>
      </c>
      <c r="AD1775" s="29">
        <v>0.7</v>
      </c>
      <c r="AE1775" s="29">
        <v>1.1299999999999999</v>
      </c>
      <c r="AF1775" s="29">
        <v>66</v>
      </c>
    </row>
    <row r="1776" spans="1:32" x14ac:dyDescent="0.15">
      <c r="A1776" s="32">
        <v>34704.759540881656</v>
      </c>
      <c r="B1776" s="33">
        <v>6.8043690000000003</v>
      </c>
      <c r="C1776" s="33">
        <v>1362.7864294745925</v>
      </c>
      <c r="D1776" s="33">
        <f>C1776/Table1[[#This Row],[Std. Price ($)]]</f>
        <v>200.28108844105788</v>
      </c>
      <c r="E1776" s="29">
        <v>364</v>
      </c>
      <c r="F1776" s="29">
        <f t="shared" si="378"/>
        <v>436.8</v>
      </c>
      <c r="G1776" s="29">
        <f t="shared" si="379"/>
        <v>436.8</v>
      </c>
      <c r="H1776" s="29">
        <f t="shared" si="380"/>
        <v>436.8</v>
      </c>
      <c r="I1776" s="58">
        <f t="shared" si="381"/>
        <v>436.8</v>
      </c>
      <c r="J1776" s="58">
        <f t="shared" si="382"/>
        <v>436.8</v>
      </c>
      <c r="K1776" s="58">
        <f t="shared" si="383"/>
        <v>436.8</v>
      </c>
      <c r="L1776" s="58">
        <f t="shared" si="384"/>
        <v>436.8</v>
      </c>
      <c r="M1776" s="58">
        <f t="shared" si="385"/>
        <v>436.8</v>
      </c>
      <c r="N1776" s="58">
        <f t="shared" si="386"/>
        <v>436.8</v>
      </c>
      <c r="O1776" s="58">
        <f t="shared" si="387"/>
        <v>436.8</v>
      </c>
      <c r="P1776" s="58">
        <f t="shared" si="388"/>
        <v>436.8</v>
      </c>
      <c r="Q1776" s="58">
        <f t="shared" si="389"/>
        <v>436.8</v>
      </c>
      <c r="R1776" s="58">
        <f>SUM(Table1[[#This Row],[Oct]:[September]])</f>
        <v>5241.6000000000013</v>
      </c>
      <c r="S1776" s="68">
        <f>Table1[[#This Row],[DEMAND for the whole year]]/365</f>
        <v>14.360547945205482</v>
      </c>
      <c r="T1776" s="68">
        <f>Table1[[#This Row],[Lead Time (days)]]*S1776</f>
        <v>445.17698630136994</v>
      </c>
      <c r="U1776" s="68">
        <f>SQRT(2*Table1[[#This Row],[DEMAND for the whole year]]*$H$1/(Table1[[#This Row],[Std. Price ($)]]*$K$1))</f>
        <v>1520.1926785351015</v>
      </c>
      <c r="V1776" s="68">
        <f>Table1[[#This Row],[DEMAND for the whole year]]/U1776</f>
        <v>3.4479839786170707</v>
      </c>
      <c r="W1776" s="68">
        <f>Table1[[#This Row],[Demand variability (COV)]]*S1776</f>
        <v>5.3134027397260279</v>
      </c>
      <c r="X1776" s="68">
        <f t="shared" si="390"/>
        <v>29.583774419609977</v>
      </c>
      <c r="Y1776" s="68">
        <f t="shared" si="391"/>
        <v>60.757644486651557</v>
      </c>
      <c r="Z1776" s="58">
        <f>(Table1[[#This Row],[Eoq]]/2)*(Table1[[#This Row],[Std. Price ($)]]*$K$1)</f>
        <v>1034.3951935851212</v>
      </c>
      <c r="AA1776" s="58">
        <f>Table1[[#This Row],[number of times I order]]*$H$1</f>
        <v>1034.3951935851212</v>
      </c>
      <c r="AB1776" s="58">
        <f>Table1[[#This Row],[Holding cost]]+AA1776</f>
        <v>2068.7903871702424</v>
      </c>
      <c r="AC1776" s="34">
        <v>0.2</v>
      </c>
      <c r="AD1776" s="29">
        <v>0.82</v>
      </c>
      <c r="AE1776" s="29">
        <v>0.37</v>
      </c>
      <c r="AF1776" s="29">
        <v>31</v>
      </c>
    </row>
    <row r="1777" spans="1:32" x14ac:dyDescent="0.15">
      <c r="A1777" s="32">
        <v>93769.787712064834</v>
      </c>
      <c r="B1777" s="33">
        <v>27.720187000000003</v>
      </c>
      <c r="C1777" s="33">
        <v>14643.508811618696</v>
      </c>
      <c r="D1777" s="33">
        <f>C1777/Table1[[#This Row],[Std. Price ($)]]</f>
        <v>528.26154497510049</v>
      </c>
      <c r="E1777" s="29">
        <v>566</v>
      </c>
      <c r="F1777" s="29">
        <f t="shared" si="378"/>
        <v>849</v>
      </c>
      <c r="G1777" s="29">
        <f t="shared" si="379"/>
        <v>849</v>
      </c>
      <c r="H1777" s="29">
        <f t="shared" si="380"/>
        <v>849</v>
      </c>
      <c r="I1777" s="58">
        <f t="shared" si="381"/>
        <v>849</v>
      </c>
      <c r="J1777" s="58">
        <f t="shared" si="382"/>
        <v>849</v>
      </c>
      <c r="K1777" s="58">
        <f t="shared" si="383"/>
        <v>849</v>
      </c>
      <c r="L1777" s="58">
        <f t="shared" si="384"/>
        <v>849</v>
      </c>
      <c r="M1777" s="58">
        <f t="shared" si="385"/>
        <v>849</v>
      </c>
      <c r="N1777" s="58">
        <f t="shared" si="386"/>
        <v>849</v>
      </c>
      <c r="O1777" s="58">
        <f t="shared" si="387"/>
        <v>849</v>
      </c>
      <c r="P1777" s="58">
        <f t="shared" si="388"/>
        <v>849</v>
      </c>
      <c r="Q1777" s="58">
        <f t="shared" si="389"/>
        <v>849</v>
      </c>
      <c r="R1777" s="58">
        <f>SUM(Table1[[#This Row],[Oct]:[September]])</f>
        <v>10188</v>
      </c>
      <c r="S1777" s="68">
        <f>Table1[[#This Row],[DEMAND for the whole year]]/365</f>
        <v>27.912328767123288</v>
      </c>
      <c r="T1777" s="68">
        <f>Table1[[#This Row],[Lead Time (days)]]*S1777</f>
        <v>641.98356164383563</v>
      </c>
      <c r="U1777" s="68">
        <f>SQRT(2*Table1[[#This Row],[DEMAND for the whole year]]*$H$1/(Table1[[#This Row],[Std. Price ($)]]*$K$1))</f>
        <v>1050.0428393596612</v>
      </c>
      <c r="V1777" s="68">
        <f>Table1[[#This Row],[DEMAND for the whole year]]/U1777</f>
        <v>9.7024612883535895</v>
      </c>
      <c r="W1777" s="68">
        <f>Table1[[#This Row],[Demand variability (COV)]]*S1777</f>
        <v>28.191452054794521</v>
      </c>
      <c r="X1777" s="68">
        <f t="shared" si="390"/>
        <v>135.20145445234269</v>
      </c>
      <c r="Y1777" s="68">
        <f t="shared" si="391"/>
        <v>277.66983979733669</v>
      </c>
      <c r="Z1777" s="58">
        <f>(Table1[[#This Row],[Eoq]]/2)*(Table1[[#This Row],[Std. Price ($)]]*$K$1)</f>
        <v>2910.7383865060774</v>
      </c>
      <c r="AA1777" s="58">
        <f>Table1[[#This Row],[number of times I order]]*$H$1</f>
        <v>2910.7383865060769</v>
      </c>
      <c r="AB1777" s="58">
        <f>Table1[[#This Row],[Holding cost]]+AA1777</f>
        <v>5821.4767730121548</v>
      </c>
      <c r="AC1777" s="34">
        <v>0.5</v>
      </c>
      <c r="AD1777" s="29">
        <v>0.85</v>
      </c>
      <c r="AE1777" s="29">
        <v>1.01</v>
      </c>
      <c r="AF1777" s="29">
        <v>23</v>
      </c>
    </row>
    <row r="1778" spans="1:32" x14ac:dyDescent="0.15">
      <c r="A1778" s="32">
        <v>34340.893431141587</v>
      </c>
      <c r="B1778" s="33">
        <v>7.110246000000001</v>
      </c>
      <c r="C1778" s="33">
        <v>4191.4029432116067</v>
      </c>
      <c r="D1778" s="33">
        <f>C1778/Table1[[#This Row],[Std. Price ($)]]</f>
        <v>589.48775375867535</v>
      </c>
      <c r="E1778" s="29">
        <v>268</v>
      </c>
      <c r="F1778" s="29">
        <f t="shared" si="378"/>
        <v>321.60000000000002</v>
      </c>
      <c r="G1778" s="29">
        <f t="shared" si="379"/>
        <v>321.60000000000002</v>
      </c>
      <c r="H1778" s="29">
        <f t="shared" si="380"/>
        <v>321.60000000000002</v>
      </c>
      <c r="I1778" s="58">
        <f t="shared" si="381"/>
        <v>321.60000000000002</v>
      </c>
      <c r="J1778" s="58">
        <f t="shared" si="382"/>
        <v>321.60000000000002</v>
      </c>
      <c r="K1778" s="58">
        <f t="shared" si="383"/>
        <v>321.60000000000002</v>
      </c>
      <c r="L1778" s="58">
        <f t="shared" si="384"/>
        <v>321.60000000000002</v>
      </c>
      <c r="M1778" s="58">
        <f t="shared" si="385"/>
        <v>321.60000000000002</v>
      </c>
      <c r="N1778" s="58">
        <f t="shared" si="386"/>
        <v>321.60000000000002</v>
      </c>
      <c r="O1778" s="58">
        <f t="shared" si="387"/>
        <v>321.60000000000002</v>
      </c>
      <c r="P1778" s="58">
        <f t="shared" si="388"/>
        <v>321.60000000000002</v>
      </c>
      <c r="Q1778" s="58">
        <f t="shared" si="389"/>
        <v>321.60000000000002</v>
      </c>
      <c r="R1778" s="58">
        <f>SUM(Table1[[#This Row],[Oct]:[September]])</f>
        <v>3859.1999999999994</v>
      </c>
      <c r="S1778" s="68">
        <f>Table1[[#This Row],[DEMAND for the whole year]]/365</f>
        <v>10.573150684931505</v>
      </c>
      <c r="T1778" s="68">
        <f>Table1[[#This Row],[Lead Time (days)]]*S1778</f>
        <v>803.55945205479441</v>
      </c>
      <c r="U1778" s="68">
        <f>SQRT(2*Table1[[#This Row],[DEMAND for the whole year]]*$H$1/(Table1[[#This Row],[Std. Price ($)]]*$K$1))</f>
        <v>1276.047841046656</v>
      </c>
      <c r="V1778" s="68">
        <f>Table1[[#This Row],[DEMAND for the whole year]]/U1778</f>
        <v>3.0243380192035416</v>
      </c>
      <c r="W1778" s="68">
        <f>Table1[[#This Row],[Demand variability (COV)]]*S1778</f>
        <v>6.1324273972602725</v>
      </c>
      <c r="X1778" s="68">
        <f t="shared" si="390"/>
        <v>53.461262606515376</v>
      </c>
      <c r="Y1778" s="68">
        <f t="shared" si="391"/>
        <v>109.79600983913272</v>
      </c>
      <c r="Z1778" s="58">
        <f>(Table1[[#This Row],[Eoq]]/2)*(Table1[[#This Row],[Std. Price ($)]]*$K$1)</f>
        <v>907.30140576106237</v>
      </c>
      <c r="AA1778" s="58">
        <f>Table1[[#This Row],[number of times I order]]*$H$1</f>
        <v>907.30140576106248</v>
      </c>
      <c r="AB1778" s="58">
        <f>Table1[[#This Row],[Holding cost]]+AA1778</f>
        <v>1814.6028115221247</v>
      </c>
      <c r="AC1778" s="34">
        <v>0.2</v>
      </c>
      <c r="AD1778" s="29">
        <v>0.82</v>
      </c>
      <c r="AE1778" s="29">
        <v>0.57999999999999996</v>
      </c>
      <c r="AF1778" s="29">
        <v>76</v>
      </c>
    </row>
    <row r="1779" spans="1:32" x14ac:dyDescent="0.15">
      <c r="A1779" s="32">
        <v>46846.800480514772</v>
      </c>
      <c r="B1779" s="33">
        <v>24.458302</v>
      </c>
      <c r="C1779" s="33">
        <v>32912.742821586027</v>
      </c>
      <c r="D1779" s="33">
        <f>C1779/Table1[[#This Row],[Std. Price ($)]]</f>
        <v>1345.6675292334696</v>
      </c>
      <c r="E1779" s="29">
        <v>252</v>
      </c>
      <c r="F1779" s="29">
        <f t="shared" si="378"/>
        <v>554.4</v>
      </c>
      <c r="G1779" s="29">
        <f t="shared" si="379"/>
        <v>554.4</v>
      </c>
      <c r="H1779" s="29">
        <f t="shared" si="380"/>
        <v>554.4</v>
      </c>
      <c r="I1779" s="58">
        <f t="shared" si="381"/>
        <v>554.4</v>
      </c>
      <c r="J1779" s="58">
        <f t="shared" si="382"/>
        <v>554.4</v>
      </c>
      <c r="K1779" s="58">
        <f t="shared" si="383"/>
        <v>554.4</v>
      </c>
      <c r="L1779" s="58">
        <f t="shared" si="384"/>
        <v>554.4</v>
      </c>
      <c r="M1779" s="58">
        <f t="shared" si="385"/>
        <v>554.4</v>
      </c>
      <c r="N1779" s="58">
        <f t="shared" si="386"/>
        <v>554.4</v>
      </c>
      <c r="O1779" s="58">
        <f t="shared" si="387"/>
        <v>554.4</v>
      </c>
      <c r="P1779" s="58">
        <f t="shared" si="388"/>
        <v>554.4</v>
      </c>
      <c r="Q1779" s="58">
        <f t="shared" si="389"/>
        <v>554.4</v>
      </c>
      <c r="R1779" s="58">
        <f>SUM(Table1[[#This Row],[Oct]:[September]])</f>
        <v>6652.7999999999984</v>
      </c>
      <c r="S1779" s="68">
        <f>Table1[[#This Row],[DEMAND for the whole year]]/365</f>
        <v>18.226849315068488</v>
      </c>
      <c r="T1779" s="68">
        <f>Table1[[#This Row],[Lead Time (days)]]*S1779</f>
        <v>2241.9024657534242</v>
      </c>
      <c r="U1779" s="68">
        <f>SQRT(2*Table1[[#This Row],[DEMAND for the whole year]]*$H$1/(Table1[[#This Row],[Std. Price ($)]]*$K$1))</f>
        <v>903.33681411536054</v>
      </c>
      <c r="V1779" s="68">
        <f>Table1[[#This Row],[DEMAND for the whole year]]/U1779</f>
        <v>7.364694869117117</v>
      </c>
      <c r="W1779" s="68">
        <f>Table1[[#This Row],[Demand variability (COV)]]*S1779</f>
        <v>19.867265753424654</v>
      </c>
      <c r="X1779" s="68">
        <f t="shared" si="390"/>
        <v>220.33863612089374</v>
      </c>
      <c r="Y1779" s="68">
        <f t="shared" si="391"/>
        <v>452.52023390338695</v>
      </c>
      <c r="Z1779" s="58">
        <f>(Table1[[#This Row],[Eoq]]/2)*(Table1[[#This Row],[Std. Price ($)]]*$K$1)</f>
        <v>2209.4084607351351</v>
      </c>
      <c r="AA1779" s="58">
        <f>Table1[[#This Row],[number of times I order]]*$H$1</f>
        <v>2209.4084607351351</v>
      </c>
      <c r="AB1779" s="58">
        <f>Table1[[#This Row],[Holding cost]]+AA1779</f>
        <v>4418.8169214702702</v>
      </c>
      <c r="AC1779" s="34">
        <v>1.2</v>
      </c>
      <c r="AD1779" s="29">
        <v>1</v>
      </c>
      <c r="AE1779" s="29">
        <v>1.0900000000000001</v>
      </c>
      <c r="AF1779" s="29">
        <v>123</v>
      </c>
    </row>
    <row r="1780" spans="1:32" x14ac:dyDescent="0.15">
      <c r="A1780" s="32">
        <v>51679.807953946955</v>
      </c>
      <c r="B1780" s="33">
        <v>13.088207000000001</v>
      </c>
      <c r="C1780" s="33">
        <v>240.89744271849278</v>
      </c>
      <c r="D1780" s="33">
        <f>C1780/Table1[[#This Row],[Std. Price ($)]]</f>
        <v>18.405687098201668</v>
      </c>
      <c r="E1780" s="29">
        <v>204</v>
      </c>
      <c r="F1780" s="29">
        <f t="shared" si="378"/>
        <v>122.39999999999999</v>
      </c>
      <c r="G1780" s="29">
        <f t="shared" si="379"/>
        <v>122.39999999999999</v>
      </c>
      <c r="H1780" s="29">
        <f t="shared" si="380"/>
        <v>122.39999999999999</v>
      </c>
      <c r="I1780" s="58">
        <f t="shared" si="381"/>
        <v>122.39999999999999</v>
      </c>
      <c r="J1780" s="58">
        <f t="shared" si="382"/>
        <v>122.39999999999999</v>
      </c>
      <c r="K1780" s="58">
        <f t="shared" si="383"/>
        <v>122.39999999999999</v>
      </c>
      <c r="L1780" s="58">
        <f t="shared" si="384"/>
        <v>122.39999999999999</v>
      </c>
      <c r="M1780" s="58">
        <f t="shared" si="385"/>
        <v>122.39999999999999</v>
      </c>
      <c r="N1780" s="58">
        <f t="shared" si="386"/>
        <v>122.39999999999999</v>
      </c>
      <c r="O1780" s="58">
        <f t="shared" si="387"/>
        <v>122.39999999999999</v>
      </c>
      <c r="P1780" s="58">
        <f t="shared" si="388"/>
        <v>122.39999999999999</v>
      </c>
      <c r="Q1780" s="58">
        <f t="shared" si="389"/>
        <v>122.39999999999999</v>
      </c>
      <c r="R1780" s="58">
        <f>SUM(Table1[[#This Row],[Oct]:[September]])</f>
        <v>1468.8000000000002</v>
      </c>
      <c r="S1780" s="68">
        <f>Table1[[#This Row],[DEMAND for the whole year]]/365</f>
        <v>4.0241095890410961</v>
      </c>
      <c r="T1780" s="68">
        <f>Table1[[#This Row],[Lead Time (days)]]*S1780</f>
        <v>20.12054794520548</v>
      </c>
      <c r="U1780" s="68">
        <f>SQRT(2*Table1[[#This Row],[DEMAND for the whole year]]*$H$1/(Table1[[#This Row],[Std. Price ($)]]*$K$1))</f>
        <v>580.23227405608418</v>
      </c>
      <c r="V1780" s="68">
        <f>Table1[[#This Row],[DEMAND for the whole year]]/U1780</f>
        <v>2.5314000369755867</v>
      </c>
      <c r="W1780" s="68">
        <f>Table1[[#This Row],[Demand variability (COV)]]*S1780</f>
        <v>1.006027397260274</v>
      </c>
      <c r="X1780" s="68">
        <f t="shared" si="390"/>
        <v>2.2495456475011584</v>
      </c>
      <c r="Y1780" s="68">
        <f t="shared" si="391"/>
        <v>4.6200019229720608</v>
      </c>
      <c r="Z1780" s="58">
        <f>(Table1[[#This Row],[Eoq]]/2)*(Table1[[#This Row],[Std. Price ($)]]*$K$1)</f>
        <v>759.42001109267596</v>
      </c>
      <c r="AA1780" s="58">
        <f>Table1[[#This Row],[number of times I order]]*$H$1</f>
        <v>759.42001109267596</v>
      </c>
      <c r="AB1780" s="58">
        <f>Table1[[#This Row],[Holding cost]]+AA1780</f>
        <v>1518.8400221853519</v>
      </c>
      <c r="AC1780" s="34">
        <v>-0.4</v>
      </c>
      <c r="AD1780" s="29">
        <v>0.7</v>
      </c>
      <c r="AE1780" s="29">
        <v>0.25</v>
      </c>
      <c r="AF1780" s="29">
        <v>5</v>
      </c>
    </row>
    <row r="1781" spans="1:32" x14ac:dyDescent="0.15">
      <c r="A1781" s="32">
        <v>90924.367091429333</v>
      </c>
      <c r="B1781" s="33">
        <v>9.785655000000002</v>
      </c>
      <c r="C1781" s="33">
        <v>1284.8841324503776</v>
      </c>
      <c r="D1781" s="33">
        <f>C1781/Table1[[#This Row],[Std. Price ($)]]</f>
        <v>131.30282361787508</v>
      </c>
      <c r="E1781" s="29">
        <v>324</v>
      </c>
      <c r="F1781" s="29">
        <f t="shared" si="378"/>
        <v>810</v>
      </c>
      <c r="G1781" s="29">
        <f t="shared" si="379"/>
        <v>810</v>
      </c>
      <c r="H1781" s="29">
        <f t="shared" si="380"/>
        <v>810</v>
      </c>
      <c r="I1781" s="58">
        <f t="shared" si="381"/>
        <v>810</v>
      </c>
      <c r="J1781" s="58">
        <f t="shared" si="382"/>
        <v>810</v>
      </c>
      <c r="K1781" s="58">
        <f t="shared" si="383"/>
        <v>810</v>
      </c>
      <c r="L1781" s="58">
        <f t="shared" si="384"/>
        <v>810</v>
      </c>
      <c r="M1781" s="58">
        <f t="shared" si="385"/>
        <v>810</v>
      </c>
      <c r="N1781" s="58">
        <f t="shared" si="386"/>
        <v>810</v>
      </c>
      <c r="O1781" s="58">
        <f t="shared" si="387"/>
        <v>810</v>
      </c>
      <c r="P1781" s="58">
        <f t="shared" si="388"/>
        <v>810</v>
      </c>
      <c r="Q1781" s="58">
        <f t="shared" si="389"/>
        <v>810</v>
      </c>
      <c r="R1781" s="58">
        <f>SUM(Table1[[#This Row],[Oct]:[September]])</f>
        <v>9720</v>
      </c>
      <c r="S1781" s="68">
        <f>Table1[[#This Row],[DEMAND for the whole year]]/365</f>
        <v>26.63013698630137</v>
      </c>
      <c r="T1781" s="68">
        <f>Table1[[#This Row],[Lead Time (days)]]*S1781</f>
        <v>426.08219178082192</v>
      </c>
      <c r="U1781" s="68">
        <f>SQRT(2*Table1[[#This Row],[DEMAND for the whole year]]*$H$1/(Table1[[#This Row],[Std. Price ($)]]*$K$1))</f>
        <v>1726.2305952097115</v>
      </c>
      <c r="V1781" s="68">
        <f>Table1[[#This Row],[DEMAND for the whole year]]/U1781</f>
        <v>5.6307656850556302</v>
      </c>
      <c r="W1781" s="68">
        <f>Table1[[#This Row],[Demand variability (COV)]]*S1781</f>
        <v>18.374794520547944</v>
      </c>
      <c r="X1781" s="68">
        <f t="shared" si="390"/>
        <v>73.499178082191776</v>
      </c>
      <c r="Y1781" s="68">
        <f t="shared" si="391"/>
        <v>150.94885691863564</v>
      </c>
      <c r="Z1781" s="58">
        <f>(Table1[[#This Row],[Eoq]]/2)*(Table1[[#This Row],[Std. Price ($)]]*$K$1)</f>
        <v>1689.2297055166894</v>
      </c>
      <c r="AA1781" s="58">
        <f>Table1[[#This Row],[number of times I order]]*$H$1</f>
        <v>1689.2297055166891</v>
      </c>
      <c r="AB1781" s="58">
        <f>Table1[[#This Row],[Holding cost]]+AA1781</f>
        <v>3378.4594110333783</v>
      </c>
      <c r="AC1781" s="34">
        <v>1.5</v>
      </c>
      <c r="AD1781" s="29">
        <v>0.88</v>
      </c>
      <c r="AE1781" s="29">
        <v>0.69</v>
      </c>
      <c r="AF1781" s="29">
        <v>16</v>
      </c>
    </row>
    <row r="1782" spans="1:32" x14ac:dyDescent="0.15">
      <c r="A1782" s="32">
        <v>74724.528671816093</v>
      </c>
      <c r="B1782" s="33">
        <v>11.223696</v>
      </c>
      <c r="C1782" s="33">
        <v>8632.6901089803796</v>
      </c>
      <c r="D1782" s="33">
        <f>C1782/Table1[[#This Row],[Std. Price ($)]]</f>
        <v>769.14860389842875</v>
      </c>
      <c r="E1782" s="29">
        <v>276</v>
      </c>
      <c r="F1782" s="29">
        <f t="shared" si="378"/>
        <v>110.4</v>
      </c>
      <c r="G1782" s="29">
        <f t="shared" si="379"/>
        <v>110.4</v>
      </c>
      <c r="H1782" s="29">
        <f t="shared" si="380"/>
        <v>110.4</v>
      </c>
      <c r="I1782" s="58">
        <f t="shared" si="381"/>
        <v>110.4</v>
      </c>
      <c r="J1782" s="58">
        <f t="shared" si="382"/>
        <v>110.4</v>
      </c>
      <c r="K1782" s="58">
        <f t="shared" si="383"/>
        <v>110.4</v>
      </c>
      <c r="L1782" s="58">
        <f t="shared" si="384"/>
        <v>110.4</v>
      </c>
      <c r="M1782" s="58">
        <f t="shared" si="385"/>
        <v>110.4</v>
      </c>
      <c r="N1782" s="58">
        <f t="shared" si="386"/>
        <v>110.4</v>
      </c>
      <c r="O1782" s="58">
        <f t="shared" si="387"/>
        <v>110.4</v>
      </c>
      <c r="P1782" s="58">
        <f t="shared" si="388"/>
        <v>110.4</v>
      </c>
      <c r="Q1782" s="58">
        <f t="shared" si="389"/>
        <v>110.4</v>
      </c>
      <c r="R1782" s="58">
        <f>SUM(Table1[[#This Row],[Oct]:[September]])</f>
        <v>1324.8000000000002</v>
      </c>
      <c r="S1782" s="68">
        <f>Table1[[#This Row],[DEMAND for the whole year]]/365</f>
        <v>3.6295890410958909</v>
      </c>
      <c r="T1782" s="68">
        <f>Table1[[#This Row],[Lead Time (days)]]*S1782</f>
        <v>293.99671232876716</v>
      </c>
      <c r="U1782" s="68">
        <f>SQRT(2*Table1[[#This Row],[DEMAND for the whole year]]*$H$1/(Table1[[#This Row],[Std. Price ($)]]*$K$1))</f>
        <v>595.0697031485023</v>
      </c>
      <c r="V1782" s="68">
        <f>Table1[[#This Row],[DEMAND for the whole year]]/U1782</f>
        <v>2.2262938156496777</v>
      </c>
      <c r="W1782" s="68">
        <f>Table1[[#This Row],[Demand variability (COV)]]*S1782</f>
        <v>2.867375342465754</v>
      </c>
      <c r="X1782" s="68">
        <f t="shared" si="390"/>
        <v>25.806378082191785</v>
      </c>
      <c r="Y1782" s="68">
        <f t="shared" si="391"/>
        <v>52.999820873654308</v>
      </c>
      <c r="Z1782" s="58">
        <f>(Table1[[#This Row],[Eoq]]/2)*(Table1[[#This Row],[Std. Price ($)]]*$K$1)</f>
        <v>667.8881446949033</v>
      </c>
      <c r="AA1782" s="58">
        <f>Table1[[#This Row],[number of times I order]]*$H$1</f>
        <v>667.8881446949033</v>
      </c>
      <c r="AB1782" s="58">
        <f>Table1[[#This Row],[Holding cost]]+AA1782</f>
        <v>1335.7762893898066</v>
      </c>
      <c r="AC1782" s="34">
        <v>-0.6</v>
      </c>
      <c r="AD1782" s="29">
        <v>0.85</v>
      </c>
      <c r="AE1782" s="29">
        <v>0.79</v>
      </c>
      <c r="AF1782" s="29">
        <v>81</v>
      </c>
    </row>
    <row r="1783" spans="1:32" x14ac:dyDescent="0.15">
      <c r="A1783" s="32">
        <v>4154.6087023703767</v>
      </c>
      <c r="B1783" s="33">
        <v>5.8456750000000008</v>
      </c>
      <c r="C1783" s="33">
        <v>802.20842937235011</v>
      </c>
      <c r="D1783" s="33">
        <f>C1783/Table1[[#This Row],[Std. Price ($)]]</f>
        <v>137.23110322971257</v>
      </c>
      <c r="E1783" s="29">
        <v>284</v>
      </c>
      <c r="F1783" s="29">
        <f t="shared" si="378"/>
        <v>170.39999999999998</v>
      </c>
      <c r="G1783" s="29">
        <f t="shared" si="379"/>
        <v>170.39999999999998</v>
      </c>
      <c r="H1783" s="29">
        <f t="shared" si="380"/>
        <v>170.39999999999998</v>
      </c>
      <c r="I1783" s="58">
        <f t="shared" si="381"/>
        <v>170.39999999999998</v>
      </c>
      <c r="J1783" s="58">
        <f t="shared" si="382"/>
        <v>170.39999999999998</v>
      </c>
      <c r="K1783" s="58">
        <f t="shared" si="383"/>
        <v>170.39999999999998</v>
      </c>
      <c r="L1783" s="58">
        <f t="shared" si="384"/>
        <v>170.39999999999998</v>
      </c>
      <c r="M1783" s="58">
        <f t="shared" si="385"/>
        <v>170.39999999999998</v>
      </c>
      <c r="N1783" s="58">
        <f t="shared" si="386"/>
        <v>170.39999999999998</v>
      </c>
      <c r="O1783" s="58">
        <f t="shared" si="387"/>
        <v>170.39999999999998</v>
      </c>
      <c r="P1783" s="58">
        <f t="shared" si="388"/>
        <v>170.39999999999998</v>
      </c>
      <c r="Q1783" s="58">
        <f t="shared" si="389"/>
        <v>170.39999999999998</v>
      </c>
      <c r="R1783" s="58">
        <f>SUM(Table1[[#This Row],[Oct]:[September]])</f>
        <v>2044.8000000000002</v>
      </c>
      <c r="S1783" s="68">
        <f>Table1[[#This Row],[DEMAND for the whole year]]/365</f>
        <v>5.6021917808219186</v>
      </c>
      <c r="T1783" s="68">
        <f>Table1[[#This Row],[Lead Time (days)]]*S1783</f>
        <v>61.624109589041105</v>
      </c>
      <c r="U1783" s="68">
        <f>SQRT(2*Table1[[#This Row],[DEMAND for the whole year]]*$H$1/(Table1[[#This Row],[Std. Price ($)]]*$K$1))</f>
        <v>1024.3979776352548</v>
      </c>
      <c r="V1783" s="68">
        <f>Table1[[#This Row],[DEMAND for the whole year]]/U1783</f>
        <v>1.9960992159709903</v>
      </c>
      <c r="W1783" s="68">
        <f>Table1[[#This Row],[Demand variability (COV)]]*S1783</f>
        <v>4.4257315068493162</v>
      </c>
      <c r="X1783" s="68">
        <f t="shared" si="390"/>
        <v>14.6784908310734</v>
      </c>
      <c r="Y1783" s="68">
        <f t="shared" si="391"/>
        <v>30.145934554036184</v>
      </c>
      <c r="Z1783" s="58">
        <f>(Table1[[#This Row],[Eoq]]/2)*(Table1[[#This Row],[Std. Price ($)]]*$K$1)</f>
        <v>598.82976479129695</v>
      </c>
      <c r="AA1783" s="58">
        <f>Table1[[#This Row],[number of times I order]]*$H$1</f>
        <v>598.82976479129707</v>
      </c>
      <c r="AB1783" s="58">
        <f>Table1[[#This Row],[Holding cost]]+AA1783</f>
        <v>1197.6595295825941</v>
      </c>
      <c r="AC1783" s="34">
        <v>-0.4</v>
      </c>
      <c r="AD1783" s="29">
        <v>1</v>
      </c>
      <c r="AE1783" s="29">
        <v>0.79</v>
      </c>
      <c r="AF1783" s="29">
        <v>11</v>
      </c>
    </row>
    <row r="1784" spans="1:32" x14ac:dyDescent="0.15">
      <c r="A1784" s="32">
        <v>1901.8016361101343</v>
      </c>
      <c r="B1784" s="33">
        <v>19.270273</v>
      </c>
      <c r="C1784" s="33">
        <v>12817.267687608006</v>
      </c>
      <c r="D1784" s="33">
        <f>C1784/Table1[[#This Row],[Std. Price ($)]]</f>
        <v>665.13160906480186</v>
      </c>
      <c r="E1784" s="29">
        <v>478</v>
      </c>
      <c r="F1784" s="29">
        <f t="shared" si="378"/>
        <v>143.40000000000003</v>
      </c>
      <c r="G1784" s="29">
        <f t="shared" si="379"/>
        <v>143.40000000000003</v>
      </c>
      <c r="H1784" s="29">
        <f t="shared" si="380"/>
        <v>143.40000000000003</v>
      </c>
      <c r="I1784" s="58">
        <f t="shared" si="381"/>
        <v>143.40000000000003</v>
      </c>
      <c r="J1784" s="58">
        <f t="shared" si="382"/>
        <v>143.40000000000003</v>
      </c>
      <c r="K1784" s="58">
        <f t="shared" si="383"/>
        <v>143.40000000000003</v>
      </c>
      <c r="L1784" s="58">
        <f t="shared" si="384"/>
        <v>143.40000000000003</v>
      </c>
      <c r="M1784" s="58">
        <f t="shared" si="385"/>
        <v>143.40000000000003</v>
      </c>
      <c r="N1784" s="58">
        <f t="shared" si="386"/>
        <v>143.40000000000003</v>
      </c>
      <c r="O1784" s="58">
        <f t="shared" si="387"/>
        <v>143.40000000000003</v>
      </c>
      <c r="P1784" s="58">
        <f t="shared" si="388"/>
        <v>143.40000000000003</v>
      </c>
      <c r="Q1784" s="58">
        <f t="shared" si="389"/>
        <v>143.40000000000003</v>
      </c>
      <c r="R1784" s="58">
        <f>SUM(Table1[[#This Row],[Oct]:[September]])</f>
        <v>1720.8000000000009</v>
      </c>
      <c r="S1784" s="68">
        <f>Table1[[#This Row],[DEMAND for the whole year]]/365</f>
        <v>4.7145205479452077</v>
      </c>
      <c r="T1784" s="68">
        <f>Table1[[#This Row],[Lead Time (days)]]*S1784</f>
        <v>122.5775342465754</v>
      </c>
      <c r="U1784" s="68">
        <f>SQRT(2*Table1[[#This Row],[DEMAND for the whole year]]*$H$1/(Table1[[#This Row],[Std. Price ($)]]*$K$1))</f>
        <v>517.58525114775932</v>
      </c>
      <c r="V1784" s="68">
        <f>Table1[[#This Row],[DEMAND for the whole year]]/U1784</f>
        <v>3.3246696967969629</v>
      </c>
      <c r="W1784" s="68">
        <f>Table1[[#This Row],[Demand variability (COV)]]*S1784</f>
        <v>6.270312328767127</v>
      </c>
      <c r="X1784" s="68">
        <f t="shared" si="390"/>
        <v>31.972444920704994</v>
      </c>
      <c r="Y1784" s="68">
        <f t="shared" si="391"/>
        <v>65.663373926133815</v>
      </c>
      <c r="Z1784" s="58">
        <f>(Table1[[#This Row],[Eoq]]/2)*(Table1[[#This Row],[Std. Price ($)]]*$K$1)</f>
        <v>997.40090903908856</v>
      </c>
      <c r="AA1784" s="58">
        <f>Table1[[#This Row],[number of times I order]]*$H$1</f>
        <v>997.4009090390889</v>
      </c>
      <c r="AB1784" s="58">
        <f>Table1[[#This Row],[Holding cost]]+AA1784</f>
        <v>1994.8018180781773</v>
      </c>
      <c r="AC1784" s="34">
        <v>-0.7</v>
      </c>
      <c r="AD1784" s="29">
        <v>0.82</v>
      </c>
      <c r="AE1784" s="29">
        <v>1.33</v>
      </c>
      <c r="AF1784" s="29">
        <v>26</v>
      </c>
    </row>
    <row r="1785" spans="1:32" x14ac:dyDescent="0.15">
      <c r="A1785" s="32">
        <v>62208.772981282593</v>
      </c>
      <c r="B1785" s="33">
        <v>30.140297</v>
      </c>
      <c r="C1785" s="33">
        <v>34210.959891589489</v>
      </c>
      <c r="D1785" s="33">
        <f>C1785/Table1[[#This Row],[Std. Price ($)]]</f>
        <v>1135.057159243968</v>
      </c>
      <c r="E1785" s="29">
        <v>284</v>
      </c>
      <c r="F1785" s="29">
        <f t="shared" si="378"/>
        <v>170.39999999999998</v>
      </c>
      <c r="G1785" s="29">
        <f t="shared" si="379"/>
        <v>170.39999999999998</v>
      </c>
      <c r="H1785" s="29">
        <f t="shared" si="380"/>
        <v>170.39999999999998</v>
      </c>
      <c r="I1785" s="58">
        <f t="shared" si="381"/>
        <v>170.39999999999998</v>
      </c>
      <c r="J1785" s="58">
        <f t="shared" si="382"/>
        <v>170.39999999999998</v>
      </c>
      <c r="K1785" s="58">
        <f t="shared" si="383"/>
        <v>170.39999999999998</v>
      </c>
      <c r="L1785" s="58">
        <f t="shared" si="384"/>
        <v>170.39999999999998</v>
      </c>
      <c r="M1785" s="58">
        <f t="shared" si="385"/>
        <v>170.39999999999998</v>
      </c>
      <c r="N1785" s="58">
        <f t="shared" si="386"/>
        <v>170.39999999999998</v>
      </c>
      <c r="O1785" s="58">
        <f t="shared" si="387"/>
        <v>170.39999999999998</v>
      </c>
      <c r="P1785" s="58">
        <f t="shared" si="388"/>
        <v>170.39999999999998</v>
      </c>
      <c r="Q1785" s="58">
        <f t="shared" si="389"/>
        <v>170.39999999999998</v>
      </c>
      <c r="R1785" s="58">
        <f>SUM(Table1[[#This Row],[Oct]:[September]])</f>
        <v>2044.8000000000002</v>
      </c>
      <c r="S1785" s="68">
        <f>Table1[[#This Row],[DEMAND for the whole year]]/365</f>
        <v>5.6021917808219186</v>
      </c>
      <c r="T1785" s="68">
        <f>Table1[[#This Row],[Lead Time (days)]]*S1785</f>
        <v>487.39068493150694</v>
      </c>
      <c r="U1785" s="68">
        <f>SQRT(2*Table1[[#This Row],[DEMAND for the whole year]]*$H$1/(Table1[[#This Row],[Std. Price ($)]]*$K$1))</f>
        <v>451.14098335839242</v>
      </c>
      <c r="V1785" s="68">
        <f>Table1[[#This Row],[DEMAND for the whole year]]/U1785</f>
        <v>4.5325077424313358</v>
      </c>
      <c r="W1785" s="68">
        <f>Table1[[#This Row],[Demand variability (COV)]]*S1785</f>
        <v>6.4425205479452057</v>
      </c>
      <c r="X1785" s="68">
        <f t="shared" si="390"/>
        <v>60.091831207998389</v>
      </c>
      <c r="Y1785" s="68">
        <f t="shared" si="391"/>
        <v>123.41353288129802</v>
      </c>
      <c r="Z1785" s="58">
        <f>(Table1[[#This Row],[Eoq]]/2)*(Table1[[#This Row],[Std. Price ($)]]*$K$1)</f>
        <v>1359.7523227294005</v>
      </c>
      <c r="AA1785" s="58">
        <f>Table1[[#This Row],[number of times I order]]*$H$1</f>
        <v>1359.7523227294007</v>
      </c>
      <c r="AB1785" s="58">
        <f>Table1[[#This Row],[Holding cost]]+AA1785</f>
        <v>2719.504645458801</v>
      </c>
      <c r="AC1785" s="34">
        <v>-0.4</v>
      </c>
      <c r="AD1785" s="29">
        <v>0.82</v>
      </c>
      <c r="AE1785" s="29">
        <v>1.1499999999999999</v>
      </c>
      <c r="AF1785" s="29">
        <v>87</v>
      </c>
    </row>
    <row r="1786" spans="1:32" x14ac:dyDescent="0.15">
      <c r="A1786" s="32">
        <v>92572.364158260098</v>
      </c>
      <c r="B1786" s="33">
        <v>8.5346910000000005</v>
      </c>
      <c r="C1786" s="33">
        <v>1345.3271491159501</v>
      </c>
      <c r="D1786" s="33">
        <f>C1786/Table1[[#This Row],[Std. Price ($)]]</f>
        <v>157.63044603676337</v>
      </c>
      <c r="E1786" s="29">
        <v>252</v>
      </c>
      <c r="F1786" s="29">
        <f t="shared" si="378"/>
        <v>352.8</v>
      </c>
      <c r="G1786" s="29">
        <f t="shared" si="379"/>
        <v>352.8</v>
      </c>
      <c r="H1786" s="29">
        <f t="shared" si="380"/>
        <v>352.8</v>
      </c>
      <c r="I1786" s="58">
        <f t="shared" si="381"/>
        <v>352.8</v>
      </c>
      <c r="J1786" s="58">
        <f t="shared" si="382"/>
        <v>352.8</v>
      </c>
      <c r="K1786" s="58">
        <f t="shared" si="383"/>
        <v>352.8</v>
      </c>
      <c r="L1786" s="58">
        <f t="shared" si="384"/>
        <v>352.8</v>
      </c>
      <c r="M1786" s="58">
        <f t="shared" si="385"/>
        <v>352.8</v>
      </c>
      <c r="N1786" s="58">
        <f t="shared" si="386"/>
        <v>352.8</v>
      </c>
      <c r="O1786" s="58">
        <f t="shared" si="387"/>
        <v>352.8</v>
      </c>
      <c r="P1786" s="58">
        <f t="shared" si="388"/>
        <v>352.8</v>
      </c>
      <c r="Q1786" s="58">
        <f t="shared" si="389"/>
        <v>352.8</v>
      </c>
      <c r="R1786" s="58">
        <f>SUM(Table1[[#This Row],[Oct]:[September]])</f>
        <v>4233.6000000000013</v>
      </c>
      <c r="S1786" s="68">
        <f>Table1[[#This Row],[DEMAND for the whole year]]/365</f>
        <v>11.598904109589045</v>
      </c>
      <c r="T1786" s="68">
        <f>Table1[[#This Row],[Lead Time (days)]]*S1786</f>
        <v>429.15945205479466</v>
      </c>
      <c r="U1786" s="68">
        <f>SQRT(2*Table1[[#This Row],[DEMAND for the whole year]]*$H$1/(Table1[[#This Row],[Std. Price ($)]]*$K$1))</f>
        <v>1219.89271449649</v>
      </c>
      <c r="V1786" s="68">
        <f>Table1[[#This Row],[DEMAND for the whole year]]/U1786</f>
        <v>3.4704691237929208</v>
      </c>
      <c r="W1786" s="68">
        <f>Table1[[#This Row],[Demand variability (COV)]]*S1786</f>
        <v>2.8997260273972612</v>
      </c>
      <c r="X1786" s="68">
        <f t="shared" si="390"/>
        <v>17.638344827582568</v>
      </c>
      <c r="Y1786" s="68">
        <f t="shared" si="391"/>
        <v>36.224731474996133</v>
      </c>
      <c r="Z1786" s="58">
        <f>(Table1[[#This Row],[Eoq]]/2)*(Table1[[#This Row],[Std. Price ($)]]*$K$1)</f>
        <v>1041.1407371378764</v>
      </c>
      <c r="AA1786" s="58">
        <f>Table1[[#This Row],[number of times I order]]*$H$1</f>
        <v>1041.1407371378762</v>
      </c>
      <c r="AB1786" s="58">
        <f>Table1[[#This Row],[Holding cost]]+AA1786</f>
        <v>2082.2814742757528</v>
      </c>
      <c r="AC1786" s="34">
        <v>0.4</v>
      </c>
      <c r="AD1786" s="29">
        <v>1</v>
      </c>
      <c r="AE1786" s="29">
        <v>0.25</v>
      </c>
      <c r="AF1786" s="29">
        <v>37</v>
      </c>
    </row>
    <row r="1787" spans="1:32" x14ac:dyDescent="0.15">
      <c r="A1787" s="32">
        <v>9076.5991670378571</v>
      </c>
      <c r="B1787" s="33">
        <v>6.7576080000000003</v>
      </c>
      <c r="C1787" s="33">
        <v>9668.3046740557784</v>
      </c>
      <c r="D1787" s="33">
        <f>C1787/Table1[[#This Row],[Std. Price ($)]]</f>
        <v>1430.7288428177217</v>
      </c>
      <c r="E1787" s="29">
        <v>414</v>
      </c>
      <c r="F1787" s="29">
        <f t="shared" si="378"/>
        <v>579.6</v>
      </c>
      <c r="G1787" s="29">
        <f t="shared" si="379"/>
        <v>579.6</v>
      </c>
      <c r="H1787" s="29">
        <f t="shared" si="380"/>
        <v>579.6</v>
      </c>
      <c r="I1787" s="58">
        <f t="shared" si="381"/>
        <v>579.6</v>
      </c>
      <c r="J1787" s="58">
        <f t="shared" si="382"/>
        <v>579.6</v>
      </c>
      <c r="K1787" s="58">
        <f t="shared" si="383"/>
        <v>579.6</v>
      </c>
      <c r="L1787" s="58">
        <f t="shared" si="384"/>
        <v>579.6</v>
      </c>
      <c r="M1787" s="58">
        <f t="shared" si="385"/>
        <v>579.6</v>
      </c>
      <c r="N1787" s="58">
        <f t="shared" si="386"/>
        <v>579.6</v>
      </c>
      <c r="O1787" s="58">
        <f t="shared" si="387"/>
        <v>579.6</v>
      </c>
      <c r="P1787" s="58">
        <f t="shared" si="388"/>
        <v>579.6</v>
      </c>
      <c r="Q1787" s="58">
        <f t="shared" si="389"/>
        <v>579.6</v>
      </c>
      <c r="R1787" s="58">
        <f>SUM(Table1[[#This Row],[Oct]:[September]])</f>
        <v>6955.2000000000016</v>
      </c>
      <c r="S1787" s="68">
        <f>Table1[[#This Row],[DEMAND for the whole year]]/365</f>
        <v>19.05534246575343</v>
      </c>
      <c r="T1787" s="68">
        <f>Table1[[#This Row],[Lead Time (days)]]*S1787</f>
        <v>1448.2060273972606</v>
      </c>
      <c r="U1787" s="68">
        <f>SQRT(2*Table1[[#This Row],[DEMAND for the whole year]]*$H$1/(Table1[[#This Row],[Std. Price ($)]]*$K$1))</f>
        <v>1757.1908822632595</v>
      </c>
      <c r="V1787" s="68">
        <f>Table1[[#This Row],[DEMAND for the whole year]]/U1787</f>
        <v>3.9581357211697532</v>
      </c>
      <c r="W1787" s="68">
        <f>Table1[[#This Row],[Demand variability (COV)]]*S1787</f>
        <v>19.436449315068501</v>
      </c>
      <c r="X1787" s="68">
        <f t="shared" si="390"/>
        <v>169.44303677126788</v>
      </c>
      <c r="Y1787" s="68">
        <f t="shared" si="391"/>
        <v>347.9934521831392</v>
      </c>
      <c r="Z1787" s="58">
        <f>(Table1[[#This Row],[Eoq]]/2)*(Table1[[#This Row],[Std. Price ($)]]*$K$1)</f>
        <v>1187.4407163509261</v>
      </c>
      <c r="AA1787" s="58">
        <f>Table1[[#This Row],[number of times I order]]*$H$1</f>
        <v>1187.4407163509259</v>
      </c>
      <c r="AB1787" s="58">
        <f>Table1[[#This Row],[Holding cost]]+AA1787</f>
        <v>2374.8814327018517</v>
      </c>
      <c r="AC1787" s="34">
        <v>0.4</v>
      </c>
      <c r="AD1787" s="29">
        <v>0.85</v>
      </c>
      <c r="AE1787" s="29">
        <v>1.02</v>
      </c>
      <c r="AF1787" s="29">
        <v>76</v>
      </c>
    </row>
    <row r="1788" spans="1:32" x14ac:dyDescent="0.15">
      <c r="A1788" s="32">
        <v>55712.617667856699</v>
      </c>
      <c r="B1788" s="33">
        <v>9.4232270000000007</v>
      </c>
      <c r="C1788" s="33">
        <v>10857.630269574091</v>
      </c>
      <c r="D1788" s="33">
        <f>C1788/Table1[[#This Row],[Std. Price ($)]]</f>
        <v>1152.2199634556282</v>
      </c>
      <c r="E1788" s="29">
        <v>364</v>
      </c>
      <c r="F1788" s="29">
        <f t="shared" si="378"/>
        <v>800.8</v>
      </c>
      <c r="G1788" s="29">
        <f t="shared" si="379"/>
        <v>800.8</v>
      </c>
      <c r="H1788" s="29">
        <f t="shared" si="380"/>
        <v>800.8</v>
      </c>
      <c r="I1788" s="58">
        <f t="shared" si="381"/>
        <v>800.8</v>
      </c>
      <c r="J1788" s="58">
        <f t="shared" si="382"/>
        <v>800.8</v>
      </c>
      <c r="K1788" s="58">
        <f t="shared" si="383"/>
        <v>800.8</v>
      </c>
      <c r="L1788" s="58">
        <f t="shared" si="384"/>
        <v>800.8</v>
      </c>
      <c r="M1788" s="58">
        <f t="shared" si="385"/>
        <v>800.8</v>
      </c>
      <c r="N1788" s="58">
        <f t="shared" si="386"/>
        <v>800.8</v>
      </c>
      <c r="O1788" s="58">
        <f t="shared" si="387"/>
        <v>800.8</v>
      </c>
      <c r="P1788" s="58">
        <f t="shared" si="388"/>
        <v>800.8</v>
      </c>
      <c r="Q1788" s="58">
        <f t="shared" si="389"/>
        <v>800.8</v>
      </c>
      <c r="R1788" s="58">
        <f>SUM(Table1[[#This Row],[Oct]:[September]])</f>
        <v>9609.6</v>
      </c>
      <c r="S1788" s="68">
        <f>Table1[[#This Row],[DEMAND for the whole year]]/365</f>
        <v>26.327671232876714</v>
      </c>
      <c r="T1788" s="68">
        <f>Table1[[#This Row],[Lead Time (days)]]*S1788</f>
        <v>1737.6263013698631</v>
      </c>
      <c r="U1788" s="68">
        <f>SQRT(2*Table1[[#This Row],[DEMAND for the whole year]]*$H$1/(Table1[[#This Row],[Std. Price ($)]]*$K$1))</f>
        <v>1749.095232560006</v>
      </c>
      <c r="V1788" s="68">
        <f>Table1[[#This Row],[DEMAND for the whole year]]/U1788</f>
        <v>5.4940404736769102</v>
      </c>
      <c r="W1788" s="68">
        <f>Table1[[#This Row],[Demand variability (COV)]]*S1788</f>
        <v>30.013545205479453</v>
      </c>
      <c r="X1788" s="68">
        <f t="shared" si="390"/>
        <v>243.83119390859258</v>
      </c>
      <c r="Y1788" s="68">
        <f t="shared" si="391"/>
        <v>500.76804886782861</v>
      </c>
      <c r="Z1788" s="58">
        <f>(Table1[[#This Row],[Eoq]]/2)*(Table1[[#This Row],[Std. Price ($)]]*$K$1)</f>
        <v>1648.2121421030729</v>
      </c>
      <c r="AA1788" s="58">
        <f>Table1[[#This Row],[number of times I order]]*$H$1</f>
        <v>1648.2121421030731</v>
      </c>
      <c r="AB1788" s="58">
        <f>Table1[[#This Row],[Holding cost]]+AA1788</f>
        <v>3296.4242842061458</v>
      </c>
      <c r="AC1788" s="34">
        <v>1.2</v>
      </c>
      <c r="AD1788" s="29">
        <v>1</v>
      </c>
      <c r="AE1788" s="29">
        <v>1.1399999999999999</v>
      </c>
      <c r="AF1788" s="29">
        <v>66</v>
      </c>
    </row>
    <row r="1789" spans="1:32" x14ac:dyDescent="0.15">
      <c r="A1789" s="32">
        <v>83827.890943165679</v>
      </c>
      <c r="B1789" s="33">
        <v>12.860485000000001</v>
      </c>
      <c r="C1789" s="33">
        <v>2993.9539143013503</v>
      </c>
      <c r="D1789" s="33">
        <f>C1789/Table1[[#This Row],[Std. Price ($)]]</f>
        <v>232.80256648962697</v>
      </c>
      <c r="E1789" s="29">
        <v>390</v>
      </c>
      <c r="F1789" s="29">
        <f t="shared" si="378"/>
        <v>312</v>
      </c>
      <c r="G1789" s="29">
        <f t="shared" si="379"/>
        <v>312</v>
      </c>
      <c r="H1789" s="29">
        <f t="shared" si="380"/>
        <v>312</v>
      </c>
      <c r="I1789" s="58">
        <f t="shared" si="381"/>
        <v>312</v>
      </c>
      <c r="J1789" s="58">
        <f t="shared" si="382"/>
        <v>312</v>
      </c>
      <c r="K1789" s="58">
        <f t="shared" si="383"/>
        <v>312</v>
      </c>
      <c r="L1789" s="58">
        <f t="shared" si="384"/>
        <v>312</v>
      </c>
      <c r="M1789" s="58">
        <f t="shared" si="385"/>
        <v>312</v>
      </c>
      <c r="N1789" s="58">
        <f t="shared" si="386"/>
        <v>312</v>
      </c>
      <c r="O1789" s="58">
        <f t="shared" si="387"/>
        <v>312</v>
      </c>
      <c r="P1789" s="58">
        <f t="shared" si="388"/>
        <v>312</v>
      </c>
      <c r="Q1789" s="58">
        <f t="shared" si="389"/>
        <v>312</v>
      </c>
      <c r="R1789" s="58">
        <f>SUM(Table1[[#This Row],[Oct]:[September]])</f>
        <v>3744</v>
      </c>
      <c r="S1789" s="68">
        <f>Table1[[#This Row],[DEMAND for the whole year]]/365</f>
        <v>10.257534246575343</v>
      </c>
      <c r="T1789" s="68">
        <f>Table1[[#This Row],[Lead Time (days)]]*S1789</f>
        <v>215.40821917808219</v>
      </c>
      <c r="U1789" s="68">
        <f>SQRT(2*Table1[[#This Row],[DEMAND for the whole year]]*$H$1/(Table1[[#This Row],[Std. Price ($)]]*$K$1))</f>
        <v>934.54425874225888</v>
      </c>
      <c r="V1789" s="68">
        <f>Table1[[#This Row],[DEMAND for the whole year]]/U1789</f>
        <v>4.0062308071303132</v>
      </c>
      <c r="W1789" s="68">
        <f>Table1[[#This Row],[Demand variability (COV)]]*S1789</f>
        <v>6.7699726027397267</v>
      </c>
      <c r="X1789" s="68">
        <f t="shared" si="390"/>
        <v>31.023911904831998</v>
      </c>
      <c r="Y1789" s="68">
        <f t="shared" si="391"/>
        <v>63.715325278086333</v>
      </c>
      <c r="Z1789" s="58">
        <f>(Table1[[#This Row],[Eoq]]/2)*(Table1[[#This Row],[Std. Price ($)]]*$K$1)</f>
        <v>1201.869242139094</v>
      </c>
      <c r="AA1789" s="58">
        <f>Table1[[#This Row],[number of times I order]]*$H$1</f>
        <v>1201.869242139094</v>
      </c>
      <c r="AB1789" s="58">
        <f>Table1[[#This Row],[Holding cost]]+AA1789</f>
        <v>2403.738484278188</v>
      </c>
      <c r="AC1789" s="34">
        <v>-0.2</v>
      </c>
      <c r="AD1789" s="29">
        <v>1</v>
      </c>
      <c r="AE1789" s="29">
        <v>0.66</v>
      </c>
      <c r="AF1789" s="29">
        <v>21</v>
      </c>
    </row>
    <row r="1790" spans="1:32" x14ac:dyDescent="0.15">
      <c r="A1790" s="32">
        <v>91961.605774789976</v>
      </c>
      <c r="B1790" s="33">
        <v>6.5472770000000002</v>
      </c>
      <c r="C1790" s="33">
        <v>1180.4334221029624</v>
      </c>
      <c r="D1790" s="33">
        <f>C1790/Table1[[#This Row],[Std. Price ($)]]</f>
        <v>180.29379574179652</v>
      </c>
      <c r="E1790" s="29">
        <v>146</v>
      </c>
      <c r="F1790" s="29">
        <f t="shared" si="378"/>
        <v>262.8</v>
      </c>
      <c r="G1790" s="29">
        <f t="shared" si="379"/>
        <v>262.8</v>
      </c>
      <c r="H1790" s="29">
        <f t="shared" si="380"/>
        <v>262.8</v>
      </c>
      <c r="I1790" s="58">
        <f t="shared" si="381"/>
        <v>262.8</v>
      </c>
      <c r="J1790" s="58">
        <f t="shared" si="382"/>
        <v>262.8</v>
      </c>
      <c r="K1790" s="58">
        <f t="shared" si="383"/>
        <v>262.8</v>
      </c>
      <c r="L1790" s="58">
        <f t="shared" si="384"/>
        <v>262.8</v>
      </c>
      <c r="M1790" s="58">
        <f t="shared" si="385"/>
        <v>262.8</v>
      </c>
      <c r="N1790" s="58">
        <f t="shared" si="386"/>
        <v>262.8</v>
      </c>
      <c r="O1790" s="58">
        <f t="shared" si="387"/>
        <v>262.8</v>
      </c>
      <c r="P1790" s="58">
        <f t="shared" si="388"/>
        <v>262.8</v>
      </c>
      <c r="Q1790" s="58">
        <f t="shared" si="389"/>
        <v>262.8</v>
      </c>
      <c r="R1790" s="58">
        <f>SUM(Table1[[#This Row],[Oct]:[September]])</f>
        <v>3153.6000000000008</v>
      </c>
      <c r="S1790" s="68">
        <f>Table1[[#This Row],[DEMAND for the whole year]]/365</f>
        <v>8.6400000000000023</v>
      </c>
      <c r="T1790" s="68">
        <f>Table1[[#This Row],[Lead Time (days)]]*S1790</f>
        <v>198.72000000000006</v>
      </c>
      <c r="U1790" s="68">
        <f>SQRT(2*Table1[[#This Row],[DEMAND for the whole year]]*$H$1/(Table1[[#This Row],[Std. Price ($)]]*$K$1))</f>
        <v>1202.0805582390826</v>
      </c>
      <c r="V1790" s="68">
        <f>Table1[[#This Row],[DEMAND for the whole year]]/U1790</f>
        <v>2.6234514637019686</v>
      </c>
      <c r="W1790" s="68">
        <f>Table1[[#This Row],[Demand variability (COV)]]*S1790</f>
        <v>8.4672000000000018</v>
      </c>
      <c r="X1790" s="68">
        <f t="shared" si="390"/>
        <v>40.607264674193466</v>
      </c>
      <c r="Y1790" s="68">
        <f t="shared" si="391"/>
        <v>83.397125588362897</v>
      </c>
      <c r="Z1790" s="58">
        <f>(Table1[[#This Row],[Eoq]]/2)*(Table1[[#This Row],[Std. Price ($)]]*$K$1)</f>
        <v>787.03543911059069</v>
      </c>
      <c r="AA1790" s="58">
        <f>Table1[[#This Row],[number of times I order]]*$H$1</f>
        <v>787.03543911059057</v>
      </c>
      <c r="AB1790" s="58">
        <f>Table1[[#This Row],[Holding cost]]+AA1790</f>
        <v>1574.0708782211814</v>
      </c>
      <c r="AC1790" s="34">
        <v>0.8</v>
      </c>
      <c r="AD1790" s="29">
        <v>0.7</v>
      </c>
      <c r="AE1790" s="29">
        <v>0.98</v>
      </c>
      <c r="AF1790" s="29">
        <v>23</v>
      </c>
    </row>
    <row r="1791" spans="1:32" x14ac:dyDescent="0.15">
      <c r="A1791" s="32">
        <v>35452.879534049833</v>
      </c>
      <c r="B1791" s="33">
        <v>15.783328000000001</v>
      </c>
      <c r="C1791" s="33">
        <v>7918.6478100197874</v>
      </c>
      <c r="D1791" s="33">
        <f>C1791/Table1[[#This Row],[Std. Price ($)]]</f>
        <v>501.70964007209295</v>
      </c>
      <c r="E1791" s="29">
        <v>260</v>
      </c>
      <c r="F1791" s="29">
        <f t="shared" si="378"/>
        <v>156</v>
      </c>
      <c r="G1791" s="29">
        <f t="shared" si="379"/>
        <v>156</v>
      </c>
      <c r="H1791" s="29">
        <f t="shared" si="380"/>
        <v>156</v>
      </c>
      <c r="I1791" s="58">
        <f t="shared" si="381"/>
        <v>156</v>
      </c>
      <c r="J1791" s="58">
        <f t="shared" si="382"/>
        <v>156</v>
      </c>
      <c r="K1791" s="58">
        <f t="shared" si="383"/>
        <v>156</v>
      </c>
      <c r="L1791" s="58">
        <f t="shared" si="384"/>
        <v>156</v>
      </c>
      <c r="M1791" s="58">
        <f t="shared" si="385"/>
        <v>156</v>
      </c>
      <c r="N1791" s="58">
        <f t="shared" si="386"/>
        <v>156</v>
      </c>
      <c r="O1791" s="58">
        <f t="shared" si="387"/>
        <v>156</v>
      </c>
      <c r="P1791" s="58">
        <f t="shared" si="388"/>
        <v>156</v>
      </c>
      <c r="Q1791" s="58">
        <f t="shared" si="389"/>
        <v>156</v>
      </c>
      <c r="R1791" s="58">
        <f>SUM(Table1[[#This Row],[Oct]:[September]])</f>
        <v>1872</v>
      </c>
      <c r="S1791" s="68">
        <f>Table1[[#This Row],[DEMAND for the whole year]]/365</f>
        <v>5.1287671232876715</v>
      </c>
      <c r="T1791" s="68">
        <f>Table1[[#This Row],[Lead Time (days)]]*S1791</f>
        <v>338.49863013698632</v>
      </c>
      <c r="U1791" s="68">
        <f>SQRT(2*Table1[[#This Row],[DEMAND for the whole year]]*$H$1/(Table1[[#This Row],[Std. Price ($)]]*$K$1))</f>
        <v>596.50523388011948</v>
      </c>
      <c r="V1791" s="68">
        <f>Table1[[#This Row],[DEMAND for the whole year]]/U1791</f>
        <v>3.1382792533488795</v>
      </c>
      <c r="W1791" s="68">
        <f>Table1[[#This Row],[Demand variability (COV)]]*S1791</f>
        <v>3.4875616438356167</v>
      </c>
      <c r="X1791" s="68">
        <f t="shared" si="390"/>
        <v>28.333084733055873</v>
      </c>
      <c r="Y1791" s="68">
        <f t="shared" si="391"/>
        <v>58.18904190535261</v>
      </c>
      <c r="Z1791" s="58">
        <f>(Table1[[#This Row],[Eoq]]/2)*(Table1[[#This Row],[Std. Price ($)]]*$K$1)</f>
        <v>941.48377600466392</v>
      </c>
      <c r="AA1791" s="58">
        <f>Table1[[#This Row],[number of times I order]]*$H$1</f>
        <v>941.48377600466381</v>
      </c>
      <c r="AB1791" s="58">
        <f>Table1[[#This Row],[Holding cost]]+AA1791</f>
        <v>1882.9675520093278</v>
      </c>
      <c r="AC1791" s="34">
        <v>-0.4</v>
      </c>
      <c r="AD1791" s="29">
        <v>0.85</v>
      </c>
      <c r="AE1791" s="29">
        <v>0.68</v>
      </c>
      <c r="AF1791" s="29">
        <v>66</v>
      </c>
    </row>
    <row r="1792" spans="1:32" x14ac:dyDescent="0.15">
      <c r="A1792" s="32">
        <v>30303.939740438323</v>
      </c>
      <c r="B1792" s="33">
        <v>14.614193</v>
      </c>
      <c r="C1792" s="33">
        <v>2542.7341846603113</v>
      </c>
      <c r="D1792" s="33">
        <f>C1792/Table1[[#This Row],[Std. Price ($)]]</f>
        <v>173.99073521612252</v>
      </c>
      <c r="E1792" s="29">
        <v>260</v>
      </c>
      <c r="F1792" s="29">
        <f t="shared" si="378"/>
        <v>312</v>
      </c>
      <c r="G1792" s="29">
        <f t="shared" si="379"/>
        <v>312</v>
      </c>
      <c r="H1792" s="29">
        <f t="shared" si="380"/>
        <v>312</v>
      </c>
      <c r="I1792" s="58">
        <f t="shared" si="381"/>
        <v>312</v>
      </c>
      <c r="J1792" s="58">
        <f t="shared" si="382"/>
        <v>312</v>
      </c>
      <c r="K1792" s="58">
        <f t="shared" si="383"/>
        <v>312</v>
      </c>
      <c r="L1792" s="58">
        <f t="shared" si="384"/>
        <v>312</v>
      </c>
      <c r="M1792" s="58">
        <f t="shared" si="385"/>
        <v>312</v>
      </c>
      <c r="N1792" s="58">
        <f t="shared" si="386"/>
        <v>312</v>
      </c>
      <c r="O1792" s="58">
        <f t="shared" si="387"/>
        <v>312</v>
      </c>
      <c r="P1792" s="58">
        <f t="shared" si="388"/>
        <v>312</v>
      </c>
      <c r="Q1792" s="58">
        <f t="shared" si="389"/>
        <v>312</v>
      </c>
      <c r="R1792" s="58">
        <f>SUM(Table1[[#This Row],[Oct]:[September]])</f>
        <v>3744</v>
      </c>
      <c r="S1792" s="68">
        <f>Table1[[#This Row],[DEMAND for the whole year]]/365</f>
        <v>10.257534246575343</v>
      </c>
      <c r="T1792" s="68">
        <f>Table1[[#This Row],[Lead Time (days)]]*S1792</f>
        <v>235.92328767123288</v>
      </c>
      <c r="U1792" s="68">
        <f>SQRT(2*Table1[[#This Row],[DEMAND for the whole year]]*$H$1/(Table1[[#This Row],[Std. Price ($)]]*$K$1))</f>
        <v>876.68005892366818</v>
      </c>
      <c r="V1792" s="68">
        <f>Table1[[#This Row],[DEMAND for the whole year]]/U1792</f>
        <v>4.2706571934539541</v>
      </c>
      <c r="W1792" s="68">
        <f>Table1[[#This Row],[Demand variability (COV)]]*S1792</f>
        <v>6.9751232876712335</v>
      </c>
      <c r="X1792" s="68">
        <f t="shared" si="390"/>
        <v>33.451516142006355</v>
      </c>
      <c r="Y1792" s="68">
        <f t="shared" si="391"/>
        <v>68.701014835628357</v>
      </c>
      <c r="Z1792" s="58">
        <f>(Table1[[#This Row],[Eoq]]/2)*(Table1[[#This Row],[Std. Price ($)]]*$K$1)</f>
        <v>1281.197158036186</v>
      </c>
      <c r="AA1792" s="58">
        <f>Table1[[#This Row],[number of times I order]]*$H$1</f>
        <v>1281.1971580361862</v>
      </c>
      <c r="AB1792" s="58">
        <f>Table1[[#This Row],[Holding cost]]+AA1792</f>
        <v>2562.394316072372</v>
      </c>
      <c r="AC1792" s="34">
        <v>0.2</v>
      </c>
      <c r="AD1792" s="29">
        <v>0.9</v>
      </c>
      <c r="AE1792" s="29">
        <v>0.68</v>
      </c>
      <c r="AF1792" s="29">
        <v>23</v>
      </c>
    </row>
    <row r="1793" spans="1:32" x14ac:dyDescent="0.15">
      <c r="A1793" s="32">
        <v>64737.507822413085</v>
      </c>
      <c r="B1793" s="33">
        <v>8.5346910000000005</v>
      </c>
      <c r="C1793" s="33">
        <v>1079.2184822578502</v>
      </c>
      <c r="D1793" s="33">
        <f>C1793/Table1[[#This Row],[Std. Price ($)]]</f>
        <v>126.45079737015085</v>
      </c>
      <c r="E1793" s="29">
        <v>292</v>
      </c>
      <c r="F1793" s="29">
        <f t="shared" si="378"/>
        <v>438</v>
      </c>
      <c r="G1793" s="29">
        <f t="shared" si="379"/>
        <v>438</v>
      </c>
      <c r="H1793" s="29">
        <f t="shared" si="380"/>
        <v>438</v>
      </c>
      <c r="I1793" s="58">
        <f t="shared" si="381"/>
        <v>438</v>
      </c>
      <c r="J1793" s="58">
        <f t="shared" si="382"/>
        <v>438</v>
      </c>
      <c r="K1793" s="58">
        <f t="shared" si="383"/>
        <v>438</v>
      </c>
      <c r="L1793" s="58">
        <f t="shared" si="384"/>
        <v>438</v>
      </c>
      <c r="M1793" s="58">
        <f t="shared" si="385"/>
        <v>438</v>
      </c>
      <c r="N1793" s="58">
        <f t="shared" si="386"/>
        <v>438</v>
      </c>
      <c r="O1793" s="58">
        <f t="shared" si="387"/>
        <v>438</v>
      </c>
      <c r="P1793" s="58">
        <f t="shared" si="388"/>
        <v>438</v>
      </c>
      <c r="Q1793" s="58">
        <f t="shared" si="389"/>
        <v>438</v>
      </c>
      <c r="R1793" s="58">
        <f>SUM(Table1[[#This Row],[Oct]:[September]])</f>
        <v>5256</v>
      </c>
      <c r="S1793" s="68">
        <f>Table1[[#This Row],[DEMAND for the whole year]]/365</f>
        <v>14.4</v>
      </c>
      <c r="T1793" s="68">
        <f>Table1[[#This Row],[Lead Time (days)]]*S1793</f>
        <v>532.80000000000007</v>
      </c>
      <c r="U1793" s="68">
        <f>SQRT(2*Table1[[#This Row],[DEMAND for the whole year]]*$H$1/(Table1[[#This Row],[Std. Price ($)]]*$K$1))</f>
        <v>1359.2345481596792</v>
      </c>
      <c r="V1793" s="68">
        <f>Table1[[#This Row],[DEMAND for the whole year]]/U1793</f>
        <v>3.866882288355828</v>
      </c>
      <c r="W1793" s="68">
        <f>Table1[[#This Row],[Demand variability (COV)]]*S1793</f>
        <v>3.6</v>
      </c>
      <c r="X1793" s="68">
        <f t="shared" si="390"/>
        <v>21.897945109073589</v>
      </c>
      <c r="Y1793" s="68">
        <f t="shared" si="391"/>
        <v>44.972880912835322</v>
      </c>
      <c r="Z1793" s="58">
        <f>(Table1[[#This Row],[Eoq]]/2)*(Table1[[#This Row],[Std. Price ($)]]*$K$1)</f>
        <v>1160.0646865067481</v>
      </c>
      <c r="AA1793" s="58">
        <f>Table1[[#This Row],[number of times I order]]*$H$1</f>
        <v>1160.0646865067483</v>
      </c>
      <c r="AB1793" s="58">
        <f>Table1[[#This Row],[Holding cost]]+AA1793</f>
        <v>2320.1293730134967</v>
      </c>
      <c r="AC1793" s="34">
        <v>0.5</v>
      </c>
      <c r="AD1793" s="29">
        <v>1</v>
      </c>
      <c r="AE1793" s="29">
        <v>0.25</v>
      </c>
      <c r="AF1793" s="29">
        <v>37</v>
      </c>
    </row>
    <row r="1794" spans="1:32" x14ac:dyDescent="0.15">
      <c r="A1794" s="32">
        <v>48177.980484285443</v>
      </c>
      <c r="B1794" s="33">
        <v>14.614193</v>
      </c>
      <c r="C1794" s="33">
        <v>3258.3055409319813</v>
      </c>
      <c r="D1794" s="33">
        <f>C1794/Table1[[#This Row],[Std. Price ($)]]</f>
        <v>222.95487276868323</v>
      </c>
      <c r="E1794" s="29">
        <v>324</v>
      </c>
      <c r="F1794" s="29">
        <f t="shared" si="378"/>
        <v>388.8</v>
      </c>
      <c r="G1794" s="29">
        <f t="shared" si="379"/>
        <v>388.8</v>
      </c>
      <c r="H1794" s="29">
        <f t="shared" si="380"/>
        <v>388.8</v>
      </c>
      <c r="I1794" s="58">
        <f t="shared" si="381"/>
        <v>388.8</v>
      </c>
      <c r="J1794" s="58">
        <f t="shared" si="382"/>
        <v>388.8</v>
      </c>
      <c r="K1794" s="58">
        <f t="shared" si="383"/>
        <v>388.8</v>
      </c>
      <c r="L1794" s="58">
        <f t="shared" si="384"/>
        <v>388.8</v>
      </c>
      <c r="M1794" s="58">
        <f t="shared" si="385"/>
        <v>388.8</v>
      </c>
      <c r="N1794" s="58">
        <f t="shared" si="386"/>
        <v>388.8</v>
      </c>
      <c r="O1794" s="58">
        <f t="shared" si="387"/>
        <v>388.8</v>
      </c>
      <c r="P1794" s="58">
        <f t="shared" si="388"/>
        <v>388.8</v>
      </c>
      <c r="Q1794" s="58">
        <f t="shared" si="389"/>
        <v>388.8</v>
      </c>
      <c r="R1794" s="58">
        <f>SUM(Table1[[#This Row],[Oct]:[September]])</f>
        <v>4665.6000000000013</v>
      </c>
      <c r="S1794" s="68">
        <f>Table1[[#This Row],[DEMAND for the whole year]]/365</f>
        <v>12.782465753424662</v>
      </c>
      <c r="T1794" s="68">
        <f>Table1[[#This Row],[Lead Time (days)]]*S1794</f>
        <v>293.99671232876722</v>
      </c>
      <c r="U1794" s="68">
        <f>SQRT(2*Table1[[#This Row],[DEMAND for the whole year]]*$H$1/(Table1[[#This Row],[Std. Price ($)]]*$K$1))</f>
        <v>978.64900585423959</v>
      </c>
      <c r="V1794" s="68">
        <f>Table1[[#This Row],[DEMAND for the whole year]]/U1794</f>
        <v>4.7673884836039955</v>
      </c>
      <c r="W1794" s="68">
        <f>Table1[[#This Row],[Demand variability (COV)]]*S1794</f>
        <v>8.6920767123287703</v>
      </c>
      <c r="X1794" s="68">
        <f t="shared" si="390"/>
        <v>41.685735500038696</v>
      </c>
      <c r="Y1794" s="68">
        <f t="shared" si="391"/>
        <v>85.612033872090748</v>
      </c>
      <c r="Z1794" s="58">
        <f>(Table1[[#This Row],[Eoq]]/2)*(Table1[[#This Row],[Std. Price ($)]]*$K$1)</f>
        <v>1430.216545081199</v>
      </c>
      <c r="AA1794" s="58">
        <f>Table1[[#This Row],[number of times I order]]*$H$1</f>
        <v>1430.2165450811985</v>
      </c>
      <c r="AB1794" s="58">
        <f>Table1[[#This Row],[Holding cost]]+AA1794</f>
        <v>2860.4330901623975</v>
      </c>
      <c r="AC1794" s="34">
        <v>0.2</v>
      </c>
      <c r="AD1794" s="29">
        <v>0.8</v>
      </c>
      <c r="AE1794" s="29">
        <v>0.68</v>
      </c>
      <c r="AF1794" s="29">
        <v>23</v>
      </c>
    </row>
    <row r="1795" spans="1:32" x14ac:dyDescent="0.15">
      <c r="A1795" s="32">
        <v>2853.4296934514036</v>
      </c>
      <c r="B1795" s="33">
        <v>8.5931450000000016</v>
      </c>
      <c r="C1795" s="33">
        <v>5668.897141290242</v>
      </c>
      <c r="D1795" s="33">
        <f>C1795/Table1[[#This Row],[Std. Price ($)]]</f>
        <v>659.69992840691521</v>
      </c>
      <c r="E1795" s="29">
        <v>186</v>
      </c>
      <c r="F1795" s="29">
        <f t="shared" ref="F1795:F1858" si="392">E1795+$AC1795*E1795</f>
        <v>279</v>
      </c>
      <c r="G1795" s="29">
        <f t="shared" ref="G1795:G1858" si="393">$F1795</f>
        <v>279</v>
      </c>
      <c r="H1795" s="29">
        <f t="shared" ref="H1795:H1858" si="394">$F1795</f>
        <v>279</v>
      </c>
      <c r="I1795" s="58">
        <f t="shared" ref="I1795:I1858" si="395">$F1795</f>
        <v>279</v>
      </c>
      <c r="J1795" s="58">
        <f t="shared" ref="J1795:J1858" si="396">$F1795</f>
        <v>279</v>
      </c>
      <c r="K1795" s="58">
        <f t="shared" ref="K1795:K1858" si="397">$F1795</f>
        <v>279</v>
      </c>
      <c r="L1795" s="58">
        <f t="shared" ref="L1795:L1858" si="398">$F1795</f>
        <v>279</v>
      </c>
      <c r="M1795" s="58">
        <f t="shared" ref="M1795:M1858" si="399">$F1795</f>
        <v>279</v>
      </c>
      <c r="N1795" s="58">
        <f t="shared" ref="N1795:N1858" si="400">$F1795</f>
        <v>279</v>
      </c>
      <c r="O1795" s="58">
        <f t="shared" ref="O1795:O1858" si="401">$F1795</f>
        <v>279</v>
      </c>
      <c r="P1795" s="58">
        <f t="shared" ref="P1795:P1858" si="402">$F1795</f>
        <v>279</v>
      </c>
      <c r="Q1795" s="58">
        <f t="shared" ref="Q1795:Q1858" si="403">$F1795</f>
        <v>279</v>
      </c>
      <c r="R1795" s="58">
        <f>SUM(Table1[[#This Row],[Oct]:[September]])</f>
        <v>3348</v>
      </c>
      <c r="S1795" s="68">
        <f>Table1[[#This Row],[DEMAND for the whole year]]/365</f>
        <v>9.1726027397260275</v>
      </c>
      <c r="T1795" s="68">
        <f>Table1[[#This Row],[Lead Time (days)]]*S1795</f>
        <v>605.39178082191779</v>
      </c>
      <c r="U1795" s="68">
        <f>SQRT(2*Table1[[#This Row],[DEMAND for the whole year]]*$H$1/(Table1[[#This Row],[Std. Price ($)]]*$K$1))</f>
        <v>1081.1284150725642</v>
      </c>
      <c r="V1795" s="68">
        <f>Table1[[#This Row],[DEMAND for the whole year]]/U1795</f>
        <v>3.096764411446244</v>
      </c>
      <c r="W1795" s="68">
        <f>Table1[[#This Row],[Demand variability (COV)]]*S1795</f>
        <v>11.740931506849316</v>
      </c>
      <c r="X1795" s="68">
        <f t="shared" si="390"/>
        <v>95.383778467844209</v>
      </c>
      <c r="Y1795" s="68">
        <f t="shared" si="391"/>
        <v>195.89433112028209</v>
      </c>
      <c r="Z1795" s="58">
        <f>(Table1[[#This Row],[Eoq]]/2)*(Table1[[#This Row],[Std. Price ($)]]*$K$1)</f>
        <v>929.02932343387317</v>
      </c>
      <c r="AA1795" s="58">
        <f>Table1[[#This Row],[number of times I order]]*$H$1</f>
        <v>929.02932343387317</v>
      </c>
      <c r="AB1795" s="58">
        <f>Table1[[#This Row],[Holding cost]]+AA1795</f>
        <v>1858.0586468677463</v>
      </c>
      <c r="AC1795" s="34">
        <v>0.5</v>
      </c>
      <c r="AD1795" s="29">
        <v>1</v>
      </c>
      <c r="AE1795" s="29">
        <v>1.28</v>
      </c>
      <c r="AF1795" s="29">
        <v>66</v>
      </c>
    </row>
    <row r="1796" spans="1:32" x14ac:dyDescent="0.15">
      <c r="A1796" s="32">
        <v>43200.384106599857</v>
      </c>
      <c r="B1796" s="33">
        <v>63.000245000000007</v>
      </c>
      <c r="C1796" s="33">
        <v>21325.909270922006</v>
      </c>
      <c r="D1796" s="33">
        <f>C1796/Table1[[#This Row],[Std. Price ($)]]</f>
        <v>338.50517995480817</v>
      </c>
      <c r="E1796" s="29">
        <v>470</v>
      </c>
      <c r="F1796" s="29">
        <f t="shared" si="392"/>
        <v>141</v>
      </c>
      <c r="G1796" s="29">
        <f t="shared" si="393"/>
        <v>141</v>
      </c>
      <c r="H1796" s="29">
        <f t="shared" si="394"/>
        <v>141</v>
      </c>
      <c r="I1796" s="58">
        <f t="shared" si="395"/>
        <v>141</v>
      </c>
      <c r="J1796" s="58">
        <f t="shared" si="396"/>
        <v>141</v>
      </c>
      <c r="K1796" s="58">
        <f t="shared" si="397"/>
        <v>141</v>
      </c>
      <c r="L1796" s="58">
        <f t="shared" si="398"/>
        <v>141</v>
      </c>
      <c r="M1796" s="58">
        <f t="shared" si="399"/>
        <v>141</v>
      </c>
      <c r="N1796" s="58">
        <f t="shared" si="400"/>
        <v>141</v>
      </c>
      <c r="O1796" s="58">
        <f t="shared" si="401"/>
        <v>141</v>
      </c>
      <c r="P1796" s="58">
        <f t="shared" si="402"/>
        <v>141</v>
      </c>
      <c r="Q1796" s="58">
        <f t="shared" si="403"/>
        <v>141</v>
      </c>
      <c r="R1796" s="58">
        <f>SUM(Table1[[#This Row],[Oct]:[September]])</f>
        <v>1692</v>
      </c>
      <c r="S1796" s="68">
        <f>Table1[[#This Row],[DEMAND for the whole year]]/365</f>
        <v>4.6356164383561644</v>
      </c>
      <c r="T1796" s="68">
        <f>Table1[[#This Row],[Lead Time (days)]]*S1796</f>
        <v>203.96712328767123</v>
      </c>
      <c r="U1796" s="68">
        <f>SQRT(2*Table1[[#This Row],[DEMAND for the whole year]]*$H$1/(Table1[[#This Row],[Std. Price ($)]]*$K$1))</f>
        <v>283.85051565800217</v>
      </c>
      <c r="V1796" s="68">
        <f>Table1[[#This Row],[DEMAND for the whole year]]/U1796</f>
        <v>5.9608840099434923</v>
      </c>
      <c r="W1796" s="68">
        <f>Table1[[#This Row],[Demand variability (COV)]]*S1796</f>
        <v>1.5761095890410961</v>
      </c>
      <c r="X1796" s="68">
        <f t="shared" ref="X1796:X1859" si="404">SQRT(AF1796)*W1796</f>
        <v>10.454728270661121</v>
      </c>
      <c r="Y1796" s="68">
        <f t="shared" ref="Y1796:Y1859" si="405">NORMSINV($Y$1)*X1796</f>
        <v>21.471386796821992</v>
      </c>
      <c r="Z1796" s="58">
        <f>(Table1[[#This Row],[Eoq]]/2)*(Table1[[#This Row],[Std. Price ($)]]*$K$1)</f>
        <v>1788.2652029830476</v>
      </c>
      <c r="AA1796" s="58">
        <f>Table1[[#This Row],[number of times I order]]*$H$1</f>
        <v>1788.2652029830476</v>
      </c>
      <c r="AB1796" s="58">
        <f>Table1[[#This Row],[Holding cost]]+AA1796</f>
        <v>3576.5304059660953</v>
      </c>
      <c r="AC1796" s="34">
        <v>-0.7</v>
      </c>
      <c r="AD1796" s="29">
        <v>0.77</v>
      </c>
      <c r="AE1796" s="29">
        <v>0.34</v>
      </c>
      <c r="AF1796" s="29">
        <v>44</v>
      </c>
    </row>
    <row r="1797" spans="1:32" x14ac:dyDescent="0.15">
      <c r="A1797" s="32">
        <v>50355.960123368874</v>
      </c>
      <c r="B1797" s="33">
        <v>16.052223000000001</v>
      </c>
      <c r="C1797" s="33">
        <v>4347.0305273445183</v>
      </c>
      <c r="D1797" s="33">
        <f>C1797/Table1[[#This Row],[Std. Price ($)]]</f>
        <v>270.8055156811937</v>
      </c>
      <c r="E1797" s="29">
        <v>324</v>
      </c>
      <c r="F1797" s="29">
        <f t="shared" si="392"/>
        <v>129.6</v>
      </c>
      <c r="G1797" s="29">
        <f t="shared" si="393"/>
        <v>129.6</v>
      </c>
      <c r="H1797" s="29">
        <f t="shared" si="394"/>
        <v>129.6</v>
      </c>
      <c r="I1797" s="58">
        <f t="shared" si="395"/>
        <v>129.6</v>
      </c>
      <c r="J1797" s="58">
        <f t="shared" si="396"/>
        <v>129.6</v>
      </c>
      <c r="K1797" s="58">
        <f t="shared" si="397"/>
        <v>129.6</v>
      </c>
      <c r="L1797" s="58">
        <f t="shared" si="398"/>
        <v>129.6</v>
      </c>
      <c r="M1797" s="58">
        <f t="shared" si="399"/>
        <v>129.6</v>
      </c>
      <c r="N1797" s="58">
        <f t="shared" si="400"/>
        <v>129.6</v>
      </c>
      <c r="O1797" s="58">
        <f t="shared" si="401"/>
        <v>129.6</v>
      </c>
      <c r="P1797" s="58">
        <f t="shared" si="402"/>
        <v>129.6</v>
      </c>
      <c r="Q1797" s="58">
        <f t="shared" si="403"/>
        <v>129.6</v>
      </c>
      <c r="R1797" s="58">
        <f>SUM(Table1[[#This Row],[Oct]:[September]])</f>
        <v>1555.1999999999996</v>
      </c>
      <c r="S1797" s="68">
        <f>Table1[[#This Row],[DEMAND for the whole year]]/365</f>
        <v>4.2608219178082178</v>
      </c>
      <c r="T1797" s="68">
        <f>Table1[[#This Row],[Lead Time (days)]]*S1797</f>
        <v>97.998904109589006</v>
      </c>
      <c r="U1797" s="68">
        <f>SQRT(2*Table1[[#This Row],[DEMAND for the whole year]]*$H$1/(Table1[[#This Row],[Std. Price ($)]]*$K$1))</f>
        <v>539.12088831481083</v>
      </c>
      <c r="V1797" s="68">
        <f>Table1[[#This Row],[DEMAND for the whole year]]/U1797</f>
        <v>2.8846962410624792</v>
      </c>
      <c r="W1797" s="68">
        <f>Table1[[#This Row],[Demand variability (COV)]]*S1797</f>
        <v>3.7069150684931493</v>
      </c>
      <c r="X1797" s="68">
        <f t="shared" si="404"/>
        <v>17.777740139722372</v>
      </c>
      <c r="Y1797" s="68">
        <f t="shared" si="405"/>
        <v>36.511014445450435</v>
      </c>
      <c r="Z1797" s="58">
        <f>(Table1[[#This Row],[Eoq]]/2)*(Table1[[#This Row],[Std. Price ($)]]*$K$1)</f>
        <v>865.40887231874399</v>
      </c>
      <c r="AA1797" s="58">
        <f>Table1[[#This Row],[number of times I order]]*$H$1</f>
        <v>865.40887231874376</v>
      </c>
      <c r="AB1797" s="58">
        <f>Table1[[#This Row],[Holding cost]]+AA1797</f>
        <v>1730.8177446374877</v>
      </c>
      <c r="AC1797" s="34">
        <v>-0.6</v>
      </c>
      <c r="AD1797" s="29">
        <v>0.85</v>
      </c>
      <c r="AE1797" s="29">
        <v>0.87</v>
      </c>
      <c r="AF1797" s="29">
        <v>23</v>
      </c>
    </row>
    <row r="1798" spans="1:32" x14ac:dyDescent="0.15">
      <c r="A1798" s="32">
        <v>84159.116862168623</v>
      </c>
      <c r="B1798" s="33">
        <v>27.217465000000001</v>
      </c>
      <c r="C1798" s="33">
        <v>24451.503880834505</v>
      </c>
      <c r="D1798" s="33">
        <f>C1798/Table1[[#This Row],[Std. Price ($)]]</f>
        <v>898.37550561136038</v>
      </c>
      <c r="E1798" s="29">
        <v>494</v>
      </c>
      <c r="F1798" s="29">
        <f t="shared" si="392"/>
        <v>296.39999999999998</v>
      </c>
      <c r="G1798" s="29">
        <f t="shared" si="393"/>
        <v>296.39999999999998</v>
      </c>
      <c r="H1798" s="29">
        <f t="shared" si="394"/>
        <v>296.39999999999998</v>
      </c>
      <c r="I1798" s="58">
        <f t="shared" si="395"/>
        <v>296.39999999999998</v>
      </c>
      <c r="J1798" s="58">
        <f t="shared" si="396"/>
        <v>296.39999999999998</v>
      </c>
      <c r="K1798" s="58">
        <f t="shared" si="397"/>
        <v>296.39999999999998</v>
      </c>
      <c r="L1798" s="58">
        <f t="shared" si="398"/>
        <v>296.39999999999998</v>
      </c>
      <c r="M1798" s="58">
        <f t="shared" si="399"/>
        <v>296.39999999999998</v>
      </c>
      <c r="N1798" s="58">
        <f t="shared" si="400"/>
        <v>296.39999999999998</v>
      </c>
      <c r="O1798" s="58">
        <f t="shared" si="401"/>
        <v>296.39999999999998</v>
      </c>
      <c r="P1798" s="58">
        <f t="shared" si="402"/>
        <v>296.39999999999998</v>
      </c>
      <c r="Q1798" s="58">
        <f t="shared" si="403"/>
        <v>296.39999999999998</v>
      </c>
      <c r="R1798" s="58">
        <f>SUM(Table1[[#This Row],[Oct]:[September]])</f>
        <v>3556.8000000000006</v>
      </c>
      <c r="S1798" s="68">
        <f>Table1[[#This Row],[DEMAND for the whole year]]/365</f>
        <v>9.7446575342465778</v>
      </c>
      <c r="T1798" s="68">
        <f>Table1[[#This Row],[Lead Time (days)]]*S1798</f>
        <v>428.76493150684939</v>
      </c>
      <c r="U1798" s="68">
        <f>SQRT(2*Table1[[#This Row],[DEMAND for the whole year]]*$H$1/(Table1[[#This Row],[Std. Price ($)]]*$K$1))</f>
        <v>626.13288442526903</v>
      </c>
      <c r="V1798" s="68">
        <f>Table1[[#This Row],[DEMAND for the whole year]]/U1798</f>
        <v>5.6805832890646011</v>
      </c>
      <c r="W1798" s="68">
        <f>Table1[[#This Row],[Demand variability (COV)]]*S1798</f>
        <v>10.134443835616441</v>
      </c>
      <c r="X1798" s="68">
        <f t="shared" si="404"/>
        <v>67.224295323339902</v>
      </c>
      <c r="Y1798" s="68">
        <f t="shared" si="405"/>
        <v>138.06182328830121</v>
      </c>
      <c r="Z1798" s="58">
        <f>(Table1[[#This Row],[Eoq]]/2)*(Table1[[#This Row],[Std. Price ($)]]*$K$1)</f>
        <v>1704.1749867193805</v>
      </c>
      <c r="AA1798" s="58">
        <f>Table1[[#This Row],[number of times I order]]*$H$1</f>
        <v>1704.1749867193803</v>
      </c>
      <c r="AB1798" s="58">
        <f>Table1[[#This Row],[Holding cost]]+AA1798</f>
        <v>3408.3499734387606</v>
      </c>
      <c r="AC1798" s="34">
        <v>-0.4</v>
      </c>
      <c r="AD1798" s="29">
        <v>1</v>
      </c>
      <c r="AE1798" s="29">
        <v>1.04</v>
      </c>
      <c r="AF1798" s="29">
        <v>44</v>
      </c>
    </row>
    <row r="1799" spans="1:32" x14ac:dyDescent="0.15">
      <c r="A1799" s="32">
        <v>47193.599775748655</v>
      </c>
      <c r="B1799" s="33">
        <v>11.691350000000002</v>
      </c>
      <c r="C1799" s="33">
        <v>3713.8573044634177</v>
      </c>
      <c r="D1799" s="33">
        <f>C1799/Table1[[#This Row],[Std. Price ($)]]</f>
        <v>317.6585513617689</v>
      </c>
      <c r="E1799" s="29">
        <v>316</v>
      </c>
      <c r="F1799" s="29">
        <f t="shared" si="392"/>
        <v>189.6</v>
      </c>
      <c r="G1799" s="29">
        <f t="shared" si="393"/>
        <v>189.6</v>
      </c>
      <c r="H1799" s="29">
        <f t="shared" si="394"/>
        <v>189.6</v>
      </c>
      <c r="I1799" s="58">
        <f t="shared" si="395"/>
        <v>189.6</v>
      </c>
      <c r="J1799" s="58">
        <f t="shared" si="396"/>
        <v>189.6</v>
      </c>
      <c r="K1799" s="58">
        <f t="shared" si="397"/>
        <v>189.6</v>
      </c>
      <c r="L1799" s="58">
        <f t="shared" si="398"/>
        <v>189.6</v>
      </c>
      <c r="M1799" s="58">
        <f t="shared" si="399"/>
        <v>189.6</v>
      </c>
      <c r="N1799" s="58">
        <f t="shared" si="400"/>
        <v>189.6</v>
      </c>
      <c r="O1799" s="58">
        <f t="shared" si="401"/>
        <v>189.6</v>
      </c>
      <c r="P1799" s="58">
        <f t="shared" si="402"/>
        <v>189.6</v>
      </c>
      <c r="Q1799" s="58">
        <f t="shared" si="403"/>
        <v>189.6</v>
      </c>
      <c r="R1799" s="58">
        <f>SUM(Table1[[#This Row],[Oct]:[September]])</f>
        <v>2275.1999999999994</v>
      </c>
      <c r="S1799" s="68">
        <f>Table1[[#This Row],[DEMAND for the whole year]]/365</f>
        <v>6.2334246575342451</v>
      </c>
      <c r="T1799" s="68">
        <f>Table1[[#This Row],[Lead Time (days)]]*S1799</f>
        <v>187.00273972602736</v>
      </c>
      <c r="U1799" s="68">
        <f>SQRT(2*Table1[[#This Row],[DEMAND for the whole year]]*$H$1/(Table1[[#This Row],[Std. Price ($)]]*$K$1))</f>
        <v>764.07868718593386</v>
      </c>
      <c r="V1799" s="68">
        <f>Table1[[#This Row],[DEMAND for the whole year]]/U1799</f>
        <v>2.9777037864770901</v>
      </c>
      <c r="W1799" s="68">
        <f>Table1[[#This Row],[Demand variability (COV)]]*S1799</f>
        <v>4.7997369863013688</v>
      </c>
      <c r="X1799" s="68">
        <f t="shared" si="404"/>
        <v>26.289242174891243</v>
      </c>
      <c r="Y1799" s="68">
        <f t="shared" si="405"/>
        <v>53.991502478019044</v>
      </c>
      <c r="Z1799" s="58">
        <f>(Table1[[#This Row],[Eoq]]/2)*(Table1[[#This Row],[Std. Price ($)]]*$K$1)</f>
        <v>893.31113594312694</v>
      </c>
      <c r="AA1799" s="58">
        <f>Table1[[#This Row],[number of times I order]]*$H$1</f>
        <v>893.31113594312706</v>
      </c>
      <c r="AB1799" s="58">
        <f>Table1[[#This Row],[Holding cost]]+AA1799</f>
        <v>1786.6222718862541</v>
      </c>
      <c r="AC1799" s="34">
        <v>-0.4</v>
      </c>
      <c r="AD1799" s="29">
        <v>0.85</v>
      </c>
      <c r="AE1799" s="29">
        <v>0.77</v>
      </c>
      <c r="AF1799" s="29">
        <v>30</v>
      </c>
    </row>
    <row r="1800" spans="1:32" x14ac:dyDescent="0.15">
      <c r="A1800" s="32">
        <v>39092.32165975267</v>
      </c>
      <c r="B1800" s="33">
        <v>12.860485000000001</v>
      </c>
      <c r="C1800" s="33">
        <v>1512.6490288186205</v>
      </c>
      <c r="D1800" s="33">
        <f>C1800/Table1[[#This Row],[Std. Price ($)]]</f>
        <v>117.61990537826688</v>
      </c>
      <c r="E1800" s="29">
        <v>356</v>
      </c>
      <c r="F1800" s="29">
        <f t="shared" si="392"/>
        <v>534</v>
      </c>
      <c r="G1800" s="29">
        <f t="shared" si="393"/>
        <v>534</v>
      </c>
      <c r="H1800" s="29">
        <f t="shared" si="394"/>
        <v>534</v>
      </c>
      <c r="I1800" s="58">
        <f t="shared" si="395"/>
        <v>534</v>
      </c>
      <c r="J1800" s="58">
        <f t="shared" si="396"/>
        <v>534</v>
      </c>
      <c r="K1800" s="58">
        <f t="shared" si="397"/>
        <v>534</v>
      </c>
      <c r="L1800" s="58">
        <f t="shared" si="398"/>
        <v>534</v>
      </c>
      <c r="M1800" s="58">
        <f t="shared" si="399"/>
        <v>534</v>
      </c>
      <c r="N1800" s="58">
        <f t="shared" si="400"/>
        <v>534</v>
      </c>
      <c r="O1800" s="58">
        <f t="shared" si="401"/>
        <v>534</v>
      </c>
      <c r="P1800" s="58">
        <f t="shared" si="402"/>
        <v>534</v>
      </c>
      <c r="Q1800" s="58">
        <f t="shared" si="403"/>
        <v>534</v>
      </c>
      <c r="R1800" s="58">
        <f>SUM(Table1[[#This Row],[Oct]:[September]])</f>
        <v>6408</v>
      </c>
      <c r="S1800" s="68">
        <f>Table1[[#This Row],[DEMAND for the whole year]]/365</f>
        <v>17.556164383561644</v>
      </c>
      <c r="T1800" s="68">
        <f>Table1[[#This Row],[Lead Time (days)]]*S1800</f>
        <v>368.67945205479452</v>
      </c>
      <c r="U1800" s="68">
        <f>SQRT(2*Table1[[#This Row],[DEMAND for the whole year]]*$H$1/(Table1[[#This Row],[Std. Price ($)]]*$K$1))</f>
        <v>1222.6248124722238</v>
      </c>
      <c r="V1800" s="68">
        <f>Table1[[#This Row],[DEMAND for the whole year]]/U1800</f>
        <v>5.2411826871422837</v>
      </c>
      <c r="W1800" s="68">
        <f>Table1[[#This Row],[Demand variability (COV)]]*S1800</f>
        <v>7.3735890410958902</v>
      </c>
      <c r="X1800" s="68">
        <f t="shared" si="404"/>
        <v>33.790029924318766</v>
      </c>
      <c r="Y1800" s="68">
        <f t="shared" si="405"/>
        <v>69.396237147286328</v>
      </c>
      <c r="Z1800" s="58">
        <f>(Table1[[#This Row],[Eoq]]/2)*(Table1[[#This Row],[Std. Price ($)]]*$K$1)</f>
        <v>1572.3548061426848</v>
      </c>
      <c r="AA1800" s="58">
        <f>Table1[[#This Row],[number of times I order]]*$H$1</f>
        <v>1572.3548061426852</v>
      </c>
      <c r="AB1800" s="58">
        <f>Table1[[#This Row],[Holding cost]]+AA1800</f>
        <v>3144.70961228537</v>
      </c>
      <c r="AC1800" s="34">
        <v>0.5</v>
      </c>
      <c r="AD1800" s="29">
        <v>1</v>
      </c>
      <c r="AE1800" s="29">
        <v>0.42</v>
      </c>
      <c r="AF1800" s="29">
        <v>21</v>
      </c>
    </row>
    <row r="1801" spans="1:32" x14ac:dyDescent="0.15">
      <c r="A1801" s="32">
        <v>67794.645478381281</v>
      </c>
      <c r="B1801" s="33">
        <v>26.036637000000002</v>
      </c>
      <c r="C1801" s="33">
        <v>77743.500987063817</v>
      </c>
      <c r="D1801" s="33">
        <f>C1801/Table1[[#This Row],[Std. Price ($)]]</f>
        <v>2985.9271374818418</v>
      </c>
      <c r="E1801" s="29">
        <v>364</v>
      </c>
      <c r="F1801" s="29">
        <f t="shared" si="392"/>
        <v>509.6</v>
      </c>
      <c r="G1801" s="29">
        <f t="shared" si="393"/>
        <v>509.6</v>
      </c>
      <c r="H1801" s="29">
        <f t="shared" si="394"/>
        <v>509.6</v>
      </c>
      <c r="I1801" s="58">
        <f t="shared" si="395"/>
        <v>509.6</v>
      </c>
      <c r="J1801" s="58">
        <f t="shared" si="396"/>
        <v>509.6</v>
      </c>
      <c r="K1801" s="58">
        <f t="shared" si="397"/>
        <v>509.6</v>
      </c>
      <c r="L1801" s="58">
        <f t="shared" si="398"/>
        <v>509.6</v>
      </c>
      <c r="M1801" s="58">
        <f t="shared" si="399"/>
        <v>509.6</v>
      </c>
      <c r="N1801" s="58">
        <f t="shared" si="400"/>
        <v>509.6</v>
      </c>
      <c r="O1801" s="58">
        <f t="shared" si="401"/>
        <v>509.6</v>
      </c>
      <c r="P1801" s="58">
        <f t="shared" si="402"/>
        <v>509.6</v>
      </c>
      <c r="Q1801" s="58">
        <f t="shared" si="403"/>
        <v>509.6</v>
      </c>
      <c r="R1801" s="58">
        <f>SUM(Table1[[#This Row],[Oct]:[September]])</f>
        <v>6115.2000000000007</v>
      </c>
      <c r="S1801" s="68">
        <f>Table1[[#This Row],[DEMAND for the whole year]]/365</f>
        <v>16.753972602739729</v>
      </c>
      <c r="T1801" s="68">
        <f>Table1[[#This Row],[Lead Time (days)]]*S1801</f>
        <v>2178.0164383561646</v>
      </c>
      <c r="U1801" s="68">
        <f>SQRT(2*Table1[[#This Row],[DEMAND for the whole year]]*$H$1/(Table1[[#This Row],[Std. Price ($)]]*$K$1))</f>
        <v>839.40879627084723</v>
      </c>
      <c r="V1801" s="68">
        <f>Table1[[#This Row],[DEMAND for the whole year]]/U1801</f>
        <v>7.2851273743703349</v>
      </c>
      <c r="W1801" s="68">
        <f>Table1[[#This Row],[Demand variability (COV)]]*S1801</f>
        <v>26.471276712328773</v>
      </c>
      <c r="X1801" s="68">
        <f t="shared" si="404"/>
        <v>301.81899178396367</v>
      </c>
      <c r="Y1801" s="68">
        <f t="shared" si="405"/>
        <v>619.86042558431029</v>
      </c>
      <c r="Z1801" s="58">
        <f>(Table1[[#This Row],[Eoq]]/2)*(Table1[[#This Row],[Std. Price ($)]]*$K$1)</f>
        <v>2185.5382123111003</v>
      </c>
      <c r="AA1801" s="58">
        <f>Table1[[#This Row],[number of times I order]]*$H$1</f>
        <v>2185.5382123111003</v>
      </c>
      <c r="AB1801" s="58">
        <f>Table1[[#This Row],[Holding cost]]+AA1801</f>
        <v>4371.0764246222006</v>
      </c>
      <c r="AC1801" s="34">
        <v>0.4</v>
      </c>
      <c r="AD1801" s="29">
        <v>0.71</v>
      </c>
      <c r="AE1801" s="29">
        <v>1.58</v>
      </c>
      <c r="AF1801" s="29">
        <v>130</v>
      </c>
    </row>
    <row r="1802" spans="1:32" x14ac:dyDescent="0.15">
      <c r="A1802" s="32">
        <v>50337.769682360624</v>
      </c>
      <c r="B1802" s="33">
        <v>11.642477000000001</v>
      </c>
      <c r="C1802" s="33">
        <v>113.14093922990482</v>
      </c>
      <c r="D1802" s="33">
        <f>C1802/Table1[[#This Row],[Std. Price ($)]]</f>
        <v>9.7179439761748991</v>
      </c>
      <c r="E1802" s="29">
        <v>332</v>
      </c>
      <c r="F1802" s="29">
        <f t="shared" si="392"/>
        <v>730.4</v>
      </c>
      <c r="G1802" s="29">
        <f t="shared" si="393"/>
        <v>730.4</v>
      </c>
      <c r="H1802" s="29">
        <f t="shared" si="394"/>
        <v>730.4</v>
      </c>
      <c r="I1802" s="58">
        <f t="shared" si="395"/>
        <v>730.4</v>
      </c>
      <c r="J1802" s="58">
        <f t="shared" si="396"/>
        <v>730.4</v>
      </c>
      <c r="K1802" s="58">
        <f t="shared" si="397"/>
        <v>730.4</v>
      </c>
      <c r="L1802" s="58">
        <f t="shared" si="398"/>
        <v>730.4</v>
      </c>
      <c r="M1802" s="58">
        <f t="shared" si="399"/>
        <v>730.4</v>
      </c>
      <c r="N1802" s="58">
        <f t="shared" si="400"/>
        <v>730.4</v>
      </c>
      <c r="O1802" s="58">
        <f t="shared" si="401"/>
        <v>730.4</v>
      </c>
      <c r="P1802" s="58">
        <f t="shared" si="402"/>
        <v>730.4</v>
      </c>
      <c r="Q1802" s="58">
        <f t="shared" si="403"/>
        <v>730.4</v>
      </c>
      <c r="R1802" s="58">
        <f>SUM(Table1[[#This Row],[Oct]:[September]])</f>
        <v>8764.7999999999975</v>
      </c>
      <c r="S1802" s="68">
        <f>Table1[[#This Row],[DEMAND for the whole year]]/365</f>
        <v>24.0131506849315</v>
      </c>
      <c r="T1802" s="68">
        <f>Table1[[#This Row],[Lead Time (days)]]*S1802</f>
        <v>48.026301369862999</v>
      </c>
      <c r="U1802" s="68">
        <f>SQRT(2*Table1[[#This Row],[DEMAND for the whole year]]*$H$1/(Table1[[#This Row],[Std. Price ($)]]*$K$1))</f>
        <v>1502.8268244436965</v>
      </c>
      <c r="V1802" s="68">
        <f>Table1[[#This Row],[DEMAND for the whole year]]/U1802</f>
        <v>5.8322089128562604</v>
      </c>
      <c r="W1802" s="68">
        <f>Table1[[#This Row],[Demand variability (COV)]]*S1802</f>
        <v>6.0032876712328749</v>
      </c>
      <c r="X1802" s="68">
        <f t="shared" si="404"/>
        <v>8.4899308434847267</v>
      </c>
      <c r="Y1802" s="68">
        <f t="shared" si="405"/>
        <v>17.436186221146265</v>
      </c>
      <c r="Z1802" s="58">
        <f>(Table1[[#This Row],[Eoq]]/2)*(Table1[[#This Row],[Std. Price ($)]]*$K$1)</f>
        <v>1749.6626738568777</v>
      </c>
      <c r="AA1802" s="58">
        <f>Table1[[#This Row],[number of times I order]]*$H$1</f>
        <v>1749.6626738568782</v>
      </c>
      <c r="AB1802" s="58">
        <f>Table1[[#This Row],[Holding cost]]+AA1802</f>
        <v>3499.3253477137559</v>
      </c>
      <c r="AC1802" s="34">
        <v>1.2</v>
      </c>
      <c r="AD1802" s="29">
        <v>0.85</v>
      </c>
      <c r="AE1802" s="29">
        <v>0.25</v>
      </c>
      <c r="AF1802" s="29">
        <v>2</v>
      </c>
    </row>
    <row r="1803" spans="1:32" x14ac:dyDescent="0.15">
      <c r="A1803" s="32">
        <v>91641.450526258588</v>
      </c>
      <c r="B1803" s="33">
        <v>41.773193000000006</v>
      </c>
      <c r="C1803" s="33">
        <v>87992.860707219559</v>
      </c>
      <c r="D1803" s="33">
        <f>C1803/Table1[[#This Row],[Std. Price ($)]]</f>
        <v>2106.4432567369113</v>
      </c>
      <c r="E1803" s="29">
        <v>356</v>
      </c>
      <c r="F1803" s="29">
        <f t="shared" si="392"/>
        <v>640.79999999999995</v>
      </c>
      <c r="G1803" s="29">
        <f t="shared" si="393"/>
        <v>640.79999999999995</v>
      </c>
      <c r="H1803" s="29">
        <f t="shared" si="394"/>
        <v>640.79999999999995</v>
      </c>
      <c r="I1803" s="58">
        <f t="shared" si="395"/>
        <v>640.79999999999995</v>
      </c>
      <c r="J1803" s="58">
        <f t="shared" si="396"/>
        <v>640.79999999999995</v>
      </c>
      <c r="K1803" s="58">
        <f t="shared" si="397"/>
        <v>640.79999999999995</v>
      </c>
      <c r="L1803" s="58">
        <f t="shared" si="398"/>
        <v>640.79999999999995</v>
      </c>
      <c r="M1803" s="58">
        <f t="shared" si="399"/>
        <v>640.79999999999995</v>
      </c>
      <c r="N1803" s="58">
        <f t="shared" si="400"/>
        <v>640.79999999999995</v>
      </c>
      <c r="O1803" s="58">
        <f t="shared" si="401"/>
        <v>640.79999999999995</v>
      </c>
      <c r="P1803" s="58">
        <f t="shared" si="402"/>
        <v>640.79999999999995</v>
      </c>
      <c r="Q1803" s="58">
        <f t="shared" si="403"/>
        <v>640.79999999999995</v>
      </c>
      <c r="R1803" s="58">
        <f>SUM(Table1[[#This Row],[Oct]:[September]])</f>
        <v>7689.6000000000013</v>
      </c>
      <c r="S1803" s="68">
        <f>Table1[[#This Row],[DEMAND for the whole year]]/365</f>
        <v>21.067397260273975</v>
      </c>
      <c r="T1803" s="68">
        <f>Table1[[#This Row],[Lead Time (days)]]*S1803</f>
        <v>2970.5030136986302</v>
      </c>
      <c r="U1803" s="68">
        <f>SQRT(2*Table1[[#This Row],[DEMAND for the whole year]]*$H$1/(Table1[[#This Row],[Std. Price ($)]]*$K$1))</f>
        <v>743.12806922108496</v>
      </c>
      <c r="V1803" s="68">
        <f>Table1[[#This Row],[DEMAND for the whole year]]/U1803</f>
        <v>10.347610753096584</v>
      </c>
      <c r="W1803" s="68">
        <f>Table1[[#This Row],[Demand variability (COV)]]*S1803</f>
        <v>22.542115068493153</v>
      </c>
      <c r="X1803" s="68">
        <f t="shared" si="404"/>
        <v>267.67278568865987</v>
      </c>
      <c r="Y1803" s="68">
        <f t="shared" si="405"/>
        <v>549.73269201387041</v>
      </c>
      <c r="Z1803" s="58">
        <f>(Table1[[#This Row],[Eoq]]/2)*(Table1[[#This Row],[Std. Price ($)]]*$K$1)</f>
        <v>3104.2832259289748</v>
      </c>
      <c r="AA1803" s="58">
        <f>Table1[[#This Row],[number of times I order]]*$H$1</f>
        <v>3104.2832259289753</v>
      </c>
      <c r="AB1803" s="58">
        <f>Table1[[#This Row],[Holding cost]]+AA1803</f>
        <v>6208.5664518579506</v>
      </c>
      <c r="AC1803" s="34">
        <v>0.8</v>
      </c>
      <c r="AD1803" s="29">
        <v>1</v>
      </c>
      <c r="AE1803" s="29">
        <v>1.07</v>
      </c>
      <c r="AF1803" s="29">
        <v>141</v>
      </c>
    </row>
    <row r="1804" spans="1:32" x14ac:dyDescent="0.15">
      <c r="A1804" s="32">
        <v>7833.6444007738319</v>
      </c>
      <c r="B1804" s="33">
        <v>6.8628230000000006</v>
      </c>
      <c r="C1804" s="33">
        <v>2687.2334505209533</v>
      </c>
      <c r="D1804" s="33">
        <f>C1804/Table1[[#This Row],[Std. Price ($)]]</f>
        <v>391.56385798103099</v>
      </c>
      <c r="E1804" s="29">
        <v>550</v>
      </c>
      <c r="F1804" s="29">
        <f t="shared" si="392"/>
        <v>990</v>
      </c>
      <c r="G1804" s="29">
        <f t="shared" si="393"/>
        <v>990</v>
      </c>
      <c r="H1804" s="29">
        <f t="shared" si="394"/>
        <v>990</v>
      </c>
      <c r="I1804" s="58">
        <f t="shared" si="395"/>
        <v>990</v>
      </c>
      <c r="J1804" s="58">
        <f t="shared" si="396"/>
        <v>990</v>
      </c>
      <c r="K1804" s="58">
        <f t="shared" si="397"/>
        <v>990</v>
      </c>
      <c r="L1804" s="58">
        <f t="shared" si="398"/>
        <v>990</v>
      </c>
      <c r="M1804" s="58">
        <f t="shared" si="399"/>
        <v>990</v>
      </c>
      <c r="N1804" s="58">
        <f t="shared" si="400"/>
        <v>990</v>
      </c>
      <c r="O1804" s="58">
        <f t="shared" si="401"/>
        <v>990</v>
      </c>
      <c r="P1804" s="58">
        <f t="shared" si="402"/>
        <v>990</v>
      </c>
      <c r="Q1804" s="58">
        <f t="shared" si="403"/>
        <v>990</v>
      </c>
      <c r="R1804" s="58">
        <f>SUM(Table1[[#This Row],[Oct]:[September]])</f>
        <v>11880</v>
      </c>
      <c r="S1804" s="68">
        <f>Table1[[#This Row],[DEMAND for the whole year]]/365</f>
        <v>32.547945205479451</v>
      </c>
      <c r="T1804" s="68">
        <f>Table1[[#This Row],[Lead Time (days)]]*S1804</f>
        <v>1008.986301369863</v>
      </c>
      <c r="U1804" s="68">
        <f>SQRT(2*Table1[[#This Row],[DEMAND for the whole year]]*$H$1/(Table1[[#This Row],[Std. Price ($)]]*$K$1))</f>
        <v>2278.8589672550606</v>
      </c>
      <c r="V1804" s="68">
        <f>Table1[[#This Row],[DEMAND for the whole year]]/U1804</f>
        <v>5.213135244744759</v>
      </c>
      <c r="W1804" s="68">
        <f>Table1[[#This Row],[Demand variability (COV)]]*S1804</f>
        <v>10.740821917808219</v>
      </c>
      <c r="X1804" s="68">
        <f t="shared" si="404"/>
        <v>59.80236550147621</v>
      </c>
      <c r="Y1804" s="68">
        <f t="shared" si="405"/>
        <v>122.81904300186282</v>
      </c>
      <c r="Z1804" s="58">
        <f>(Table1[[#This Row],[Eoq]]/2)*(Table1[[#This Row],[Std. Price ($)]]*$K$1)</f>
        <v>1563.9405734234281</v>
      </c>
      <c r="AA1804" s="58">
        <f>Table1[[#This Row],[number of times I order]]*$H$1</f>
        <v>1563.9405734234276</v>
      </c>
      <c r="AB1804" s="58">
        <f>Table1[[#This Row],[Holding cost]]+AA1804</f>
        <v>3127.8811468468557</v>
      </c>
      <c r="AC1804" s="34">
        <v>0.8</v>
      </c>
      <c r="AD1804" s="29">
        <v>0.7</v>
      </c>
      <c r="AE1804" s="29">
        <v>0.33</v>
      </c>
      <c r="AF1804" s="29">
        <v>31</v>
      </c>
    </row>
    <row r="1805" spans="1:32" x14ac:dyDescent="0.15">
      <c r="A1805" s="32">
        <v>47304.985995039169</v>
      </c>
      <c r="B1805" s="33">
        <v>11.878416000000001</v>
      </c>
      <c r="C1805" s="33">
        <v>9136.4092319601186</v>
      </c>
      <c r="D1805" s="33">
        <f>C1805/Table1[[#This Row],[Std. Price ($)]]</f>
        <v>769.16057090104584</v>
      </c>
      <c r="E1805" s="29">
        <v>390</v>
      </c>
      <c r="F1805" s="29">
        <f t="shared" si="392"/>
        <v>234</v>
      </c>
      <c r="G1805" s="29">
        <f t="shared" si="393"/>
        <v>234</v>
      </c>
      <c r="H1805" s="29">
        <f t="shared" si="394"/>
        <v>234</v>
      </c>
      <c r="I1805" s="58">
        <f t="shared" si="395"/>
        <v>234</v>
      </c>
      <c r="J1805" s="58">
        <f t="shared" si="396"/>
        <v>234</v>
      </c>
      <c r="K1805" s="58">
        <f t="shared" si="397"/>
        <v>234</v>
      </c>
      <c r="L1805" s="58">
        <f t="shared" si="398"/>
        <v>234</v>
      </c>
      <c r="M1805" s="58">
        <f t="shared" si="399"/>
        <v>234</v>
      </c>
      <c r="N1805" s="58">
        <f t="shared" si="400"/>
        <v>234</v>
      </c>
      <c r="O1805" s="58">
        <f t="shared" si="401"/>
        <v>234</v>
      </c>
      <c r="P1805" s="58">
        <f t="shared" si="402"/>
        <v>234</v>
      </c>
      <c r="Q1805" s="58">
        <f t="shared" si="403"/>
        <v>234</v>
      </c>
      <c r="R1805" s="58">
        <f>SUM(Table1[[#This Row],[Oct]:[September]])</f>
        <v>2808</v>
      </c>
      <c r="S1805" s="68">
        <f>Table1[[#This Row],[DEMAND for the whole year]]/365</f>
        <v>7.6931506849315072</v>
      </c>
      <c r="T1805" s="68">
        <f>Table1[[#This Row],[Lead Time (days)]]*S1805</f>
        <v>284.64657534246578</v>
      </c>
      <c r="U1805" s="68">
        <f>SQRT(2*Table1[[#This Row],[DEMAND for the whole year]]*$H$1/(Table1[[#This Row],[Std. Price ($)]]*$K$1))</f>
        <v>842.13150229236521</v>
      </c>
      <c r="V1805" s="68">
        <f>Table1[[#This Row],[DEMAND for the whole year]]/U1805</f>
        <v>3.3343961036445573</v>
      </c>
      <c r="W1805" s="68">
        <f>Table1[[#This Row],[Demand variability (COV)]]*S1805</f>
        <v>9.924164383561644</v>
      </c>
      <c r="X1805" s="68">
        <f t="shared" si="404"/>
        <v>60.366335256848892</v>
      </c>
      <c r="Y1805" s="68">
        <f t="shared" si="405"/>
        <v>123.97729527258876</v>
      </c>
      <c r="Z1805" s="58">
        <f>(Table1[[#This Row],[Eoq]]/2)*(Table1[[#This Row],[Std. Price ($)]]*$K$1)</f>
        <v>1000.318831093367</v>
      </c>
      <c r="AA1805" s="58">
        <f>Table1[[#This Row],[number of times I order]]*$H$1</f>
        <v>1000.3188310933672</v>
      </c>
      <c r="AB1805" s="58">
        <f>Table1[[#This Row],[Holding cost]]+AA1805</f>
        <v>2000.6376621867341</v>
      </c>
      <c r="AC1805" s="34">
        <v>-0.4</v>
      </c>
      <c r="AD1805" s="29">
        <v>0.82</v>
      </c>
      <c r="AE1805" s="29">
        <v>1.29</v>
      </c>
      <c r="AF1805" s="29">
        <v>37</v>
      </c>
    </row>
    <row r="1806" spans="1:32" x14ac:dyDescent="0.15">
      <c r="A1806" s="32">
        <v>48946.518981040419</v>
      </c>
      <c r="B1806" s="33">
        <v>29.824630000000003</v>
      </c>
      <c r="C1806" s="33">
        <v>12698.830737782644</v>
      </c>
      <c r="D1806" s="33">
        <f>C1806/Table1[[#This Row],[Std. Price ($)]]</f>
        <v>425.7833454357235</v>
      </c>
      <c r="E1806" s="29">
        <v>534</v>
      </c>
      <c r="F1806" s="29">
        <f t="shared" si="392"/>
        <v>427.2</v>
      </c>
      <c r="G1806" s="29">
        <f t="shared" si="393"/>
        <v>427.2</v>
      </c>
      <c r="H1806" s="29">
        <f t="shared" si="394"/>
        <v>427.2</v>
      </c>
      <c r="I1806" s="58">
        <f t="shared" si="395"/>
        <v>427.2</v>
      </c>
      <c r="J1806" s="58">
        <f t="shared" si="396"/>
        <v>427.2</v>
      </c>
      <c r="K1806" s="58">
        <f t="shared" si="397"/>
        <v>427.2</v>
      </c>
      <c r="L1806" s="58">
        <f t="shared" si="398"/>
        <v>427.2</v>
      </c>
      <c r="M1806" s="58">
        <f t="shared" si="399"/>
        <v>427.2</v>
      </c>
      <c r="N1806" s="58">
        <f t="shared" si="400"/>
        <v>427.2</v>
      </c>
      <c r="O1806" s="58">
        <f t="shared" si="401"/>
        <v>427.2</v>
      </c>
      <c r="P1806" s="58">
        <f t="shared" si="402"/>
        <v>427.2</v>
      </c>
      <c r="Q1806" s="58">
        <f t="shared" si="403"/>
        <v>427.2</v>
      </c>
      <c r="R1806" s="58">
        <f>SUM(Table1[[#This Row],[Oct]:[September]])</f>
        <v>5126.3999999999987</v>
      </c>
      <c r="S1806" s="68">
        <f>Table1[[#This Row],[DEMAND for the whole year]]/365</f>
        <v>14.044931506849311</v>
      </c>
      <c r="T1806" s="68">
        <f>Table1[[#This Row],[Lead Time (days)]]*S1806</f>
        <v>926.96547945205452</v>
      </c>
      <c r="U1806" s="68">
        <f>SQRT(2*Table1[[#This Row],[DEMAND for the whole year]]*$H$1/(Table1[[#This Row],[Std. Price ($)]]*$K$1))</f>
        <v>718.09076265244812</v>
      </c>
      <c r="V1806" s="68">
        <f>Table1[[#This Row],[DEMAND for the whole year]]/U1806</f>
        <v>7.1389304341756965</v>
      </c>
      <c r="W1806" s="68">
        <f>Table1[[#This Row],[Demand variability (COV)]]*S1806</f>
        <v>3.9325808219178073</v>
      </c>
      <c r="X1806" s="68">
        <f t="shared" si="404"/>
        <v>31.948437626595119</v>
      </c>
      <c r="Y1806" s="68">
        <f t="shared" si="405"/>
        <v>65.61406897200844</v>
      </c>
      <c r="Z1806" s="58">
        <f>(Table1[[#This Row],[Eoq]]/2)*(Table1[[#This Row],[Std. Price ($)]]*$K$1)</f>
        <v>2141.6791302527085</v>
      </c>
      <c r="AA1806" s="58">
        <f>Table1[[#This Row],[number of times I order]]*$H$1</f>
        <v>2141.679130252709</v>
      </c>
      <c r="AB1806" s="58">
        <f>Table1[[#This Row],[Holding cost]]+AA1806</f>
        <v>4283.358260505418</v>
      </c>
      <c r="AC1806" s="34">
        <v>-0.2</v>
      </c>
      <c r="AD1806" s="29">
        <v>1</v>
      </c>
      <c r="AE1806" s="29">
        <v>0.28000000000000003</v>
      </c>
      <c r="AF1806" s="29">
        <v>66</v>
      </c>
    </row>
    <row r="1807" spans="1:32" x14ac:dyDescent="0.15">
      <c r="A1807" s="32">
        <v>27439.583540915512</v>
      </c>
      <c r="B1807" s="33">
        <v>15.385821</v>
      </c>
      <c r="C1807" s="33">
        <v>41059.4768251606</v>
      </c>
      <c r="D1807" s="33">
        <f>C1807/Table1[[#This Row],[Std. Price ($)]]</f>
        <v>2668.6568643402652</v>
      </c>
      <c r="E1807" s="29">
        <v>446</v>
      </c>
      <c r="F1807" s="29">
        <f t="shared" si="392"/>
        <v>267.60000000000002</v>
      </c>
      <c r="G1807" s="29">
        <f t="shared" si="393"/>
        <v>267.60000000000002</v>
      </c>
      <c r="H1807" s="29">
        <f t="shared" si="394"/>
        <v>267.60000000000002</v>
      </c>
      <c r="I1807" s="58">
        <f t="shared" si="395"/>
        <v>267.60000000000002</v>
      </c>
      <c r="J1807" s="58">
        <f t="shared" si="396"/>
        <v>267.60000000000002</v>
      </c>
      <c r="K1807" s="58">
        <f t="shared" si="397"/>
        <v>267.60000000000002</v>
      </c>
      <c r="L1807" s="58">
        <f t="shared" si="398"/>
        <v>267.60000000000002</v>
      </c>
      <c r="M1807" s="58">
        <f t="shared" si="399"/>
        <v>267.60000000000002</v>
      </c>
      <c r="N1807" s="58">
        <f t="shared" si="400"/>
        <v>267.60000000000002</v>
      </c>
      <c r="O1807" s="58">
        <f t="shared" si="401"/>
        <v>267.60000000000002</v>
      </c>
      <c r="P1807" s="58">
        <f t="shared" si="402"/>
        <v>267.60000000000002</v>
      </c>
      <c r="Q1807" s="58">
        <f t="shared" si="403"/>
        <v>267.60000000000002</v>
      </c>
      <c r="R1807" s="58">
        <f>SUM(Table1[[#This Row],[Oct]:[September]])</f>
        <v>3211.1999999999994</v>
      </c>
      <c r="S1807" s="68">
        <f>Table1[[#This Row],[DEMAND for the whole year]]/365</f>
        <v>8.79780821917808</v>
      </c>
      <c r="T1807" s="68">
        <f>Table1[[#This Row],[Lead Time (days)]]*S1807</f>
        <v>765.40931506849302</v>
      </c>
      <c r="U1807" s="68">
        <f>SQRT(2*Table1[[#This Row],[DEMAND for the whole year]]*$H$1/(Table1[[#This Row],[Std. Price ($)]]*$K$1))</f>
        <v>791.28688409197093</v>
      </c>
      <c r="V1807" s="68">
        <f>Table1[[#This Row],[DEMAND for the whole year]]/U1807</f>
        <v>4.0581994527622713</v>
      </c>
      <c r="W1807" s="68">
        <f>Table1[[#This Row],[Demand variability (COV)]]*S1807</f>
        <v>15.132230136986298</v>
      </c>
      <c r="X1807" s="68">
        <f t="shared" si="404"/>
        <v>141.14404640624528</v>
      </c>
      <c r="Y1807" s="68">
        <f t="shared" si="405"/>
        <v>289.87443154899358</v>
      </c>
      <c r="Z1807" s="58">
        <f>(Table1[[#This Row],[Eoq]]/2)*(Table1[[#This Row],[Std. Price ($)]]*$K$1)</f>
        <v>1217.4598358286814</v>
      </c>
      <c r="AA1807" s="58">
        <f>Table1[[#This Row],[number of times I order]]*$H$1</f>
        <v>1217.4598358286814</v>
      </c>
      <c r="AB1807" s="58">
        <f>Table1[[#This Row],[Holding cost]]+AA1807</f>
        <v>2434.9196716573629</v>
      </c>
      <c r="AC1807" s="34">
        <v>-0.4</v>
      </c>
      <c r="AD1807" s="29">
        <v>0.85</v>
      </c>
      <c r="AE1807" s="29">
        <v>1.72</v>
      </c>
      <c r="AF1807" s="29">
        <v>87</v>
      </c>
    </row>
    <row r="1808" spans="1:32" x14ac:dyDescent="0.15">
      <c r="A1808" s="32">
        <v>9994.2667041388322</v>
      </c>
      <c r="B1808" s="33">
        <v>23.300860000000004</v>
      </c>
      <c r="C1808" s="33">
        <v>7311.3667936993779</v>
      </c>
      <c r="D1808" s="33">
        <f>C1808/Table1[[#This Row],[Std. Price ($)]]</f>
        <v>313.78098463745016</v>
      </c>
      <c r="E1808" s="29">
        <v>308</v>
      </c>
      <c r="F1808" s="29">
        <f t="shared" si="392"/>
        <v>462</v>
      </c>
      <c r="G1808" s="29">
        <f t="shared" si="393"/>
        <v>462</v>
      </c>
      <c r="H1808" s="29">
        <f t="shared" si="394"/>
        <v>462</v>
      </c>
      <c r="I1808" s="58">
        <f t="shared" si="395"/>
        <v>462</v>
      </c>
      <c r="J1808" s="58">
        <f t="shared" si="396"/>
        <v>462</v>
      </c>
      <c r="K1808" s="58">
        <f t="shared" si="397"/>
        <v>462</v>
      </c>
      <c r="L1808" s="58">
        <f t="shared" si="398"/>
        <v>462</v>
      </c>
      <c r="M1808" s="58">
        <f t="shared" si="399"/>
        <v>462</v>
      </c>
      <c r="N1808" s="58">
        <f t="shared" si="400"/>
        <v>462</v>
      </c>
      <c r="O1808" s="58">
        <f t="shared" si="401"/>
        <v>462</v>
      </c>
      <c r="P1808" s="58">
        <f t="shared" si="402"/>
        <v>462</v>
      </c>
      <c r="Q1808" s="58">
        <f t="shared" si="403"/>
        <v>462</v>
      </c>
      <c r="R1808" s="58">
        <f>SUM(Table1[[#This Row],[Oct]:[September]])</f>
        <v>5544</v>
      </c>
      <c r="S1808" s="68">
        <f>Table1[[#This Row],[DEMAND for the whole year]]/365</f>
        <v>15.189041095890412</v>
      </c>
      <c r="T1808" s="68">
        <f>Table1[[#This Row],[Lead Time (days)]]*S1808</f>
        <v>394.91506849315073</v>
      </c>
      <c r="U1808" s="68">
        <f>SQRT(2*Table1[[#This Row],[DEMAND for the whole year]]*$H$1/(Table1[[#This Row],[Std. Price ($)]]*$K$1))</f>
        <v>844.86294537452125</v>
      </c>
      <c r="V1808" s="68">
        <f>Table1[[#This Row],[DEMAND for the whole year]]/U1808</f>
        <v>6.5620110697864584</v>
      </c>
      <c r="W1808" s="68">
        <f>Table1[[#This Row],[Demand variability (COV)]]*S1808</f>
        <v>14.429589041095891</v>
      </c>
      <c r="X1808" s="68">
        <f t="shared" si="404"/>
        <v>73.576756093672543</v>
      </c>
      <c r="Y1808" s="68">
        <f t="shared" si="405"/>
        <v>151.10818267520327</v>
      </c>
      <c r="Z1808" s="58">
        <f>(Table1[[#This Row],[Eoq]]/2)*(Table1[[#This Row],[Std. Price ($)]]*$K$1)</f>
        <v>1968.6033209359371</v>
      </c>
      <c r="AA1808" s="58">
        <f>Table1[[#This Row],[number of times I order]]*$H$1</f>
        <v>1968.6033209359375</v>
      </c>
      <c r="AB1808" s="58">
        <f>Table1[[#This Row],[Holding cost]]+AA1808</f>
        <v>3937.2066418718746</v>
      </c>
      <c r="AC1808" s="34">
        <v>0.5</v>
      </c>
      <c r="AD1808" s="29">
        <v>0.77</v>
      </c>
      <c r="AE1808" s="29">
        <v>0.95</v>
      </c>
      <c r="AF1808" s="29">
        <v>26</v>
      </c>
    </row>
    <row r="1809" spans="1:32" x14ac:dyDescent="0.15">
      <c r="A1809" s="32">
        <v>63165.453434969706</v>
      </c>
      <c r="B1809" s="33">
        <v>5.6703020000000004</v>
      </c>
      <c r="C1809" s="33">
        <v>7711.8732226020065</v>
      </c>
      <c r="D1809" s="33">
        <f>C1809/Table1[[#This Row],[Std. Price ($)]]</f>
        <v>1360.046294289441</v>
      </c>
      <c r="E1809" s="29">
        <v>946</v>
      </c>
      <c r="F1809" s="29">
        <f t="shared" si="392"/>
        <v>567.59999999999991</v>
      </c>
      <c r="G1809" s="29">
        <f t="shared" si="393"/>
        <v>567.59999999999991</v>
      </c>
      <c r="H1809" s="29">
        <f t="shared" si="394"/>
        <v>567.59999999999991</v>
      </c>
      <c r="I1809" s="58">
        <f t="shared" si="395"/>
        <v>567.59999999999991</v>
      </c>
      <c r="J1809" s="58">
        <f t="shared" si="396"/>
        <v>567.59999999999991</v>
      </c>
      <c r="K1809" s="58">
        <f t="shared" si="397"/>
        <v>567.59999999999991</v>
      </c>
      <c r="L1809" s="58">
        <f t="shared" si="398"/>
        <v>567.59999999999991</v>
      </c>
      <c r="M1809" s="58">
        <f t="shared" si="399"/>
        <v>567.59999999999991</v>
      </c>
      <c r="N1809" s="58">
        <f t="shared" si="400"/>
        <v>567.59999999999991</v>
      </c>
      <c r="O1809" s="58">
        <f t="shared" si="401"/>
        <v>567.59999999999991</v>
      </c>
      <c r="P1809" s="58">
        <f t="shared" si="402"/>
        <v>567.59999999999991</v>
      </c>
      <c r="Q1809" s="58">
        <f t="shared" si="403"/>
        <v>567.59999999999991</v>
      </c>
      <c r="R1809" s="58">
        <f>SUM(Table1[[#This Row],[Oct]:[September]])</f>
        <v>6811.2000000000007</v>
      </c>
      <c r="S1809" s="68">
        <f>Table1[[#This Row],[DEMAND for the whole year]]/365</f>
        <v>18.660821917808221</v>
      </c>
      <c r="T1809" s="68">
        <f>Table1[[#This Row],[Lead Time (days)]]*S1809</f>
        <v>1418.2224657534248</v>
      </c>
      <c r="U1809" s="68">
        <f>SQRT(2*Table1[[#This Row],[DEMAND for the whole year]]*$H$1/(Table1[[#This Row],[Std. Price ($)]]*$K$1))</f>
        <v>1898.3196741052639</v>
      </c>
      <c r="V1809" s="68">
        <f>Table1[[#This Row],[DEMAND for the whole year]]/U1809</f>
        <v>3.5880152815728086</v>
      </c>
      <c r="W1809" s="68">
        <f>Table1[[#This Row],[Demand variability (COV)]]*S1809</f>
        <v>4.6652054794520552</v>
      </c>
      <c r="X1809" s="68">
        <f t="shared" si="404"/>
        <v>40.670318471567455</v>
      </c>
      <c r="Y1809" s="68">
        <f t="shared" si="405"/>
        <v>83.526622256030933</v>
      </c>
      <c r="Z1809" s="58">
        <f>(Table1[[#This Row],[Eoq]]/2)*(Table1[[#This Row],[Std. Price ($)]]*$K$1)</f>
        <v>1076.4045844718426</v>
      </c>
      <c r="AA1809" s="58">
        <f>Table1[[#This Row],[number of times I order]]*$H$1</f>
        <v>1076.4045844718426</v>
      </c>
      <c r="AB1809" s="58">
        <f>Table1[[#This Row],[Holding cost]]+AA1809</f>
        <v>2152.8091689436851</v>
      </c>
      <c r="AC1809" s="34">
        <v>-0.4</v>
      </c>
      <c r="AD1809" s="29">
        <v>0.82</v>
      </c>
      <c r="AE1809" s="29">
        <v>0.25</v>
      </c>
      <c r="AF1809" s="29">
        <v>76</v>
      </c>
    </row>
    <row r="1810" spans="1:32" x14ac:dyDescent="0.15">
      <c r="A1810" s="32">
        <v>75443.064231183889</v>
      </c>
      <c r="B1810" s="33">
        <v>9.2361720000000016</v>
      </c>
      <c r="C1810" s="33">
        <v>2651.1965247248518</v>
      </c>
      <c r="D1810" s="33">
        <f>C1810/Table1[[#This Row],[Std. Price ($)]]</f>
        <v>287.04494943628714</v>
      </c>
      <c r="E1810" s="29">
        <v>446</v>
      </c>
      <c r="F1810" s="29">
        <f t="shared" si="392"/>
        <v>1115</v>
      </c>
      <c r="G1810" s="29">
        <f t="shared" si="393"/>
        <v>1115</v>
      </c>
      <c r="H1810" s="29">
        <f t="shared" si="394"/>
        <v>1115</v>
      </c>
      <c r="I1810" s="58">
        <f t="shared" si="395"/>
        <v>1115</v>
      </c>
      <c r="J1810" s="58">
        <f t="shared" si="396"/>
        <v>1115</v>
      </c>
      <c r="K1810" s="58">
        <f t="shared" si="397"/>
        <v>1115</v>
      </c>
      <c r="L1810" s="58">
        <f t="shared" si="398"/>
        <v>1115</v>
      </c>
      <c r="M1810" s="58">
        <f t="shared" si="399"/>
        <v>1115</v>
      </c>
      <c r="N1810" s="58">
        <f t="shared" si="400"/>
        <v>1115</v>
      </c>
      <c r="O1810" s="58">
        <f t="shared" si="401"/>
        <v>1115</v>
      </c>
      <c r="P1810" s="58">
        <f t="shared" si="402"/>
        <v>1115</v>
      </c>
      <c r="Q1810" s="58">
        <f t="shared" si="403"/>
        <v>1115</v>
      </c>
      <c r="R1810" s="58">
        <f>SUM(Table1[[#This Row],[Oct]:[September]])</f>
        <v>13380</v>
      </c>
      <c r="S1810" s="68">
        <f>Table1[[#This Row],[DEMAND for the whole year]]/365</f>
        <v>36.657534246575345</v>
      </c>
      <c r="T1810" s="68">
        <f>Table1[[#This Row],[Lead Time (days)]]*S1810</f>
        <v>1356.3287671232877</v>
      </c>
      <c r="U1810" s="68">
        <f>SQRT(2*Table1[[#This Row],[DEMAND for the whole year]]*$H$1/(Table1[[#This Row],[Std. Price ($)]]*$K$1))</f>
        <v>2084.6957360177817</v>
      </c>
      <c r="V1810" s="68">
        <f>Table1[[#This Row],[DEMAND for the whole year]]/U1810</f>
        <v>6.4182027951756089</v>
      </c>
      <c r="W1810" s="68">
        <f>Table1[[#This Row],[Demand variability (COV)]]*S1810</f>
        <v>12.463561643835618</v>
      </c>
      <c r="X1810" s="68">
        <f t="shared" si="404"/>
        <v>75.812885761185385</v>
      </c>
      <c r="Y1810" s="68">
        <f t="shared" si="405"/>
        <v>155.70063154388927</v>
      </c>
      <c r="Z1810" s="58">
        <f>(Table1[[#This Row],[Eoq]]/2)*(Table1[[#This Row],[Std. Price ($)]]*$K$1)</f>
        <v>1925.4608385526831</v>
      </c>
      <c r="AA1810" s="58">
        <f>Table1[[#This Row],[number of times I order]]*$H$1</f>
        <v>1925.4608385526826</v>
      </c>
      <c r="AB1810" s="58">
        <f>Table1[[#This Row],[Holding cost]]+AA1810</f>
        <v>3850.9216771053657</v>
      </c>
      <c r="AC1810" s="34">
        <v>1.5</v>
      </c>
      <c r="AD1810" s="29">
        <v>1</v>
      </c>
      <c r="AE1810" s="29">
        <v>0.34</v>
      </c>
      <c r="AF1810" s="29">
        <v>37</v>
      </c>
    </row>
    <row r="1811" spans="1:32" x14ac:dyDescent="0.15">
      <c r="A1811" s="32">
        <v>99787.724628831085</v>
      </c>
      <c r="B1811" s="33">
        <v>9.2361500000000003</v>
      </c>
      <c r="C1811" s="33">
        <v>2651.1917951086343</v>
      </c>
      <c r="D1811" s="33">
        <f>C1811/Table1[[#This Row],[Std. Price ($)]]</f>
        <v>287.04512108493628</v>
      </c>
      <c r="E1811" s="29">
        <v>446</v>
      </c>
      <c r="F1811" s="29">
        <f t="shared" si="392"/>
        <v>981.19999999999993</v>
      </c>
      <c r="G1811" s="29">
        <f t="shared" si="393"/>
        <v>981.19999999999993</v>
      </c>
      <c r="H1811" s="29">
        <f t="shared" si="394"/>
        <v>981.19999999999993</v>
      </c>
      <c r="I1811" s="58">
        <f t="shared" si="395"/>
        <v>981.19999999999993</v>
      </c>
      <c r="J1811" s="58">
        <f t="shared" si="396"/>
        <v>981.19999999999993</v>
      </c>
      <c r="K1811" s="58">
        <f t="shared" si="397"/>
        <v>981.19999999999993</v>
      </c>
      <c r="L1811" s="58">
        <f t="shared" si="398"/>
        <v>981.19999999999993</v>
      </c>
      <c r="M1811" s="58">
        <f t="shared" si="399"/>
        <v>981.19999999999993</v>
      </c>
      <c r="N1811" s="58">
        <f t="shared" si="400"/>
        <v>981.19999999999993</v>
      </c>
      <c r="O1811" s="58">
        <f t="shared" si="401"/>
        <v>981.19999999999993</v>
      </c>
      <c r="P1811" s="58">
        <f t="shared" si="402"/>
        <v>981.19999999999993</v>
      </c>
      <c r="Q1811" s="58">
        <f t="shared" si="403"/>
        <v>981.19999999999993</v>
      </c>
      <c r="R1811" s="58">
        <f>SUM(Table1[[#This Row],[Oct]:[September]])</f>
        <v>11774.400000000001</v>
      </c>
      <c r="S1811" s="68">
        <f>Table1[[#This Row],[DEMAND for the whole year]]/365</f>
        <v>32.258630136986305</v>
      </c>
      <c r="T1811" s="68">
        <f>Table1[[#This Row],[Lead Time (days)]]*S1811</f>
        <v>1193.5693150684933</v>
      </c>
      <c r="U1811" s="68">
        <f>SQRT(2*Table1[[#This Row],[DEMAND for the whole year]]*$H$1/(Table1[[#This Row],[Std. Price ($)]]*$K$1))</f>
        <v>1955.6202760165711</v>
      </c>
      <c r="V1811" s="68">
        <f>Table1[[#This Row],[DEMAND for the whole year]]/U1811</f>
        <v>6.0208007374434844</v>
      </c>
      <c r="W1811" s="68">
        <f>Table1[[#This Row],[Demand variability (COV)]]*S1811</f>
        <v>10.967934246575345</v>
      </c>
      <c r="X1811" s="68">
        <f t="shared" si="404"/>
        <v>66.715339469843144</v>
      </c>
      <c r="Y1811" s="68">
        <f t="shared" si="405"/>
        <v>137.01655575862256</v>
      </c>
      <c r="Z1811" s="58">
        <f>(Table1[[#This Row],[Eoq]]/2)*(Table1[[#This Row],[Std. Price ($)]]*$K$1)</f>
        <v>1806.2402212330455</v>
      </c>
      <c r="AA1811" s="58">
        <f>Table1[[#This Row],[number of times I order]]*$H$1</f>
        <v>1806.2402212330453</v>
      </c>
      <c r="AB1811" s="58">
        <f>Table1[[#This Row],[Holding cost]]+AA1811</f>
        <v>3612.4804424660906</v>
      </c>
      <c r="AC1811" s="34">
        <v>1.2</v>
      </c>
      <c r="AD1811" s="29">
        <v>1</v>
      </c>
      <c r="AE1811" s="29">
        <v>0.34</v>
      </c>
      <c r="AF1811" s="29">
        <v>37</v>
      </c>
    </row>
    <row r="1812" spans="1:32" x14ac:dyDescent="0.15">
      <c r="A1812" s="32">
        <v>20353.366089673742</v>
      </c>
      <c r="B1812" s="33">
        <v>39.890884000000007</v>
      </c>
      <c r="C1812" s="33">
        <v>116998.47719993682</v>
      </c>
      <c r="D1812" s="33">
        <f>C1812/Table1[[#This Row],[Std. Price ($)]]</f>
        <v>2932.9627591089934</v>
      </c>
      <c r="E1812" s="29">
        <v>688</v>
      </c>
      <c r="F1812" s="29">
        <f t="shared" si="392"/>
        <v>1513.6</v>
      </c>
      <c r="G1812" s="29">
        <f t="shared" si="393"/>
        <v>1513.6</v>
      </c>
      <c r="H1812" s="29">
        <f t="shared" si="394"/>
        <v>1513.6</v>
      </c>
      <c r="I1812" s="58">
        <f t="shared" si="395"/>
        <v>1513.6</v>
      </c>
      <c r="J1812" s="58">
        <f t="shared" si="396"/>
        <v>1513.6</v>
      </c>
      <c r="K1812" s="58">
        <f t="shared" si="397"/>
        <v>1513.6</v>
      </c>
      <c r="L1812" s="58">
        <f t="shared" si="398"/>
        <v>1513.6</v>
      </c>
      <c r="M1812" s="58">
        <f t="shared" si="399"/>
        <v>1513.6</v>
      </c>
      <c r="N1812" s="58">
        <f t="shared" si="400"/>
        <v>1513.6</v>
      </c>
      <c r="O1812" s="58">
        <f t="shared" si="401"/>
        <v>1513.6</v>
      </c>
      <c r="P1812" s="58">
        <f t="shared" si="402"/>
        <v>1513.6</v>
      </c>
      <c r="Q1812" s="58">
        <f t="shared" si="403"/>
        <v>1513.6</v>
      </c>
      <c r="R1812" s="58">
        <f>SUM(Table1[[#This Row],[Oct]:[September]])</f>
        <v>18163.2</v>
      </c>
      <c r="S1812" s="68">
        <f>Table1[[#This Row],[DEMAND for the whole year]]/365</f>
        <v>49.762191780821922</v>
      </c>
      <c r="T1812" s="68">
        <f>Table1[[#This Row],[Lead Time (days)]]*S1812</f>
        <v>5025.9813698630142</v>
      </c>
      <c r="U1812" s="68">
        <f>SQRT(2*Table1[[#This Row],[DEMAND for the whole year]]*$H$1/(Table1[[#This Row],[Std. Price ($)]]*$K$1))</f>
        <v>1168.7455750716194</v>
      </c>
      <c r="V1812" s="68">
        <f>Table1[[#This Row],[DEMAND for the whole year]]/U1812</f>
        <v>15.540764720231758</v>
      </c>
      <c r="W1812" s="68">
        <f>Table1[[#This Row],[Demand variability (COV)]]*S1812</f>
        <v>52.747923287671242</v>
      </c>
      <c r="X1812" s="68">
        <f t="shared" si="404"/>
        <v>530.11006831352211</v>
      </c>
      <c r="Y1812" s="68">
        <f t="shared" si="405"/>
        <v>1088.7129753138568</v>
      </c>
      <c r="Z1812" s="58">
        <f>(Table1[[#This Row],[Eoq]]/2)*(Table1[[#This Row],[Std. Price ($)]]*$K$1)</f>
        <v>4662.2294160695274</v>
      </c>
      <c r="AA1812" s="58">
        <f>Table1[[#This Row],[number of times I order]]*$H$1</f>
        <v>4662.2294160695274</v>
      </c>
      <c r="AB1812" s="58">
        <f>Table1[[#This Row],[Holding cost]]+AA1812</f>
        <v>9324.4588321390547</v>
      </c>
      <c r="AC1812" s="34">
        <v>1.2</v>
      </c>
      <c r="AD1812" s="29">
        <v>0.82</v>
      </c>
      <c r="AE1812" s="29">
        <v>1.06</v>
      </c>
      <c r="AF1812" s="29">
        <v>101</v>
      </c>
    </row>
    <row r="1813" spans="1:32" x14ac:dyDescent="0.15">
      <c r="A1813" s="32">
        <v>49338.573705234514</v>
      </c>
      <c r="B1813" s="33">
        <v>8.3476250000000007</v>
      </c>
      <c r="C1813" s="33">
        <v>9230.2580044033348</v>
      </c>
      <c r="D1813" s="33">
        <f>C1813/Table1[[#This Row],[Std. Price ($)]]</f>
        <v>1105.7346256454182</v>
      </c>
      <c r="E1813" s="29">
        <v>608</v>
      </c>
      <c r="F1813" s="29">
        <f t="shared" si="392"/>
        <v>547.20000000000005</v>
      </c>
      <c r="G1813" s="29">
        <f t="shared" si="393"/>
        <v>547.20000000000005</v>
      </c>
      <c r="H1813" s="29">
        <f t="shared" si="394"/>
        <v>547.20000000000005</v>
      </c>
      <c r="I1813" s="58">
        <f t="shared" si="395"/>
        <v>547.20000000000005</v>
      </c>
      <c r="J1813" s="58">
        <f t="shared" si="396"/>
        <v>547.20000000000005</v>
      </c>
      <c r="K1813" s="58">
        <f t="shared" si="397"/>
        <v>547.20000000000005</v>
      </c>
      <c r="L1813" s="58">
        <f t="shared" si="398"/>
        <v>547.20000000000005</v>
      </c>
      <c r="M1813" s="58">
        <f t="shared" si="399"/>
        <v>547.20000000000005</v>
      </c>
      <c r="N1813" s="58">
        <f t="shared" si="400"/>
        <v>547.20000000000005</v>
      </c>
      <c r="O1813" s="58">
        <f t="shared" si="401"/>
        <v>547.20000000000005</v>
      </c>
      <c r="P1813" s="58">
        <f t="shared" si="402"/>
        <v>547.20000000000005</v>
      </c>
      <c r="Q1813" s="58">
        <f t="shared" si="403"/>
        <v>547.20000000000005</v>
      </c>
      <c r="R1813" s="58">
        <f>SUM(Table1[[#This Row],[Oct]:[September]])</f>
        <v>6566.3999999999987</v>
      </c>
      <c r="S1813" s="68">
        <f>Table1[[#This Row],[DEMAND for the whole year]]/365</f>
        <v>17.990136986301366</v>
      </c>
      <c r="T1813" s="68">
        <f>Table1[[#This Row],[Lead Time (days)]]*S1813</f>
        <v>629.65479452054774</v>
      </c>
      <c r="U1813" s="68">
        <f>SQRT(2*Table1[[#This Row],[DEMAND for the whole year]]*$H$1/(Table1[[#This Row],[Std. Price ($)]]*$K$1))</f>
        <v>1536.1825560492314</v>
      </c>
      <c r="V1813" s="68">
        <f>Table1[[#This Row],[DEMAND for the whole year]]/U1813</f>
        <v>4.2744919698134884</v>
      </c>
      <c r="W1813" s="68">
        <f>Table1[[#This Row],[Demand variability (COV)]]*S1813</f>
        <v>22.127868493150679</v>
      </c>
      <c r="X1813" s="68">
        <f t="shared" si="404"/>
        <v>130.9102354354157</v>
      </c>
      <c r="Y1813" s="68">
        <f t="shared" si="405"/>
        <v>268.85675341604036</v>
      </c>
      <c r="Z1813" s="58">
        <f>(Table1[[#This Row],[Eoq]]/2)*(Table1[[#This Row],[Std. Price ($)]]*$K$1)</f>
        <v>1282.3475909440467</v>
      </c>
      <c r="AA1813" s="58">
        <f>Table1[[#This Row],[number of times I order]]*$H$1</f>
        <v>1282.3475909440465</v>
      </c>
      <c r="AB1813" s="58">
        <f>Table1[[#This Row],[Holding cost]]+AA1813</f>
        <v>2564.6951818880934</v>
      </c>
      <c r="AC1813" s="34">
        <v>-0.1</v>
      </c>
      <c r="AD1813" s="29">
        <v>1</v>
      </c>
      <c r="AE1813" s="29">
        <v>1.23</v>
      </c>
      <c r="AF1813" s="29">
        <v>35</v>
      </c>
    </row>
    <row r="1814" spans="1:32" x14ac:dyDescent="0.15">
      <c r="A1814" s="32">
        <v>52913.965990314238</v>
      </c>
      <c r="B1814" s="33">
        <v>5.54169</v>
      </c>
      <c r="C1814" s="33">
        <v>1073.1735817327994</v>
      </c>
      <c r="D1814" s="33">
        <f>C1814/Table1[[#This Row],[Std. Price ($)]]</f>
        <v>193.65456778217464</v>
      </c>
      <c r="E1814" s="29">
        <v>478</v>
      </c>
      <c r="F1814" s="29">
        <f t="shared" si="392"/>
        <v>286.79999999999995</v>
      </c>
      <c r="G1814" s="29">
        <f t="shared" si="393"/>
        <v>286.79999999999995</v>
      </c>
      <c r="H1814" s="29">
        <f t="shared" si="394"/>
        <v>286.79999999999995</v>
      </c>
      <c r="I1814" s="58">
        <f t="shared" si="395"/>
        <v>286.79999999999995</v>
      </c>
      <c r="J1814" s="58">
        <f t="shared" si="396"/>
        <v>286.79999999999995</v>
      </c>
      <c r="K1814" s="58">
        <f t="shared" si="397"/>
        <v>286.79999999999995</v>
      </c>
      <c r="L1814" s="58">
        <f t="shared" si="398"/>
        <v>286.79999999999995</v>
      </c>
      <c r="M1814" s="58">
        <f t="shared" si="399"/>
        <v>286.79999999999995</v>
      </c>
      <c r="N1814" s="58">
        <f t="shared" si="400"/>
        <v>286.79999999999995</v>
      </c>
      <c r="O1814" s="58">
        <f t="shared" si="401"/>
        <v>286.79999999999995</v>
      </c>
      <c r="P1814" s="58">
        <f t="shared" si="402"/>
        <v>286.79999999999995</v>
      </c>
      <c r="Q1814" s="58">
        <f t="shared" si="403"/>
        <v>286.79999999999995</v>
      </c>
      <c r="R1814" s="58">
        <f>SUM(Table1[[#This Row],[Oct]:[September]])</f>
        <v>3441.6000000000004</v>
      </c>
      <c r="S1814" s="68">
        <f>Table1[[#This Row],[DEMAND for the whole year]]/365</f>
        <v>9.4290410958904118</v>
      </c>
      <c r="T1814" s="68">
        <f>Table1[[#This Row],[Lead Time (days)]]*S1814</f>
        <v>150.86465753424659</v>
      </c>
      <c r="U1814" s="68">
        <f>SQRT(2*Table1[[#This Row],[DEMAND for the whole year]]*$H$1/(Table1[[#This Row],[Std. Price ($)]]*$K$1))</f>
        <v>1364.9593253357118</v>
      </c>
      <c r="V1814" s="68">
        <f>Table1[[#This Row],[DEMAND for the whole year]]/U1814</f>
        <v>2.5213938145398864</v>
      </c>
      <c r="W1814" s="68">
        <f>Table1[[#This Row],[Demand variability (COV)]]*S1814</f>
        <v>5.0916821917808228</v>
      </c>
      <c r="X1814" s="68">
        <f t="shared" si="404"/>
        <v>20.366728767123291</v>
      </c>
      <c r="Y1814" s="68">
        <f t="shared" si="405"/>
        <v>41.828147018613251</v>
      </c>
      <c r="Z1814" s="58">
        <f>(Table1[[#This Row],[Eoq]]/2)*(Table1[[#This Row],[Std. Price ($)]]*$K$1)</f>
        <v>756.41814436196614</v>
      </c>
      <c r="AA1814" s="58">
        <f>Table1[[#This Row],[number of times I order]]*$H$1</f>
        <v>756.41814436196591</v>
      </c>
      <c r="AB1814" s="58">
        <f>Table1[[#This Row],[Holding cost]]+AA1814</f>
        <v>1512.8362887239321</v>
      </c>
      <c r="AC1814" s="34">
        <v>-0.4</v>
      </c>
      <c r="AD1814" s="29">
        <v>0.7</v>
      </c>
      <c r="AE1814" s="29">
        <v>0.54</v>
      </c>
      <c r="AF1814" s="29">
        <v>16</v>
      </c>
    </row>
    <row r="1815" spans="1:32" x14ac:dyDescent="0.15">
      <c r="A1815" s="32">
        <v>36628.594904484424</v>
      </c>
      <c r="B1815" s="33">
        <v>8.1488659999999999</v>
      </c>
      <c r="C1815" s="33">
        <v>1151.9864292212205</v>
      </c>
      <c r="D1815" s="33">
        <f>C1815/Table1[[#This Row],[Std. Price ($)]]</f>
        <v>141.36769818293988</v>
      </c>
      <c r="E1815" s="29">
        <v>204</v>
      </c>
      <c r="F1815" s="29">
        <f t="shared" si="392"/>
        <v>244.8</v>
      </c>
      <c r="G1815" s="29">
        <f t="shared" si="393"/>
        <v>244.8</v>
      </c>
      <c r="H1815" s="29">
        <f t="shared" si="394"/>
        <v>244.8</v>
      </c>
      <c r="I1815" s="58">
        <f t="shared" si="395"/>
        <v>244.8</v>
      </c>
      <c r="J1815" s="58">
        <f t="shared" si="396"/>
        <v>244.8</v>
      </c>
      <c r="K1815" s="58">
        <f t="shared" si="397"/>
        <v>244.8</v>
      </c>
      <c r="L1815" s="58">
        <f t="shared" si="398"/>
        <v>244.8</v>
      </c>
      <c r="M1815" s="58">
        <f t="shared" si="399"/>
        <v>244.8</v>
      </c>
      <c r="N1815" s="58">
        <f t="shared" si="400"/>
        <v>244.8</v>
      </c>
      <c r="O1815" s="58">
        <f t="shared" si="401"/>
        <v>244.8</v>
      </c>
      <c r="P1815" s="58">
        <f t="shared" si="402"/>
        <v>244.8</v>
      </c>
      <c r="Q1815" s="58">
        <f t="shared" si="403"/>
        <v>244.8</v>
      </c>
      <c r="R1815" s="58">
        <f>SUM(Table1[[#This Row],[Oct]:[September]])</f>
        <v>2937.6000000000004</v>
      </c>
      <c r="S1815" s="68">
        <f>Table1[[#This Row],[DEMAND for the whole year]]/365</f>
        <v>8.0482191780821921</v>
      </c>
      <c r="T1815" s="68">
        <f>Table1[[#This Row],[Lead Time (days)]]*S1815</f>
        <v>281.68767123287671</v>
      </c>
      <c r="U1815" s="68">
        <f>SQRT(2*Table1[[#This Row],[DEMAND for the whole year]]*$H$1/(Table1[[#This Row],[Std. Price ($)]]*$K$1))</f>
        <v>1039.9402055348232</v>
      </c>
      <c r="V1815" s="68">
        <f>Table1[[#This Row],[DEMAND for the whole year]]/U1815</f>
        <v>2.8247777943052443</v>
      </c>
      <c r="W1815" s="68">
        <f>Table1[[#This Row],[Demand variability (COV)]]*S1815</f>
        <v>2.012054794520548</v>
      </c>
      <c r="X1815" s="68">
        <f t="shared" si="404"/>
        <v>11.903476692351667</v>
      </c>
      <c r="Y1815" s="68">
        <f t="shared" si="405"/>
        <v>24.446752289648522</v>
      </c>
      <c r="Z1815" s="58">
        <f>(Table1[[#This Row],[Eoq]]/2)*(Table1[[#This Row],[Std. Price ($)]]*$K$1)</f>
        <v>847.43333829157325</v>
      </c>
      <c r="AA1815" s="58">
        <f>Table1[[#This Row],[number of times I order]]*$H$1</f>
        <v>847.43333829157325</v>
      </c>
      <c r="AB1815" s="58">
        <f>Table1[[#This Row],[Holding cost]]+AA1815</f>
        <v>1694.8666765831465</v>
      </c>
      <c r="AC1815" s="34">
        <v>0.2</v>
      </c>
      <c r="AD1815" s="29">
        <v>0.82</v>
      </c>
      <c r="AE1815" s="29">
        <v>0.25</v>
      </c>
      <c r="AF1815" s="29">
        <v>35</v>
      </c>
    </row>
    <row r="1816" spans="1:32" x14ac:dyDescent="0.15">
      <c r="A1816" s="32">
        <v>58870.793223079178</v>
      </c>
      <c r="B1816" s="33">
        <v>7.3538630000000014</v>
      </c>
      <c r="C1816" s="33">
        <v>5920.6255200974756</v>
      </c>
      <c r="D1816" s="33">
        <f>C1816/Table1[[#This Row],[Std. Price ($)]]</f>
        <v>805.10413643787956</v>
      </c>
      <c r="E1816" s="29">
        <v>430</v>
      </c>
      <c r="F1816" s="29">
        <f t="shared" si="392"/>
        <v>946</v>
      </c>
      <c r="G1816" s="29">
        <f t="shared" si="393"/>
        <v>946</v>
      </c>
      <c r="H1816" s="29">
        <f t="shared" si="394"/>
        <v>946</v>
      </c>
      <c r="I1816" s="58">
        <f t="shared" si="395"/>
        <v>946</v>
      </c>
      <c r="J1816" s="58">
        <f t="shared" si="396"/>
        <v>946</v>
      </c>
      <c r="K1816" s="58">
        <f t="shared" si="397"/>
        <v>946</v>
      </c>
      <c r="L1816" s="58">
        <f t="shared" si="398"/>
        <v>946</v>
      </c>
      <c r="M1816" s="58">
        <f t="shared" si="399"/>
        <v>946</v>
      </c>
      <c r="N1816" s="58">
        <f t="shared" si="400"/>
        <v>946</v>
      </c>
      <c r="O1816" s="58">
        <f t="shared" si="401"/>
        <v>946</v>
      </c>
      <c r="P1816" s="58">
        <f t="shared" si="402"/>
        <v>946</v>
      </c>
      <c r="Q1816" s="58">
        <f t="shared" si="403"/>
        <v>946</v>
      </c>
      <c r="R1816" s="58">
        <f>SUM(Table1[[#This Row],[Oct]:[September]])</f>
        <v>11352</v>
      </c>
      <c r="S1816" s="68">
        <f>Table1[[#This Row],[DEMAND for the whole year]]/365</f>
        <v>31.101369863013698</v>
      </c>
      <c r="T1816" s="68">
        <f>Table1[[#This Row],[Lead Time (days)]]*S1816</f>
        <v>1088.5479452054794</v>
      </c>
      <c r="U1816" s="68">
        <f>SQRT(2*Table1[[#This Row],[DEMAND for the whole year]]*$H$1/(Table1[[#This Row],[Std. Price ($)]]*$K$1))</f>
        <v>2151.9840650785318</v>
      </c>
      <c r="V1816" s="68">
        <f>Table1[[#This Row],[DEMAND for the whole year]]/U1816</f>
        <v>5.2751319975902025</v>
      </c>
      <c r="W1816" s="68">
        <f>Table1[[#This Row],[Demand variability (COV)]]*S1816</f>
        <v>38.565698630136986</v>
      </c>
      <c r="X1816" s="68">
        <f t="shared" si="404"/>
        <v>228.15774998686598</v>
      </c>
      <c r="Y1816" s="68">
        <f t="shared" si="405"/>
        <v>468.57873048773365</v>
      </c>
      <c r="Z1816" s="58">
        <f>(Table1[[#This Row],[Eoq]]/2)*(Table1[[#This Row],[Std. Price ($)]]*$K$1)</f>
        <v>1582.5395992770611</v>
      </c>
      <c r="AA1816" s="58">
        <f>Table1[[#This Row],[number of times I order]]*$H$1</f>
        <v>1582.5395992770607</v>
      </c>
      <c r="AB1816" s="58">
        <f>Table1[[#This Row],[Holding cost]]+AA1816</f>
        <v>3165.0791985541218</v>
      </c>
      <c r="AC1816" s="34">
        <v>1.2</v>
      </c>
      <c r="AD1816" s="29">
        <v>0.82</v>
      </c>
      <c r="AE1816" s="29">
        <v>1.24</v>
      </c>
      <c r="AF1816" s="29">
        <v>35</v>
      </c>
    </row>
    <row r="1817" spans="1:32" x14ac:dyDescent="0.15">
      <c r="A1817" s="32">
        <v>18093.398034942944</v>
      </c>
      <c r="B1817" s="33">
        <v>10.954790000000001</v>
      </c>
      <c r="C1817" s="33">
        <v>1588.5848483412601</v>
      </c>
      <c r="D1817" s="33">
        <f>C1817/Table1[[#This Row],[Std. Price ($)]]</f>
        <v>145.0128070315597</v>
      </c>
      <c r="E1817" s="29">
        <v>196</v>
      </c>
      <c r="F1817" s="29">
        <f t="shared" si="392"/>
        <v>235.2</v>
      </c>
      <c r="G1817" s="29">
        <f t="shared" si="393"/>
        <v>235.2</v>
      </c>
      <c r="H1817" s="29">
        <f t="shared" si="394"/>
        <v>235.2</v>
      </c>
      <c r="I1817" s="58">
        <f t="shared" si="395"/>
        <v>235.2</v>
      </c>
      <c r="J1817" s="58">
        <f t="shared" si="396"/>
        <v>235.2</v>
      </c>
      <c r="K1817" s="58">
        <f t="shared" si="397"/>
        <v>235.2</v>
      </c>
      <c r="L1817" s="58">
        <f t="shared" si="398"/>
        <v>235.2</v>
      </c>
      <c r="M1817" s="58">
        <f t="shared" si="399"/>
        <v>235.2</v>
      </c>
      <c r="N1817" s="58">
        <f t="shared" si="400"/>
        <v>235.2</v>
      </c>
      <c r="O1817" s="58">
        <f t="shared" si="401"/>
        <v>235.2</v>
      </c>
      <c r="P1817" s="58">
        <f t="shared" si="402"/>
        <v>235.2</v>
      </c>
      <c r="Q1817" s="58">
        <f t="shared" si="403"/>
        <v>235.2</v>
      </c>
      <c r="R1817" s="58">
        <f>SUM(Table1[[#This Row],[Oct]:[September]])</f>
        <v>2822.3999999999996</v>
      </c>
      <c r="S1817" s="68">
        <f>Table1[[#This Row],[DEMAND for the whole year]]/365</f>
        <v>7.7326027397260262</v>
      </c>
      <c r="T1817" s="68">
        <f>Table1[[#This Row],[Lead Time (days)]]*S1817</f>
        <v>177.84986301369861</v>
      </c>
      <c r="U1817" s="68">
        <f>SQRT(2*Table1[[#This Row],[DEMAND for the whole year]]*$H$1/(Table1[[#This Row],[Std. Price ($)]]*$K$1))</f>
        <v>879.15991983377717</v>
      </c>
      <c r="V1817" s="68">
        <f>Table1[[#This Row],[DEMAND for the whole year]]/U1817</f>
        <v>3.2103374327319552</v>
      </c>
      <c r="W1817" s="68">
        <f>Table1[[#This Row],[Demand variability (COV)]]*S1817</f>
        <v>7.1913205479452049</v>
      </c>
      <c r="X1817" s="68">
        <f t="shared" si="404"/>
        <v>34.488361778082108</v>
      </c>
      <c r="Y1817" s="68">
        <f t="shared" si="405"/>
        <v>70.830435431212294</v>
      </c>
      <c r="Z1817" s="58">
        <f>(Table1[[#This Row],[Eoq]]/2)*(Table1[[#This Row],[Std. Price ($)]]*$K$1)</f>
        <v>963.10122981958648</v>
      </c>
      <c r="AA1817" s="58">
        <f>Table1[[#This Row],[number of times I order]]*$H$1</f>
        <v>963.10122981958659</v>
      </c>
      <c r="AB1817" s="58">
        <f>Table1[[#This Row],[Holding cost]]+AA1817</f>
        <v>1926.202459639173</v>
      </c>
      <c r="AC1817" s="34">
        <v>0.2</v>
      </c>
      <c r="AD1817" s="29">
        <v>1</v>
      </c>
      <c r="AE1817" s="29">
        <v>0.93</v>
      </c>
      <c r="AF1817" s="29">
        <v>23</v>
      </c>
    </row>
    <row r="1818" spans="1:32" x14ac:dyDescent="0.15">
      <c r="A1818" s="32">
        <v>54977.50853106851</v>
      </c>
      <c r="B1818" s="33">
        <v>290.56512100000003</v>
      </c>
      <c r="C1818" s="33">
        <v>63691.012375851235</v>
      </c>
      <c r="D1818" s="33">
        <f>C1818/Table1[[#This Row],[Std. Price ($)]]</f>
        <v>219.19703286015263</v>
      </c>
      <c r="E1818" s="29">
        <v>592</v>
      </c>
      <c r="F1818" s="29">
        <f t="shared" si="392"/>
        <v>710.4</v>
      </c>
      <c r="G1818" s="29">
        <f t="shared" si="393"/>
        <v>710.4</v>
      </c>
      <c r="H1818" s="29">
        <f t="shared" si="394"/>
        <v>710.4</v>
      </c>
      <c r="I1818" s="58">
        <f t="shared" si="395"/>
        <v>710.4</v>
      </c>
      <c r="J1818" s="58">
        <f t="shared" si="396"/>
        <v>710.4</v>
      </c>
      <c r="K1818" s="58">
        <f t="shared" si="397"/>
        <v>710.4</v>
      </c>
      <c r="L1818" s="58">
        <f t="shared" si="398"/>
        <v>710.4</v>
      </c>
      <c r="M1818" s="58">
        <f t="shared" si="399"/>
        <v>710.4</v>
      </c>
      <c r="N1818" s="58">
        <f t="shared" si="400"/>
        <v>710.4</v>
      </c>
      <c r="O1818" s="58">
        <f t="shared" si="401"/>
        <v>710.4</v>
      </c>
      <c r="P1818" s="58">
        <f t="shared" si="402"/>
        <v>710.4</v>
      </c>
      <c r="Q1818" s="58">
        <f t="shared" si="403"/>
        <v>710.4</v>
      </c>
      <c r="R1818" s="58">
        <f>SUM(Table1[[#This Row],[Oct]:[September]])</f>
        <v>8524.7999999999975</v>
      </c>
      <c r="S1818" s="68">
        <f>Table1[[#This Row],[DEMAND for the whole year]]/365</f>
        <v>23.355616438356158</v>
      </c>
      <c r="T1818" s="68">
        <f>Table1[[#This Row],[Lead Time (days)]]*S1818</f>
        <v>373.68986301369853</v>
      </c>
      <c r="U1818" s="68">
        <f>SQRT(2*Table1[[#This Row],[DEMAND for the whole year]]*$H$1/(Table1[[#This Row],[Std. Price ($)]]*$K$1))</f>
        <v>296.67502405577164</v>
      </c>
      <c r="V1818" s="68">
        <f>Table1[[#This Row],[DEMAND for the whole year]]/U1818</f>
        <v>28.734471420814408</v>
      </c>
      <c r="W1818" s="68">
        <f>Table1[[#This Row],[Demand variability (COV)]]*S1818</f>
        <v>12.144920547945203</v>
      </c>
      <c r="X1818" s="68">
        <f t="shared" si="404"/>
        <v>48.579682191780812</v>
      </c>
      <c r="Y1818" s="68">
        <f t="shared" si="405"/>
        <v>99.770469380209974</v>
      </c>
      <c r="Z1818" s="58">
        <f>(Table1[[#This Row],[Eoq]]/2)*(Table1[[#This Row],[Std. Price ($)]]*$K$1)</f>
        <v>8620.3414262443221</v>
      </c>
      <c r="AA1818" s="58">
        <f>Table1[[#This Row],[number of times I order]]*$H$1</f>
        <v>8620.3414262443221</v>
      </c>
      <c r="AB1818" s="58">
        <f>Table1[[#This Row],[Holding cost]]+AA1818</f>
        <v>17240.682852488644</v>
      </c>
      <c r="AC1818" s="34">
        <v>0.2</v>
      </c>
      <c r="AD1818" s="29">
        <v>0.7</v>
      </c>
      <c r="AE1818" s="29">
        <v>0.52</v>
      </c>
      <c r="AF1818" s="29">
        <v>16</v>
      </c>
    </row>
    <row r="1819" spans="1:32" x14ac:dyDescent="0.15">
      <c r="A1819" s="32">
        <v>92202.740403181728</v>
      </c>
      <c r="B1819" s="33">
        <v>9.0374130000000008</v>
      </c>
      <c r="C1819" s="33">
        <v>2918.1841708646002</v>
      </c>
      <c r="D1819" s="33">
        <f>C1819/Table1[[#This Row],[Std. Price ($)]]</f>
        <v>322.90038873564811</v>
      </c>
      <c r="E1819" s="29">
        <v>204</v>
      </c>
      <c r="F1819" s="29">
        <f t="shared" si="392"/>
        <v>122.39999999999999</v>
      </c>
      <c r="G1819" s="29">
        <f t="shared" si="393"/>
        <v>122.39999999999999</v>
      </c>
      <c r="H1819" s="29">
        <f t="shared" si="394"/>
        <v>122.39999999999999</v>
      </c>
      <c r="I1819" s="58">
        <f t="shared" si="395"/>
        <v>122.39999999999999</v>
      </c>
      <c r="J1819" s="58">
        <f t="shared" si="396"/>
        <v>122.39999999999999</v>
      </c>
      <c r="K1819" s="58">
        <f t="shared" si="397"/>
        <v>122.39999999999999</v>
      </c>
      <c r="L1819" s="58">
        <f t="shared" si="398"/>
        <v>122.39999999999999</v>
      </c>
      <c r="M1819" s="58">
        <f t="shared" si="399"/>
        <v>122.39999999999999</v>
      </c>
      <c r="N1819" s="58">
        <f t="shared" si="400"/>
        <v>122.39999999999999</v>
      </c>
      <c r="O1819" s="58">
        <f t="shared" si="401"/>
        <v>122.39999999999999</v>
      </c>
      <c r="P1819" s="58">
        <f t="shared" si="402"/>
        <v>122.39999999999999</v>
      </c>
      <c r="Q1819" s="58">
        <f t="shared" si="403"/>
        <v>122.39999999999999</v>
      </c>
      <c r="R1819" s="58">
        <f>SUM(Table1[[#This Row],[Oct]:[September]])</f>
        <v>1468.8000000000002</v>
      </c>
      <c r="S1819" s="68">
        <f>Table1[[#This Row],[DEMAND for the whole year]]/365</f>
        <v>4.0241095890410961</v>
      </c>
      <c r="T1819" s="68">
        <f>Table1[[#This Row],[Lead Time (days)]]*S1819</f>
        <v>148.89205479452056</v>
      </c>
      <c r="U1819" s="68">
        <f>SQRT(2*Table1[[#This Row],[DEMAND for the whole year]]*$H$1/(Table1[[#This Row],[Std. Price ($)]]*$K$1))</f>
        <v>698.26439002759673</v>
      </c>
      <c r="V1819" s="68">
        <f>Table1[[#This Row],[DEMAND for the whole year]]/U1819</f>
        <v>2.1035012252908247</v>
      </c>
      <c r="W1819" s="68">
        <f>Table1[[#This Row],[Demand variability (COV)]]*S1819</f>
        <v>4.0241095890410961</v>
      </c>
      <c r="X1819" s="68">
        <f t="shared" si="404"/>
        <v>24.477703026032945</v>
      </c>
      <c r="Y1819" s="68">
        <f t="shared" si="405"/>
        <v>50.271055924484415</v>
      </c>
      <c r="Z1819" s="58">
        <f>(Table1[[#This Row],[Eoq]]/2)*(Table1[[#This Row],[Std. Price ($)]]*$K$1)</f>
        <v>631.05036758724737</v>
      </c>
      <c r="AA1819" s="58">
        <f>Table1[[#This Row],[number of times I order]]*$H$1</f>
        <v>631.05036758724737</v>
      </c>
      <c r="AB1819" s="58">
        <f>Table1[[#This Row],[Holding cost]]+AA1819</f>
        <v>1262.1007351744947</v>
      </c>
      <c r="AC1819" s="34">
        <v>-0.4</v>
      </c>
      <c r="AD1819" s="29">
        <v>1</v>
      </c>
      <c r="AE1819" s="29">
        <v>1</v>
      </c>
      <c r="AF1819" s="29">
        <v>37</v>
      </c>
    </row>
    <row r="1820" spans="1:32" x14ac:dyDescent="0.15">
      <c r="A1820" s="32">
        <v>97544.603506592932</v>
      </c>
      <c r="B1820" s="33">
        <v>11.890098</v>
      </c>
      <c r="C1820" s="33">
        <v>16310.413467475713</v>
      </c>
      <c r="D1820" s="33">
        <f>C1820/Table1[[#This Row],[Std. Price ($)]]</f>
        <v>1371.7644267924211</v>
      </c>
      <c r="E1820" s="29">
        <v>502</v>
      </c>
      <c r="F1820" s="29">
        <f t="shared" si="392"/>
        <v>301.2</v>
      </c>
      <c r="G1820" s="29">
        <f t="shared" si="393"/>
        <v>301.2</v>
      </c>
      <c r="H1820" s="29">
        <f t="shared" si="394"/>
        <v>301.2</v>
      </c>
      <c r="I1820" s="58">
        <f t="shared" si="395"/>
        <v>301.2</v>
      </c>
      <c r="J1820" s="58">
        <f t="shared" si="396"/>
        <v>301.2</v>
      </c>
      <c r="K1820" s="58">
        <f t="shared" si="397"/>
        <v>301.2</v>
      </c>
      <c r="L1820" s="58">
        <f t="shared" si="398"/>
        <v>301.2</v>
      </c>
      <c r="M1820" s="58">
        <f t="shared" si="399"/>
        <v>301.2</v>
      </c>
      <c r="N1820" s="58">
        <f t="shared" si="400"/>
        <v>301.2</v>
      </c>
      <c r="O1820" s="58">
        <f t="shared" si="401"/>
        <v>301.2</v>
      </c>
      <c r="P1820" s="58">
        <f t="shared" si="402"/>
        <v>301.2</v>
      </c>
      <c r="Q1820" s="58">
        <f t="shared" si="403"/>
        <v>301.2</v>
      </c>
      <c r="R1820" s="58">
        <f>SUM(Table1[[#This Row],[Oct]:[September]])</f>
        <v>3614.3999999999992</v>
      </c>
      <c r="S1820" s="68">
        <f>Table1[[#This Row],[DEMAND for the whole year]]/365</f>
        <v>9.9024657534246554</v>
      </c>
      <c r="T1820" s="68">
        <f>Table1[[#This Row],[Lead Time (days)]]*S1820</f>
        <v>653.5627397260273</v>
      </c>
      <c r="U1820" s="68">
        <f>SQRT(2*Table1[[#This Row],[DEMAND for the whole year]]*$H$1/(Table1[[#This Row],[Std. Price ($)]]*$K$1))</f>
        <v>954.96183873014331</v>
      </c>
      <c r="V1820" s="68">
        <f>Table1[[#This Row],[DEMAND for the whole year]]/U1820</f>
        <v>3.7848632829205333</v>
      </c>
      <c r="W1820" s="68">
        <f>Table1[[#This Row],[Demand variability (COV)]]*S1820</f>
        <v>9.506367123287669</v>
      </c>
      <c r="X1820" s="68">
        <f t="shared" si="404"/>
        <v>77.230091598157699</v>
      </c>
      <c r="Y1820" s="68">
        <f t="shared" si="405"/>
        <v>158.6112164877122</v>
      </c>
      <c r="Z1820" s="58">
        <f>(Table1[[#This Row],[Eoq]]/2)*(Table1[[#This Row],[Std. Price ($)]]*$K$1)</f>
        <v>1135.45898487616</v>
      </c>
      <c r="AA1820" s="58">
        <f>Table1[[#This Row],[number of times I order]]*$H$1</f>
        <v>1135.45898487616</v>
      </c>
      <c r="AB1820" s="58">
        <f>Table1[[#This Row],[Holding cost]]+AA1820</f>
        <v>2270.91796975232</v>
      </c>
      <c r="AC1820" s="34">
        <v>-0.4</v>
      </c>
      <c r="AD1820" s="29">
        <v>0.75</v>
      </c>
      <c r="AE1820" s="29">
        <v>0.96</v>
      </c>
      <c r="AF1820" s="29">
        <v>66</v>
      </c>
    </row>
    <row r="1821" spans="1:32" x14ac:dyDescent="0.15">
      <c r="A1821" s="32">
        <v>66898.450259183533</v>
      </c>
      <c r="B1821" s="33">
        <v>37.926735000000008</v>
      </c>
      <c r="C1821" s="33">
        <v>131594.09114767952</v>
      </c>
      <c r="D1821" s="33">
        <f>C1821/Table1[[#This Row],[Std. Price ($)]]</f>
        <v>3469.6920562152131</v>
      </c>
      <c r="E1821" s="29">
        <v>624</v>
      </c>
      <c r="F1821" s="29">
        <f t="shared" si="392"/>
        <v>998.4</v>
      </c>
      <c r="G1821" s="29">
        <f t="shared" si="393"/>
        <v>998.4</v>
      </c>
      <c r="H1821" s="29">
        <f t="shared" si="394"/>
        <v>998.4</v>
      </c>
      <c r="I1821" s="58">
        <f t="shared" si="395"/>
        <v>998.4</v>
      </c>
      <c r="J1821" s="58">
        <f t="shared" si="396"/>
        <v>998.4</v>
      </c>
      <c r="K1821" s="58">
        <f t="shared" si="397"/>
        <v>998.4</v>
      </c>
      <c r="L1821" s="58">
        <f t="shared" si="398"/>
        <v>998.4</v>
      </c>
      <c r="M1821" s="58">
        <f t="shared" si="399"/>
        <v>998.4</v>
      </c>
      <c r="N1821" s="58">
        <f t="shared" si="400"/>
        <v>998.4</v>
      </c>
      <c r="O1821" s="58">
        <f t="shared" si="401"/>
        <v>998.4</v>
      </c>
      <c r="P1821" s="58">
        <f t="shared" si="402"/>
        <v>998.4</v>
      </c>
      <c r="Q1821" s="58">
        <f t="shared" si="403"/>
        <v>998.4</v>
      </c>
      <c r="R1821" s="58">
        <f>SUM(Table1[[#This Row],[Oct]:[September]])</f>
        <v>11980.799999999997</v>
      </c>
      <c r="S1821" s="68">
        <f>Table1[[#This Row],[DEMAND for the whole year]]/365</f>
        <v>32.824109589041086</v>
      </c>
      <c r="T1821" s="68">
        <f>Table1[[#This Row],[Lead Time (days)]]*S1821</f>
        <v>4267.1342465753414</v>
      </c>
      <c r="U1821" s="68">
        <f>SQRT(2*Table1[[#This Row],[DEMAND for the whole year]]*$H$1/(Table1[[#This Row],[Std. Price ($)]]*$K$1))</f>
        <v>973.48846071218634</v>
      </c>
      <c r="V1821" s="68">
        <f>Table1[[#This Row],[DEMAND for the whole year]]/U1821</f>
        <v>12.307079624996339</v>
      </c>
      <c r="W1821" s="68">
        <f>Table1[[#This Row],[Demand variability (COV)]]*S1821</f>
        <v>35.121797260273965</v>
      </c>
      <c r="X1821" s="68">
        <f t="shared" si="404"/>
        <v>400.45010121478606</v>
      </c>
      <c r="Y1821" s="68">
        <f t="shared" si="405"/>
        <v>822.42395913226972</v>
      </c>
      <c r="Z1821" s="58">
        <f>(Table1[[#This Row],[Eoq]]/2)*(Table1[[#This Row],[Std. Price ($)]]*$K$1)</f>
        <v>3692.1238874989012</v>
      </c>
      <c r="AA1821" s="58">
        <f>Table1[[#This Row],[number of times I order]]*$H$1</f>
        <v>3692.1238874989017</v>
      </c>
      <c r="AB1821" s="58">
        <f>Table1[[#This Row],[Holding cost]]+AA1821</f>
        <v>7384.2477749978025</v>
      </c>
      <c r="AC1821" s="34">
        <v>0.6</v>
      </c>
      <c r="AD1821" s="29">
        <v>0.8</v>
      </c>
      <c r="AE1821" s="29">
        <v>1.07</v>
      </c>
      <c r="AF1821" s="29">
        <v>130</v>
      </c>
    </row>
    <row r="1822" spans="1:32" x14ac:dyDescent="0.15">
      <c r="A1822" s="32">
        <v>57445.501784406326</v>
      </c>
      <c r="B1822" s="33">
        <v>6.7923239999999998</v>
      </c>
      <c r="C1822" s="33">
        <v>7705.5105280331909</v>
      </c>
      <c r="D1822" s="33">
        <f>C1822/Table1[[#This Row],[Std. Price ($)]]</f>
        <v>1134.4438999130771</v>
      </c>
      <c r="E1822" s="29">
        <v>736</v>
      </c>
      <c r="F1822" s="29">
        <f t="shared" si="392"/>
        <v>294.40000000000003</v>
      </c>
      <c r="G1822" s="29">
        <f t="shared" si="393"/>
        <v>294.40000000000003</v>
      </c>
      <c r="H1822" s="29">
        <f t="shared" si="394"/>
        <v>294.40000000000003</v>
      </c>
      <c r="I1822" s="58">
        <f t="shared" si="395"/>
        <v>294.40000000000003</v>
      </c>
      <c r="J1822" s="58">
        <f t="shared" si="396"/>
        <v>294.40000000000003</v>
      </c>
      <c r="K1822" s="58">
        <f t="shared" si="397"/>
        <v>294.40000000000003</v>
      </c>
      <c r="L1822" s="58">
        <f t="shared" si="398"/>
        <v>294.40000000000003</v>
      </c>
      <c r="M1822" s="58">
        <f t="shared" si="399"/>
        <v>294.40000000000003</v>
      </c>
      <c r="N1822" s="58">
        <f t="shared" si="400"/>
        <v>294.40000000000003</v>
      </c>
      <c r="O1822" s="58">
        <f t="shared" si="401"/>
        <v>294.40000000000003</v>
      </c>
      <c r="P1822" s="58">
        <f t="shared" si="402"/>
        <v>294.40000000000003</v>
      </c>
      <c r="Q1822" s="58">
        <f t="shared" si="403"/>
        <v>294.40000000000003</v>
      </c>
      <c r="R1822" s="58">
        <f>SUM(Table1[[#This Row],[Oct]:[September]])</f>
        <v>3532.8000000000006</v>
      </c>
      <c r="S1822" s="68">
        <f>Table1[[#This Row],[DEMAND for the whole year]]/365</f>
        <v>9.6789041095890429</v>
      </c>
      <c r="T1822" s="68">
        <f>Table1[[#This Row],[Lead Time (days)]]*S1822</f>
        <v>425.87178082191787</v>
      </c>
      <c r="U1822" s="68">
        <f>SQRT(2*Table1[[#This Row],[DEMAND for the whole year]]*$H$1/(Table1[[#This Row],[Std. Price ($)]]*$K$1))</f>
        <v>1249.1395416968614</v>
      </c>
      <c r="V1822" s="68">
        <f>Table1[[#This Row],[DEMAND for the whole year]]/U1822</f>
        <v>2.8281868294721977</v>
      </c>
      <c r="W1822" s="68">
        <f>Table1[[#This Row],[Demand variability (COV)]]*S1822</f>
        <v>7.1623890410958913</v>
      </c>
      <c r="X1822" s="68">
        <f t="shared" si="404"/>
        <v>47.509914103736946</v>
      </c>
      <c r="Y1822" s="68">
        <f t="shared" si="405"/>
        <v>97.573434334761188</v>
      </c>
      <c r="Z1822" s="58">
        <f>(Table1[[#This Row],[Eoq]]/2)*(Table1[[#This Row],[Std. Price ($)]]*$K$1)</f>
        <v>848.45604884165937</v>
      </c>
      <c r="AA1822" s="58">
        <f>Table1[[#This Row],[number of times I order]]*$H$1</f>
        <v>848.45604884165925</v>
      </c>
      <c r="AB1822" s="58">
        <f>Table1[[#This Row],[Holding cost]]+AA1822</f>
        <v>1696.9120976833187</v>
      </c>
      <c r="AC1822" s="34">
        <v>-0.6</v>
      </c>
      <c r="AD1822" s="29">
        <v>0.83</v>
      </c>
      <c r="AE1822" s="29">
        <v>0.74</v>
      </c>
      <c r="AF1822" s="29">
        <v>44</v>
      </c>
    </row>
    <row r="1823" spans="1:32" x14ac:dyDescent="0.15">
      <c r="A1823" s="32">
        <v>14894.117286559505</v>
      </c>
      <c r="B1823" s="33">
        <v>29.707722000000004</v>
      </c>
      <c r="C1823" s="33">
        <v>45130.436331841942</v>
      </c>
      <c r="D1823" s="33">
        <f>C1823/Table1[[#This Row],[Std. Price ($)]]</f>
        <v>1519.1483322700385</v>
      </c>
      <c r="E1823" s="29">
        <v>632</v>
      </c>
      <c r="F1823" s="29">
        <f t="shared" si="392"/>
        <v>884.8</v>
      </c>
      <c r="G1823" s="29">
        <f t="shared" si="393"/>
        <v>884.8</v>
      </c>
      <c r="H1823" s="29">
        <f t="shared" si="394"/>
        <v>884.8</v>
      </c>
      <c r="I1823" s="58">
        <f t="shared" si="395"/>
        <v>884.8</v>
      </c>
      <c r="J1823" s="58">
        <f t="shared" si="396"/>
        <v>884.8</v>
      </c>
      <c r="K1823" s="58">
        <f t="shared" si="397"/>
        <v>884.8</v>
      </c>
      <c r="L1823" s="58">
        <f t="shared" si="398"/>
        <v>884.8</v>
      </c>
      <c r="M1823" s="58">
        <f t="shared" si="399"/>
        <v>884.8</v>
      </c>
      <c r="N1823" s="58">
        <f t="shared" si="400"/>
        <v>884.8</v>
      </c>
      <c r="O1823" s="58">
        <f t="shared" si="401"/>
        <v>884.8</v>
      </c>
      <c r="P1823" s="58">
        <f t="shared" si="402"/>
        <v>884.8</v>
      </c>
      <c r="Q1823" s="58">
        <f t="shared" si="403"/>
        <v>884.8</v>
      </c>
      <c r="R1823" s="58">
        <f>SUM(Table1[[#This Row],[Oct]:[September]])</f>
        <v>10617.599999999999</v>
      </c>
      <c r="S1823" s="68">
        <f>Table1[[#This Row],[DEMAND for the whole year]]/365</f>
        <v>29.089315068493146</v>
      </c>
      <c r="T1823" s="68">
        <f>Table1[[#This Row],[Lead Time (days)]]*S1823</f>
        <v>2210.787945205479</v>
      </c>
      <c r="U1823" s="68">
        <f>SQRT(2*Table1[[#This Row],[DEMAND for the whole year]]*$H$1/(Table1[[#This Row],[Std. Price ($)]]*$K$1))</f>
        <v>1035.4738407634318</v>
      </c>
      <c r="V1823" s="68">
        <f>Table1[[#This Row],[DEMAND for the whole year]]/U1823</f>
        <v>10.2538563332241</v>
      </c>
      <c r="W1823" s="68">
        <f>Table1[[#This Row],[Demand variability (COV)]]*S1823</f>
        <v>22.980558904109586</v>
      </c>
      <c r="X1823" s="68">
        <f t="shared" si="404"/>
        <v>200.33986785819499</v>
      </c>
      <c r="Y1823" s="68">
        <f t="shared" si="405"/>
        <v>411.44778536989116</v>
      </c>
      <c r="Z1823" s="58">
        <f>(Table1[[#This Row],[Eoq]]/2)*(Table1[[#This Row],[Std. Price ($)]]*$K$1)</f>
        <v>3076.1568999672309</v>
      </c>
      <c r="AA1823" s="58">
        <f>Table1[[#This Row],[number of times I order]]*$H$1</f>
        <v>3076.1568999672299</v>
      </c>
      <c r="AB1823" s="58">
        <f>Table1[[#This Row],[Holding cost]]+AA1823</f>
        <v>6152.3137999344608</v>
      </c>
      <c r="AC1823" s="34">
        <v>0.4</v>
      </c>
      <c r="AD1823" s="29">
        <v>1</v>
      </c>
      <c r="AE1823" s="29">
        <v>0.79</v>
      </c>
      <c r="AF1823" s="29">
        <v>76</v>
      </c>
    </row>
    <row r="1824" spans="1:32" x14ac:dyDescent="0.15">
      <c r="A1824" s="32">
        <v>73985.47922119248</v>
      </c>
      <c r="B1824" s="33">
        <v>6.7575970000000005</v>
      </c>
      <c r="C1824" s="33">
        <v>3541.5555650339634</v>
      </c>
      <c r="D1824" s="33">
        <f>C1824/Table1[[#This Row],[Std. Price ($)]]</f>
        <v>524.08505050448605</v>
      </c>
      <c r="E1824" s="29">
        <v>858</v>
      </c>
      <c r="F1824" s="29">
        <f t="shared" si="392"/>
        <v>1887.6</v>
      </c>
      <c r="G1824" s="29">
        <f t="shared" si="393"/>
        <v>1887.6</v>
      </c>
      <c r="H1824" s="29">
        <f t="shared" si="394"/>
        <v>1887.6</v>
      </c>
      <c r="I1824" s="58">
        <f t="shared" si="395"/>
        <v>1887.6</v>
      </c>
      <c r="J1824" s="58">
        <f t="shared" si="396"/>
        <v>1887.6</v>
      </c>
      <c r="K1824" s="58">
        <f t="shared" si="397"/>
        <v>1887.6</v>
      </c>
      <c r="L1824" s="58">
        <f t="shared" si="398"/>
        <v>1887.6</v>
      </c>
      <c r="M1824" s="58">
        <f t="shared" si="399"/>
        <v>1887.6</v>
      </c>
      <c r="N1824" s="58">
        <f t="shared" si="400"/>
        <v>1887.6</v>
      </c>
      <c r="O1824" s="58">
        <f t="shared" si="401"/>
        <v>1887.6</v>
      </c>
      <c r="P1824" s="58">
        <f t="shared" si="402"/>
        <v>1887.6</v>
      </c>
      <c r="Q1824" s="58">
        <f t="shared" si="403"/>
        <v>1887.6</v>
      </c>
      <c r="R1824" s="58">
        <f>SUM(Table1[[#This Row],[Oct]:[September]])</f>
        <v>22651.199999999997</v>
      </c>
      <c r="S1824" s="68">
        <f>Table1[[#This Row],[DEMAND for the whole year]]/365</f>
        <v>62.058082191780812</v>
      </c>
      <c r="T1824" s="68">
        <f>Table1[[#This Row],[Lead Time (days)]]*S1824</f>
        <v>1923.8005479452052</v>
      </c>
      <c r="U1824" s="68">
        <f>SQRT(2*Table1[[#This Row],[DEMAND for the whole year]]*$H$1/(Table1[[#This Row],[Std. Price ($)]]*$K$1))</f>
        <v>3171.1011164423398</v>
      </c>
      <c r="V1824" s="68">
        <f>Table1[[#This Row],[DEMAND for the whole year]]/U1824</f>
        <v>7.1430077970558035</v>
      </c>
      <c r="W1824" s="68">
        <f>Table1[[#This Row],[Demand variability (COV)]]*S1824</f>
        <v>19.238005479452053</v>
      </c>
      <c r="X1824" s="68">
        <f t="shared" si="404"/>
        <v>107.11268132042181</v>
      </c>
      <c r="Y1824" s="68">
        <f t="shared" si="405"/>
        <v>219.9825525766698</v>
      </c>
      <c r="Z1824" s="58">
        <f>(Table1[[#This Row],[Eoq]]/2)*(Table1[[#This Row],[Std. Price ($)]]*$K$1)</f>
        <v>2142.9023391167407</v>
      </c>
      <c r="AA1824" s="58">
        <f>Table1[[#This Row],[number of times I order]]*$H$1</f>
        <v>2142.9023391167411</v>
      </c>
      <c r="AB1824" s="58">
        <f>Table1[[#This Row],[Holding cost]]+AA1824</f>
        <v>4285.8046782334823</v>
      </c>
      <c r="AC1824" s="34">
        <v>1.2</v>
      </c>
      <c r="AD1824" s="29">
        <v>0.82</v>
      </c>
      <c r="AE1824" s="29">
        <v>0.31</v>
      </c>
      <c r="AF1824" s="29">
        <v>31</v>
      </c>
    </row>
    <row r="1825" spans="1:32" x14ac:dyDescent="0.15">
      <c r="A1825" s="32">
        <v>14429.984434806487</v>
      </c>
      <c r="B1825" s="33">
        <v>6.7575970000000005</v>
      </c>
      <c r="C1825" s="33">
        <v>3541.5555650339634</v>
      </c>
      <c r="D1825" s="33">
        <f>C1825/Table1[[#This Row],[Std. Price ($)]]</f>
        <v>524.08505050448605</v>
      </c>
      <c r="E1825" s="29">
        <v>858</v>
      </c>
      <c r="F1825" s="29">
        <f t="shared" si="392"/>
        <v>1372.8</v>
      </c>
      <c r="G1825" s="29">
        <f t="shared" si="393"/>
        <v>1372.8</v>
      </c>
      <c r="H1825" s="29">
        <f t="shared" si="394"/>
        <v>1372.8</v>
      </c>
      <c r="I1825" s="58">
        <f t="shared" si="395"/>
        <v>1372.8</v>
      </c>
      <c r="J1825" s="58">
        <f t="shared" si="396"/>
        <v>1372.8</v>
      </c>
      <c r="K1825" s="58">
        <f t="shared" si="397"/>
        <v>1372.8</v>
      </c>
      <c r="L1825" s="58">
        <f t="shared" si="398"/>
        <v>1372.8</v>
      </c>
      <c r="M1825" s="58">
        <f t="shared" si="399"/>
        <v>1372.8</v>
      </c>
      <c r="N1825" s="58">
        <f t="shared" si="400"/>
        <v>1372.8</v>
      </c>
      <c r="O1825" s="58">
        <f t="shared" si="401"/>
        <v>1372.8</v>
      </c>
      <c r="P1825" s="58">
        <f t="shared" si="402"/>
        <v>1372.8</v>
      </c>
      <c r="Q1825" s="58">
        <f t="shared" si="403"/>
        <v>1372.8</v>
      </c>
      <c r="R1825" s="58">
        <f>SUM(Table1[[#This Row],[Oct]:[September]])</f>
        <v>16473.599999999995</v>
      </c>
      <c r="S1825" s="68">
        <f>Table1[[#This Row],[DEMAND for the whole year]]/365</f>
        <v>45.133150684931493</v>
      </c>
      <c r="T1825" s="68">
        <f>Table1[[#This Row],[Lead Time (days)]]*S1825</f>
        <v>1399.1276712328763</v>
      </c>
      <c r="U1825" s="68">
        <f>SQRT(2*Table1[[#This Row],[DEMAND for the whole year]]*$H$1/(Table1[[#This Row],[Std. Price ($)]]*$K$1))</f>
        <v>2704.3241186463315</v>
      </c>
      <c r="V1825" s="68">
        <f>Table1[[#This Row],[DEMAND for the whole year]]/U1825</f>
        <v>6.0915775170640316</v>
      </c>
      <c r="W1825" s="68">
        <f>Table1[[#This Row],[Demand variability (COV)]]*S1825</f>
        <v>13.991276712328762</v>
      </c>
      <c r="X1825" s="68">
        <f t="shared" si="404"/>
        <v>77.900131869397669</v>
      </c>
      <c r="Y1825" s="68">
        <f t="shared" si="405"/>
        <v>159.98731096485074</v>
      </c>
      <c r="Z1825" s="58">
        <f>(Table1[[#This Row],[Eoq]]/2)*(Table1[[#This Row],[Std. Price ($)]]*$K$1)</f>
        <v>1827.4732551192096</v>
      </c>
      <c r="AA1825" s="58">
        <f>Table1[[#This Row],[number of times I order]]*$H$1</f>
        <v>1827.4732551192094</v>
      </c>
      <c r="AB1825" s="58">
        <f>Table1[[#This Row],[Holding cost]]+AA1825</f>
        <v>3654.9465102384193</v>
      </c>
      <c r="AC1825" s="34">
        <v>0.6</v>
      </c>
      <c r="AD1825" s="29">
        <v>0.82</v>
      </c>
      <c r="AE1825" s="29">
        <v>0.31</v>
      </c>
      <c r="AF1825" s="29">
        <v>31</v>
      </c>
    </row>
    <row r="1826" spans="1:32" x14ac:dyDescent="0.15">
      <c r="A1826" s="32">
        <v>32745.018581519314</v>
      </c>
      <c r="B1826" s="33">
        <v>18.682774000000002</v>
      </c>
      <c r="C1826" s="33">
        <v>10171.319458780481</v>
      </c>
      <c r="D1826" s="33">
        <f>C1826/Table1[[#This Row],[Std. Price ($)]]</f>
        <v>544.42233571847953</v>
      </c>
      <c r="E1826" s="29">
        <v>656</v>
      </c>
      <c r="F1826" s="29">
        <f t="shared" si="392"/>
        <v>984</v>
      </c>
      <c r="G1826" s="29">
        <f t="shared" si="393"/>
        <v>984</v>
      </c>
      <c r="H1826" s="29">
        <f t="shared" si="394"/>
        <v>984</v>
      </c>
      <c r="I1826" s="58">
        <f t="shared" si="395"/>
        <v>984</v>
      </c>
      <c r="J1826" s="58">
        <f t="shared" si="396"/>
        <v>984</v>
      </c>
      <c r="K1826" s="58">
        <f t="shared" si="397"/>
        <v>984</v>
      </c>
      <c r="L1826" s="58">
        <f t="shared" si="398"/>
        <v>984</v>
      </c>
      <c r="M1826" s="58">
        <f t="shared" si="399"/>
        <v>984</v>
      </c>
      <c r="N1826" s="58">
        <f t="shared" si="400"/>
        <v>984</v>
      </c>
      <c r="O1826" s="58">
        <f t="shared" si="401"/>
        <v>984</v>
      </c>
      <c r="P1826" s="58">
        <f t="shared" si="402"/>
        <v>984</v>
      </c>
      <c r="Q1826" s="58">
        <f t="shared" si="403"/>
        <v>984</v>
      </c>
      <c r="R1826" s="58">
        <f>SUM(Table1[[#This Row],[Oct]:[September]])</f>
        <v>11808</v>
      </c>
      <c r="S1826" s="68">
        <f>Table1[[#This Row],[DEMAND for the whole year]]/365</f>
        <v>32.350684931506848</v>
      </c>
      <c r="T1826" s="68">
        <f>Table1[[#This Row],[Lead Time (days)]]*S1826</f>
        <v>1067.5726027397259</v>
      </c>
      <c r="U1826" s="68">
        <f>SQRT(2*Table1[[#This Row],[DEMAND for the whole year]]*$H$1/(Table1[[#This Row],[Std. Price ($)]]*$K$1))</f>
        <v>1376.9815443214454</v>
      </c>
      <c r="V1826" s="68">
        <f>Table1[[#This Row],[DEMAND for the whole year]]/U1826</f>
        <v>8.5752783315761825</v>
      </c>
      <c r="W1826" s="68">
        <f>Table1[[#This Row],[Demand variability (COV)]]*S1826</f>
        <v>19.410410958904109</v>
      </c>
      <c r="X1826" s="68">
        <f t="shared" si="404"/>
        <v>111.50432174847295</v>
      </c>
      <c r="Y1826" s="68">
        <f t="shared" si="405"/>
        <v>229.00187932166651</v>
      </c>
      <c r="Z1826" s="58">
        <f>(Table1[[#This Row],[Eoq]]/2)*(Table1[[#This Row],[Std. Price ($)]]*$K$1)</f>
        <v>2572.5834994728552</v>
      </c>
      <c r="AA1826" s="58">
        <f>Table1[[#This Row],[number of times I order]]*$H$1</f>
        <v>2572.5834994728548</v>
      </c>
      <c r="AB1826" s="58">
        <f>Table1[[#This Row],[Holding cost]]+AA1826</f>
        <v>5145.1669989457096</v>
      </c>
      <c r="AC1826" s="34">
        <v>0.5</v>
      </c>
      <c r="AD1826" s="29">
        <v>1</v>
      </c>
      <c r="AE1826" s="29">
        <v>0.6</v>
      </c>
      <c r="AF1826" s="29">
        <v>33</v>
      </c>
    </row>
    <row r="1827" spans="1:32" x14ac:dyDescent="0.15">
      <c r="A1827" s="32">
        <v>76211.074987748201</v>
      </c>
      <c r="B1827" s="33">
        <v>16.180824000000001</v>
      </c>
      <c r="C1827" s="33">
        <v>6010.2805850486993</v>
      </c>
      <c r="D1827" s="33">
        <f>C1827/Table1[[#This Row],[Std. Price ($)]]</f>
        <v>371.44465479932904</v>
      </c>
      <c r="E1827" s="29">
        <v>608</v>
      </c>
      <c r="F1827" s="29">
        <f t="shared" si="392"/>
        <v>1337.6</v>
      </c>
      <c r="G1827" s="29">
        <f t="shared" si="393"/>
        <v>1337.6</v>
      </c>
      <c r="H1827" s="29">
        <f t="shared" si="394"/>
        <v>1337.6</v>
      </c>
      <c r="I1827" s="58">
        <f t="shared" si="395"/>
        <v>1337.6</v>
      </c>
      <c r="J1827" s="58">
        <f t="shared" si="396"/>
        <v>1337.6</v>
      </c>
      <c r="K1827" s="58">
        <f t="shared" si="397"/>
        <v>1337.6</v>
      </c>
      <c r="L1827" s="58">
        <f t="shared" si="398"/>
        <v>1337.6</v>
      </c>
      <c r="M1827" s="58">
        <f t="shared" si="399"/>
        <v>1337.6</v>
      </c>
      <c r="N1827" s="58">
        <f t="shared" si="400"/>
        <v>1337.6</v>
      </c>
      <c r="O1827" s="58">
        <f t="shared" si="401"/>
        <v>1337.6</v>
      </c>
      <c r="P1827" s="58">
        <f t="shared" si="402"/>
        <v>1337.6</v>
      </c>
      <c r="Q1827" s="58">
        <f t="shared" si="403"/>
        <v>1337.6</v>
      </c>
      <c r="R1827" s="58">
        <f>SUM(Table1[[#This Row],[Oct]:[September]])</f>
        <v>16051.200000000003</v>
      </c>
      <c r="S1827" s="68">
        <f>Table1[[#This Row],[DEMAND for the whole year]]/365</f>
        <v>43.975890410958911</v>
      </c>
      <c r="T1827" s="68">
        <f>Table1[[#This Row],[Lead Time (days)]]*S1827</f>
        <v>1011.445479452055</v>
      </c>
      <c r="U1827" s="68">
        <f>SQRT(2*Table1[[#This Row],[DEMAND for the whole year]]*$H$1/(Table1[[#This Row],[Std. Price ($)]]*$K$1))</f>
        <v>1725.0991588114484</v>
      </c>
      <c r="V1827" s="68">
        <f>Table1[[#This Row],[DEMAND for the whole year]]/U1827</f>
        <v>9.3045086237587</v>
      </c>
      <c r="W1827" s="68">
        <f>Table1[[#This Row],[Demand variability (COV)]]*S1827</f>
        <v>26.825293150684935</v>
      </c>
      <c r="X1827" s="68">
        <f t="shared" si="404"/>
        <v>128.64958651415958</v>
      </c>
      <c r="Y1827" s="68">
        <f t="shared" si="405"/>
        <v>264.21394815668958</v>
      </c>
      <c r="Z1827" s="58">
        <f>(Table1[[#This Row],[Eoq]]/2)*(Table1[[#This Row],[Std. Price ($)]]*$K$1)</f>
        <v>2791.3525871276101</v>
      </c>
      <c r="AA1827" s="58">
        <f>Table1[[#This Row],[number of times I order]]*$H$1</f>
        <v>2791.3525871276101</v>
      </c>
      <c r="AB1827" s="58">
        <f>Table1[[#This Row],[Holding cost]]+AA1827</f>
        <v>5582.7051742552203</v>
      </c>
      <c r="AC1827" s="34">
        <v>1.2</v>
      </c>
      <c r="AD1827" s="29">
        <v>0.85</v>
      </c>
      <c r="AE1827" s="29">
        <v>0.61</v>
      </c>
      <c r="AF1827" s="29">
        <v>23</v>
      </c>
    </row>
    <row r="1828" spans="1:32" x14ac:dyDescent="0.15">
      <c r="A1828" s="32">
        <v>97364.803660019563</v>
      </c>
      <c r="B1828" s="33">
        <v>10.159787</v>
      </c>
      <c r="C1828" s="33">
        <v>8934.4927739275736</v>
      </c>
      <c r="D1828" s="33">
        <f>C1828/Table1[[#This Row],[Std. Price ($)]]</f>
        <v>879.39764622305313</v>
      </c>
      <c r="E1828" s="29">
        <v>1076</v>
      </c>
      <c r="F1828" s="29">
        <f t="shared" si="392"/>
        <v>1936.8000000000002</v>
      </c>
      <c r="G1828" s="29">
        <f t="shared" si="393"/>
        <v>1936.8000000000002</v>
      </c>
      <c r="H1828" s="29">
        <f t="shared" si="394"/>
        <v>1936.8000000000002</v>
      </c>
      <c r="I1828" s="58">
        <f t="shared" si="395"/>
        <v>1936.8000000000002</v>
      </c>
      <c r="J1828" s="58">
        <f t="shared" si="396"/>
        <v>1936.8000000000002</v>
      </c>
      <c r="K1828" s="58">
        <f t="shared" si="397"/>
        <v>1936.8000000000002</v>
      </c>
      <c r="L1828" s="58">
        <f t="shared" si="398"/>
        <v>1936.8000000000002</v>
      </c>
      <c r="M1828" s="58">
        <f t="shared" si="399"/>
        <v>1936.8000000000002</v>
      </c>
      <c r="N1828" s="58">
        <f t="shared" si="400"/>
        <v>1936.8000000000002</v>
      </c>
      <c r="O1828" s="58">
        <f t="shared" si="401"/>
        <v>1936.8000000000002</v>
      </c>
      <c r="P1828" s="58">
        <f t="shared" si="402"/>
        <v>1936.8000000000002</v>
      </c>
      <c r="Q1828" s="58">
        <f t="shared" si="403"/>
        <v>1936.8000000000002</v>
      </c>
      <c r="R1828" s="58">
        <f>SUM(Table1[[#This Row],[Oct]:[September]])</f>
        <v>23241.599999999995</v>
      </c>
      <c r="S1828" s="68">
        <f>Table1[[#This Row],[DEMAND for the whole year]]/365</f>
        <v>63.675616438356151</v>
      </c>
      <c r="T1828" s="68">
        <f>Table1[[#This Row],[Lead Time (days)]]*S1828</f>
        <v>1464.5391780821915</v>
      </c>
      <c r="U1828" s="68">
        <f>SQRT(2*Table1[[#This Row],[DEMAND for the whole year]]*$H$1/(Table1[[#This Row],[Std. Price ($)]]*$K$1))</f>
        <v>2619.6986546977832</v>
      </c>
      <c r="V1828" s="68">
        <f>Table1[[#This Row],[DEMAND for the whole year]]/U1828</f>
        <v>8.8718601119720084</v>
      </c>
      <c r="W1828" s="68">
        <f>Table1[[#This Row],[Demand variability (COV)]]*S1828</f>
        <v>51.577249315068485</v>
      </c>
      <c r="X1828" s="68">
        <f t="shared" si="404"/>
        <v>247.3557981509648</v>
      </c>
      <c r="Y1828" s="68">
        <f t="shared" si="405"/>
        <v>508.00670099100881</v>
      </c>
      <c r="Z1828" s="58">
        <f>(Table1[[#This Row],[Eoq]]/2)*(Table1[[#This Row],[Std. Price ($)]]*$K$1)</f>
        <v>2661.5580335916029</v>
      </c>
      <c r="AA1828" s="58">
        <f>Table1[[#This Row],[number of times I order]]*$H$1</f>
        <v>2661.5580335916025</v>
      </c>
      <c r="AB1828" s="58">
        <f>Table1[[#This Row],[Holding cost]]+AA1828</f>
        <v>5323.1160671832058</v>
      </c>
      <c r="AC1828" s="34">
        <v>0.8</v>
      </c>
      <c r="AD1828" s="29">
        <v>0.85</v>
      </c>
      <c r="AE1828" s="29">
        <v>0.81</v>
      </c>
      <c r="AF1828" s="29">
        <v>23</v>
      </c>
    </row>
    <row r="1829" spans="1:32" x14ac:dyDescent="0.15">
      <c r="A1829" s="32">
        <v>37513.083853144104</v>
      </c>
      <c r="B1829" s="33">
        <v>26.036637000000002</v>
      </c>
      <c r="C1829" s="33">
        <v>96099.694135117854</v>
      </c>
      <c r="D1829" s="33">
        <f>C1829/Table1[[#This Row],[Std. Price ($)]]</f>
        <v>3690.9411202037286</v>
      </c>
      <c r="E1829" s="29">
        <v>680</v>
      </c>
      <c r="F1829" s="29">
        <f t="shared" si="392"/>
        <v>544</v>
      </c>
      <c r="G1829" s="29">
        <f t="shared" si="393"/>
        <v>544</v>
      </c>
      <c r="H1829" s="29">
        <f t="shared" si="394"/>
        <v>544</v>
      </c>
      <c r="I1829" s="58">
        <f t="shared" si="395"/>
        <v>544</v>
      </c>
      <c r="J1829" s="58">
        <f t="shared" si="396"/>
        <v>544</v>
      </c>
      <c r="K1829" s="58">
        <f t="shared" si="397"/>
        <v>544</v>
      </c>
      <c r="L1829" s="58">
        <f t="shared" si="398"/>
        <v>544</v>
      </c>
      <c r="M1829" s="58">
        <f t="shared" si="399"/>
        <v>544</v>
      </c>
      <c r="N1829" s="58">
        <f t="shared" si="400"/>
        <v>544</v>
      </c>
      <c r="O1829" s="58">
        <f t="shared" si="401"/>
        <v>544</v>
      </c>
      <c r="P1829" s="58">
        <f t="shared" si="402"/>
        <v>544</v>
      </c>
      <c r="Q1829" s="58">
        <f t="shared" si="403"/>
        <v>544</v>
      </c>
      <c r="R1829" s="58">
        <f>SUM(Table1[[#This Row],[Oct]:[September]])</f>
        <v>6528</v>
      </c>
      <c r="S1829" s="68">
        <f>Table1[[#This Row],[DEMAND for the whole year]]/365</f>
        <v>17.884931506849316</v>
      </c>
      <c r="T1829" s="68">
        <f>Table1[[#This Row],[Lead Time (days)]]*S1829</f>
        <v>2199.8465753424657</v>
      </c>
      <c r="U1829" s="68">
        <f>SQRT(2*Table1[[#This Row],[DEMAND for the whole year]]*$H$1/(Table1[[#This Row],[Std. Price ($)]]*$K$1))</f>
        <v>867.27785264055137</v>
      </c>
      <c r="V1829" s="68">
        <f>Table1[[#This Row],[DEMAND for the whole year]]/U1829</f>
        <v>7.5269995424471769</v>
      </c>
      <c r="W1829" s="68">
        <f>Table1[[#This Row],[Demand variability (COV)]]*S1829</f>
        <v>19.136876712328771</v>
      </c>
      <c r="X1829" s="68">
        <f t="shared" si="404"/>
        <v>212.23822979673847</v>
      </c>
      <c r="Y1829" s="68">
        <f t="shared" si="405"/>
        <v>435.88403323947796</v>
      </c>
      <c r="Z1829" s="58">
        <f>(Table1[[#This Row],[Eoq]]/2)*(Table1[[#This Row],[Std. Price ($)]]*$K$1)</f>
        <v>2258.0998627341528</v>
      </c>
      <c r="AA1829" s="58">
        <f>Table1[[#This Row],[number of times I order]]*$H$1</f>
        <v>2258.0998627341532</v>
      </c>
      <c r="AB1829" s="58">
        <f>Table1[[#This Row],[Holding cost]]+AA1829</f>
        <v>4516.1997254683065</v>
      </c>
      <c r="AC1829" s="34">
        <v>-0.2</v>
      </c>
      <c r="AD1829" s="29">
        <v>0.7</v>
      </c>
      <c r="AE1829" s="29">
        <v>1.07</v>
      </c>
      <c r="AF1829" s="29">
        <v>123</v>
      </c>
    </row>
    <row r="1830" spans="1:32" x14ac:dyDescent="0.15">
      <c r="A1830" s="32">
        <v>96799.145115036881</v>
      </c>
      <c r="B1830" s="33">
        <v>28.115549000000001</v>
      </c>
      <c r="C1830" s="33">
        <v>17640.999271852019</v>
      </c>
      <c r="D1830" s="33">
        <f>C1830/Table1[[#This Row],[Std. Price ($)]]</f>
        <v>627.44637395670338</v>
      </c>
      <c r="E1830" s="29">
        <v>752</v>
      </c>
      <c r="F1830" s="29">
        <f t="shared" si="392"/>
        <v>1654.4</v>
      </c>
      <c r="G1830" s="29">
        <f t="shared" si="393"/>
        <v>1654.4</v>
      </c>
      <c r="H1830" s="29">
        <f t="shared" si="394"/>
        <v>1654.4</v>
      </c>
      <c r="I1830" s="58">
        <f t="shared" si="395"/>
        <v>1654.4</v>
      </c>
      <c r="J1830" s="58">
        <f t="shared" si="396"/>
        <v>1654.4</v>
      </c>
      <c r="K1830" s="58">
        <f t="shared" si="397"/>
        <v>1654.4</v>
      </c>
      <c r="L1830" s="58">
        <f t="shared" si="398"/>
        <v>1654.4</v>
      </c>
      <c r="M1830" s="58">
        <f t="shared" si="399"/>
        <v>1654.4</v>
      </c>
      <c r="N1830" s="58">
        <f t="shared" si="400"/>
        <v>1654.4</v>
      </c>
      <c r="O1830" s="58">
        <f t="shared" si="401"/>
        <v>1654.4</v>
      </c>
      <c r="P1830" s="58">
        <f t="shared" si="402"/>
        <v>1654.4</v>
      </c>
      <c r="Q1830" s="58">
        <f t="shared" si="403"/>
        <v>1654.4</v>
      </c>
      <c r="R1830" s="58">
        <f>SUM(Table1[[#This Row],[Oct]:[September]])</f>
        <v>19852.800000000003</v>
      </c>
      <c r="S1830" s="68">
        <f>Table1[[#This Row],[DEMAND for the whole year]]/365</f>
        <v>54.391232876712337</v>
      </c>
      <c r="T1830" s="68">
        <f>Table1[[#This Row],[Lead Time (days)]]*S1830</f>
        <v>2175.6493150684937</v>
      </c>
      <c r="U1830" s="68">
        <f>SQRT(2*Table1[[#This Row],[DEMAND for the whole year]]*$H$1/(Table1[[#This Row],[Std. Price ($)]]*$K$1))</f>
        <v>1455.4531386646379</v>
      </c>
      <c r="V1830" s="68">
        <f>Table1[[#This Row],[DEMAND for the whole year]]/U1830</f>
        <v>13.64028801244314</v>
      </c>
      <c r="W1830" s="68">
        <f>Table1[[#This Row],[Demand variability (COV)]]*S1830</f>
        <v>26.651704109589044</v>
      </c>
      <c r="X1830" s="68">
        <f t="shared" si="404"/>
        <v>168.56017702234246</v>
      </c>
      <c r="Y1830" s="68">
        <f t="shared" si="405"/>
        <v>346.1802799355429</v>
      </c>
      <c r="Z1830" s="58">
        <f>(Table1[[#This Row],[Eoq]]/2)*(Table1[[#This Row],[Std. Price ($)]]*$K$1)</f>
        <v>4092.0864037329429</v>
      </c>
      <c r="AA1830" s="58">
        <f>Table1[[#This Row],[number of times I order]]*$H$1</f>
        <v>4092.086403732942</v>
      </c>
      <c r="AB1830" s="58">
        <f>Table1[[#This Row],[Holding cost]]+AA1830</f>
        <v>8184.1728074658849</v>
      </c>
      <c r="AC1830" s="34">
        <v>1.2</v>
      </c>
      <c r="AD1830" s="29">
        <v>0.87</v>
      </c>
      <c r="AE1830" s="29">
        <v>0.49</v>
      </c>
      <c r="AF1830" s="29">
        <v>40</v>
      </c>
    </row>
    <row r="1831" spans="1:32" x14ac:dyDescent="0.15">
      <c r="A1831" s="32">
        <v>9309.6641416217317</v>
      </c>
      <c r="B1831" s="33">
        <v>8.0670370000000009</v>
      </c>
      <c r="C1831" s="33">
        <v>5777.780805120412</v>
      </c>
      <c r="D1831" s="33">
        <f>C1831/Table1[[#This Row],[Std. Price ($)]]</f>
        <v>716.22093776443705</v>
      </c>
      <c r="E1831" s="29">
        <v>786</v>
      </c>
      <c r="F1831" s="29">
        <f t="shared" si="392"/>
        <v>1729.1999999999998</v>
      </c>
      <c r="G1831" s="29">
        <f t="shared" si="393"/>
        <v>1729.1999999999998</v>
      </c>
      <c r="H1831" s="29">
        <f t="shared" si="394"/>
        <v>1729.1999999999998</v>
      </c>
      <c r="I1831" s="58">
        <f t="shared" si="395"/>
        <v>1729.1999999999998</v>
      </c>
      <c r="J1831" s="58">
        <f t="shared" si="396"/>
        <v>1729.1999999999998</v>
      </c>
      <c r="K1831" s="58">
        <f t="shared" si="397"/>
        <v>1729.1999999999998</v>
      </c>
      <c r="L1831" s="58">
        <f t="shared" si="398"/>
        <v>1729.1999999999998</v>
      </c>
      <c r="M1831" s="58">
        <f t="shared" si="399"/>
        <v>1729.1999999999998</v>
      </c>
      <c r="N1831" s="58">
        <f t="shared" si="400"/>
        <v>1729.1999999999998</v>
      </c>
      <c r="O1831" s="58">
        <f t="shared" si="401"/>
        <v>1729.1999999999998</v>
      </c>
      <c r="P1831" s="58">
        <f t="shared" si="402"/>
        <v>1729.1999999999998</v>
      </c>
      <c r="Q1831" s="58">
        <f t="shared" si="403"/>
        <v>1729.1999999999998</v>
      </c>
      <c r="R1831" s="58">
        <f>SUM(Table1[[#This Row],[Oct]:[September]])</f>
        <v>20750.400000000005</v>
      </c>
      <c r="S1831" s="68">
        <f>Table1[[#This Row],[DEMAND for the whole year]]/365</f>
        <v>56.850410958904121</v>
      </c>
      <c r="T1831" s="68">
        <f>Table1[[#This Row],[Lead Time (days)]]*S1831</f>
        <v>2501.4180821917812</v>
      </c>
      <c r="U1831" s="68">
        <f>SQRT(2*Table1[[#This Row],[DEMAND for the whole year]]*$H$1/(Table1[[#This Row],[Std. Price ($)]]*$K$1))</f>
        <v>2777.9014814652714</v>
      </c>
      <c r="V1831" s="68">
        <f>Table1[[#This Row],[DEMAND for the whole year]]/U1831</f>
        <v>7.4698113444450538</v>
      </c>
      <c r="W1831" s="68">
        <f>Table1[[#This Row],[Demand variability (COV)]]*S1831</f>
        <v>23.308668493150687</v>
      </c>
      <c r="X1831" s="68">
        <f t="shared" si="404"/>
        <v>154.61221550911881</v>
      </c>
      <c r="Y1831" s="68">
        <f t="shared" si="405"/>
        <v>317.53466917222528</v>
      </c>
      <c r="Z1831" s="58">
        <f>(Table1[[#This Row],[Eoq]]/2)*(Table1[[#This Row],[Std. Price ($)]]*$K$1)</f>
        <v>2240.9434033335165</v>
      </c>
      <c r="AA1831" s="58">
        <f>Table1[[#This Row],[number of times I order]]*$H$1</f>
        <v>2240.943403333516</v>
      </c>
      <c r="AB1831" s="58">
        <f>Table1[[#This Row],[Holding cost]]+AA1831</f>
        <v>4481.8868066670329</v>
      </c>
      <c r="AC1831" s="34">
        <v>1.2</v>
      </c>
      <c r="AD1831" s="29">
        <v>1</v>
      </c>
      <c r="AE1831" s="29">
        <v>0.41</v>
      </c>
      <c r="AF1831" s="29">
        <v>44</v>
      </c>
    </row>
    <row r="1832" spans="1:32" x14ac:dyDescent="0.15">
      <c r="A1832" s="32">
        <v>22592.416471739398</v>
      </c>
      <c r="B1832" s="33">
        <v>16.087302000000001</v>
      </c>
      <c r="C1832" s="33">
        <v>44489.647259670841</v>
      </c>
      <c r="D1832" s="33">
        <f>C1832/Table1[[#This Row],[Std. Price ($)]]</f>
        <v>2765.5132762268549</v>
      </c>
      <c r="E1832" s="29">
        <v>688</v>
      </c>
      <c r="F1832" s="29">
        <f t="shared" si="392"/>
        <v>825.6</v>
      </c>
      <c r="G1832" s="29">
        <f t="shared" si="393"/>
        <v>825.6</v>
      </c>
      <c r="H1832" s="29">
        <f t="shared" si="394"/>
        <v>825.6</v>
      </c>
      <c r="I1832" s="58">
        <f t="shared" si="395"/>
        <v>825.6</v>
      </c>
      <c r="J1832" s="58">
        <f t="shared" si="396"/>
        <v>825.6</v>
      </c>
      <c r="K1832" s="58">
        <f t="shared" si="397"/>
        <v>825.6</v>
      </c>
      <c r="L1832" s="58">
        <f t="shared" si="398"/>
        <v>825.6</v>
      </c>
      <c r="M1832" s="58">
        <f t="shared" si="399"/>
        <v>825.6</v>
      </c>
      <c r="N1832" s="58">
        <f t="shared" si="400"/>
        <v>825.6</v>
      </c>
      <c r="O1832" s="58">
        <f t="shared" si="401"/>
        <v>825.6</v>
      </c>
      <c r="P1832" s="58">
        <f t="shared" si="402"/>
        <v>825.6</v>
      </c>
      <c r="Q1832" s="58">
        <f t="shared" si="403"/>
        <v>825.6</v>
      </c>
      <c r="R1832" s="58">
        <f>SUM(Table1[[#This Row],[Oct]:[September]])</f>
        <v>9907.2000000000025</v>
      </c>
      <c r="S1832" s="68">
        <f>Table1[[#This Row],[DEMAND for the whole year]]/365</f>
        <v>27.143013698630146</v>
      </c>
      <c r="T1832" s="68">
        <f>Table1[[#This Row],[Lead Time (days)]]*S1832</f>
        <v>2632.8723287671241</v>
      </c>
      <c r="U1832" s="68">
        <f>SQRT(2*Table1[[#This Row],[DEMAND for the whole year]]*$H$1/(Table1[[#This Row],[Std. Price ($)]]*$K$1))</f>
        <v>1359.2348002441922</v>
      </c>
      <c r="V1832" s="68">
        <f>Table1[[#This Row],[DEMAND for the whole year]]/U1832</f>
        <v>7.288806906812666</v>
      </c>
      <c r="W1832" s="68">
        <f>Table1[[#This Row],[Demand variability (COV)]]*S1832</f>
        <v>27.143013698630146</v>
      </c>
      <c r="X1832" s="68">
        <f t="shared" si="404"/>
        <v>267.32768223001204</v>
      </c>
      <c r="Y1832" s="68">
        <f t="shared" si="405"/>
        <v>549.02393616161714</v>
      </c>
      <c r="Z1832" s="58">
        <f>(Table1[[#This Row],[Eoq]]/2)*(Table1[[#This Row],[Std. Price ($)]]*$K$1)</f>
        <v>2186.6420720437995</v>
      </c>
      <c r="AA1832" s="58">
        <f>Table1[[#This Row],[number of times I order]]*$H$1</f>
        <v>2186.6420720438</v>
      </c>
      <c r="AB1832" s="58">
        <f>Table1[[#This Row],[Holding cost]]+AA1832</f>
        <v>4373.2841440876</v>
      </c>
      <c r="AC1832" s="34">
        <v>0.2</v>
      </c>
      <c r="AD1832" s="29">
        <v>0.82</v>
      </c>
      <c r="AE1832" s="29">
        <v>1</v>
      </c>
      <c r="AF1832" s="29">
        <v>97</v>
      </c>
    </row>
    <row r="1833" spans="1:32" x14ac:dyDescent="0.15">
      <c r="A1833" s="32">
        <v>3596.2586651281272</v>
      </c>
      <c r="B1833" s="33">
        <v>38.129531</v>
      </c>
      <c r="C1833" s="33">
        <v>46040.874159710693</v>
      </c>
      <c r="D1833" s="33">
        <f>C1833/Table1[[#This Row],[Std. Price ($)]]</f>
        <v>1207.4859813961702</v>
      </c>
      <c r="E1833" s="29">
        <v>794</v>
      </c>
      <c r="F1833" s="29">
        <f t="shared" si="392"/>
        <v>1985</v>
      </c>
      <c r="G1833" s="29">
        <f t="shared" si="393"/>
        <v>1985</v>
      </c>
      <c r="H1833" s="29">
        <f t="shared" si="394"/>
        <v>1985</v>
      </c>
      <c r="I1833" s="58">
        <f t="shared" si="395"/>
        <v>1985</v>
      </c>
      <c r="J1833" s="58">
        <f t="shared" si="396"/>
        <v>1985</v>
      </c>
      <c r="K1833" s="58">
        <f t="shared" si="397"/>
        <v>1985</v>
      </c>
      <c r="L1833" s="58">
        <f t="shared" si="398"/>
        <v>1985</v>
      </c>
      <c r="M1833" s="58">
        <f t="shared" si="399"/>
        <v>1985</v>
      </c>
      <c r="N1833" s="58">
        <f t="shared" si="400"/>
        <v>1985</v>
      </c>
      <c r="O1833" s="58">
        <f t="shared" si="401"/>
        <v>1985</v>
      </c>
      <c r="P1833" s="58">
        <f t="shared" si="402"/>
        <v>1985</v>
      </c>
      <c r="Q1833" s="58">
        <f t="shared" si="403"/>
        <v>1985</v>
      </c>
      <c r="R1833" s="58">
        <f>SUM(Table1[[#This Row],[Oct]:[September]])</f>
        <v>23820</v>
      </c>
      <c r="S1833" s="68">
        <f>Table1[[#This Row],[DEMAND for the whole year]]/365</f>
        <v>65.260273972602747</v>
      </c>
      <c r="T1833" s="68">
        <f>Table1[[#This Row],[Lead Time (days)]]*S1833</f>
        <v>5286.0821917808225</v>
      </c>
      <c r="U1833" s="68">
        <f>SQRT(2*Table1[[#This Row],[DEMAND for the whole year]]*$H$1/(Table1[[#This Row],[Std. Price ($)]]*$K$1))</f>
        <v>1368.9915712401421</v>
      </c>
      <c r="V1833" s="68">
        <f>Table1[[#This Row],[DEMAND for the whole year]]/U1833</f>
        <v>17.39966885144657</v>
      </c>
      <c r="W1833" s="68">
        <f>Table1[[#This Row],[Demand variability (COV)]]*S1833</f>
        <v>28.061917808219182</v>
      </c>
      <c r="X1833" s="68">
        <f t="shared" si="404"/>
        <v>252.55726027397264</v>
      </c>
      <c r="Y1833" s="68">
        <f t="shared" si="405"/>
        <v>518.68919815982883</v>
      </c>
      <c r="Z1833" s="58">
        <f>(Table1[[#This Row],[Eoq]]/2)*(Table1[[#This Row],[Std. Price ($)]]*$K$1)</f>
        <v>5219.9006554339712</v>
      </c>
      <c r="AA1833" s="58">
        <f>Table1[[#This Row],[number of times I order]]*$H$1</f>
        <v>5219.9006554339712</v>
      </c>
      <c r="AB1833" s="58">
        <f>Table1[[#This Row],[Holding cost]]+AA1833</f>
        <v>10439.801310867942</v>
      </c>
      <c r="AC1833" s="34">
        <v>1.5</v>
      </c>
      <c r="AD1833" s="29">
        <v>0.83</v>
      </c>
      <c r="AE1833" s="29">
        <v>0.43</v>
      </c>
      <c r="AF1833" s="29">
        <v>81</v>
      </c>
    </row>
    <row r="1834" spans="1:32" x14ac:dyDescent="0.15">
      <c r="A1834" s="32">
        <v>85238.340563444988</v>
      </c>
      <c r="B1834" s="33">
        <v>16.609857000000002</v>
      </c>
      <c r="C1834" s="33">
        <v>7258.2376178630975</v>
      </c>
      <c r="D1834" s="33">
        <f>C1834/Table1[[#This Row],[Std. Price ($)]]</f>
        <v>436.98375114626793</v>
      </c>
      <c r="E1834" s="29">
        <v>728</v>
      </c>
      <c r="F1834" s="29">
        <f t="shared" si="392"/>
        <v>218.40000000000003</v>
      </c>
      <c r="G1834" s="29">
        <f t="shared" si="393"/>
        <v>218.40000000000003</v>
      </c>
      <c r="H1834" s="29">
        <f t="shared" si="394"/>
        <v>218.40000000000003</v>
      </c>
      <c r="I1834" s="58">
        <f t="shared" si="395"/>
        <v>218.40000000000003</v>
      </c>
      <c r="J1834" s="58">
        <f t="shared" si="396"/>
        <v>218.40000000000003</v>
      </c>
      <c r="K1834" s="58">
        <f t="shared" si="397"/>
        <v>218.40000000000003</v>
      </c>
      <c r="L1834" s="58">
        <f t="shared" si="398"/>
        <v>218.40000000000003</v>
      </c>
      <c r="M1834" s="58">
        <f t="shared" si="399"/>
        <v>218.40000000000003</v>
      </c>
      <c r="N1834" s="58">
        <f t="shared" si="400"/>
        <v>218.40000000000003</v>
      </c>
      <c r="O1834" s="58">
        <f t="shared" si="401"/>
        <v>218.40000000000003</v>
      </c>
      <c r="P1834" s="58">
        <f t="shared" si="402"/>
        <v>218.40000000000003</v>
      </c>
      <c r="Q1834" s="58">
        <f t="shared" si="403"/>
        <v>218.40000000000003</v>
      </c>
      <c r="R1834" s="58">
        <f>SUM(Table1[[#This Row],[Oct]:[September]])</f>
        <v>2620.8000000000006</v>
      </c>
      <c r="S1834" s="68">
        <f>Table1[[#This Row],[DEMAND for the whole year]]/365</f>
        <v>7.1802739726027411</v>
      </c>
      <c r="T1834" s="68">
        <f>Table1[[#This Row],[Lead Time (days)]]*S1834</f>
        <v>165.14630136986304</v>
      </c>
      <c r="U1834" s="68">
        <f>SQRT(2*Table1[[#This Row],[DEMAND for the whole year]]*$H$1/(Table1[[#This Row],[Std. Price ($)]]*$K$1))</f>
        <v>688.00979413694949</v>
      </c>
      <c r="V1834" s="68">
        <f>Table1[[#This Row],[DEMAND for the whole year]]/U1834</f>
        <v>3.8092480984047241</v>
      </c>
      <c r="W1834" s="68">
        <f>Table1[[#This Row],[Demand variability (COV)]]*S1834</f>
        <v>3.8773479452054804</v>
      </c>
      <c r="X1834" s="68">
        <f t="shared" si="404"/>
        <v>18.595107502468242</v>
      </c>
      <c r="Y1834" s="68">
        <f t="shared" si="405"/>
        <v>38.189681776275776</v>
      </c>
      <c r="Z1834" s="58">
        <f>(Table1[[#This Row],[Eoq]]/2)*(Table1[[#This Row],[Std. Price ($)]]*$K$1)</f>
        <v>1142.7744295214172</v>
      </c>
      <c r="AA1834" s="58">
        <f>Table1[[#This Row],[number of times I order]]*$H$1</f>
        <v>1142.7744295214172</v>
      </c>
      <c r="AB1834" s="58">
        <f>Table1[[#This Row],[Holding cost]]+AA1834</f>
        <v>2285.5488590428345</v>
      </c>
      <c r="AC1834" s="34">
        <v>-0.7</v>
      </c>
      <c r="AD1834" s="29">
        <v>0.7</v>
      </c>
      <c r="AE1834" s="29">
        <v>0.54</v>
      </c>
      <c r="AF1834" s="29">
        <v>23</v>
      </c>
    </row>
    <row r="1835" spans="1:32" x14ac:dyDescent="0.15">
      <c r="A1835" s="32">
        <v>21639.407907805551</v>
      </c>
      <c r="B1835" s="33">
        <v>16.052223000000001</v>
      </c>
      <c r="C1835" s="33">
        <v>13621.657849304018</v>
      </c>
      <c r="D1835" s="33">
        <f>C1835/Table1[[#This Row],[Std. Price ($)]]</f>
        <v>848.58389079842811</v>
      </c>
      <c r="E1835" s="29">
        <v>786</v>
      </c>
      <c r="F1835" s="29">
        <f t="shared" si="392"/>
        <v>628.79999999999995</v>
      </c>
      <c r="G1835" s="29">
        <f t="shared" si="393"/>
        <v>628.79999999999995</v>
      </c>
      <c r="H1835" s="29">
        <f t="shared" si="394"/>
        <v>628.79999999999995</v>
      </c>
      <c r="I1835" s="58">
        <f t="shared" si="395"/>
        <v>628.79999999999995</v>
      </c>
      <c r="J1835" s="58">
        <f t="shared" si="396"/>
        <v>628.79999999999995</v>
      </c>
      <c r="K1835" s="58">
        <f t="shared" si="397"/>
        <v>628.79999999999995</v>
      </c>
      <c r="L1835" s="58">
        <f t="shared" si="398"/>
        <v>628.79999999999995</v>
      </c>
      <c r="M1835" s="58">
        <f t="shared" si="399"/>
        <v>628.79999999999995</v>
      </c>
      <c r="N1835" s="58">
        <f t="shared" si="400"/>
        <v>628.79999999999995</v>
      </c>
      <c r="O1835" s="58">
        <f t="shared" si="401"/>
        <v>628.79999999999995</v>
      </c>
      <c r="P1835" s="58">
        <f t="shared" si="402"/>
        <v>628.79999999999995</v>
      </c>
      <c r="Q1835" s="58">
        <f t="shared" si="403"/>
        <v>628.79999999999995</v>
      </c>
      <c r="R1835" s="58">
        <f>SUM(Table1[[#This Row],[Oct]:[September]])</f>
        <v>7545.6000000000013</v>
      </c>
      <c r="S1835" s="68">
        <f>Table1[[#This Row],[DEMAND for the whole year]]/365</f>
        <v>20.672876712328769</v>
      </c>
      <c r="T1835" s="68">
        <f>Table1[[#This Row],[Lead Time (days)]]*S1835</f>
        <v>475.4761643835617</v>
      </c>
      <c r="U1835" s="68">
        <f>SQRT(2*Table1[[#This Row],[DEMAND for the whole year]]*$H$1/(Table1[[#This Row],[Std. Price ($)]]*$K$1))</f>
        <v>1187.5172438587836</v>
      </c>
      <c r="V1835" s="68">
        <f>Table1[[#This Row],[DEMAND for the whole year]]/U1835</f>
        <v>6.3540972049221915</v>
      </c>
      <c r="W1835" s="68">
        <f>Table1[[#This Row],[Demand variability (COV)]]*S1835</f>
        <v>23.153621917808223</v>
      </c>
      <c r="X1835" s="68">
        <f t="shared" si="404"/>
        <v>111.04086987228898</v>
      </c>
      <c r="Y1835" s="68">
        <f t="shared" si="405"/>
        <v>228.05006553582339</v>
      </c>
      <c r="Z1835" s="58">
        <f>(Table1[[#This Row],[Eoq]]/2)*(Table1[[#This Row],[Std. Price ($)]]*$K$1)</f>
        <v>1906.2291614766577</v>
      </c>
      <c r="AA1835" s="58">
        <f>Table1[[#This Row],[number of times I order]]*$H$1</f>
        <v>1906.2291614766575</v>
      </c>
      <c r="AB1835" s="58">
        <f>Table1[[#This Row],[Holding cost]]+AA1835</f>
        <v>3812.4583229533155</v>
      </c>
      <c r="AC1835" s="34">
        <v>-0.2</v>
      </c>
      <c r="AD1835" s="29">
        <v>0.7</v>
      </c>
      <c r="AE1835" s="29">
        <v>1.1200000000000001</v>
      </c>
      <c r="AF1835" s="29">
        <v>23</v>
      </c>
    </row>
    <row r="1836" spans="1:32" x14ac:dyDescent="0.15">
      <c r="A1836" s="32">
        <v>67330.828575045511</v>
      </c>
      <c r="B1836" s="33">
        <v>13.784100000000002</v>
      </c>
      <c r="C1836" s="33">
        <v>15291.027693380425</v>
      </c>
      <c r="D1836" s="33">
        <f>C1836/Table1[[#This Row],[Std. Price ($)]]</f>
        <v>1109.3236187622276</v>
      </c>
      <c r="E1836" s="29">
        <v>810</v>
      </c>
      <c r="F1836" s="29">
        <f t="shared" si="392"/>
        <v>1215</v>
      </c>
      <c r="G1836" s="29">
        <f t="shared" si="393"/>
        <v>1215</v>
      </c>
      <c r="H1836" s="29">
        <f t="shared" si="394"/>
        <v>1215</v>
      </c>
      <c r="I1836" s="58">
        <f t="shared" si="395"/>
        <v>1215</v>
      </c>
      <c r="J1836" s="58">
        <f t="shared" si="396"/>
        <v>1215</v>
      </c>
      <c r="K1836" s="58">
        <f t="shared" si="397"/>
        <v>1215</v>
      </c>
      <c r="L1836" s="58">
        <f t="shared" si="398"/>
        <v>1215</v>
      </c>
      <c r="M1836" s="58">
        <f t="shared" si="399"/>
        <v>1215</v>
      </c>
      <c r="N1836" s="58">
        <f t="shared" si="400"/>
        <v>1215</v>
      </c>
      <c r="O1836" s="58">
        <f t="shared" si="401"/>
        <v>1215</v>
      </c>
      <c r="P1836" s="58">
        <f t="shared" si="402"/>
        <v>1215</v>
      </c>
      <c r="Q1836" s="58">
        <f t="shared" si="403"/>
        <v>1215</v>
      </c>
      <c r="R1836" s="58">
        <f>SUM(Table1[[#This Row],[Oct]:[September]])</f>
        <v>14580</v>
      </c>
      <c r="S1836" s="68">
        <f>Table1[[#This Row],[DEMAND for the whole year]]/365</f>
        <v>39.945205479452056</v>
      </c>
      <c r="T1836" s="68">
        <f>Table1[[#This Row],[Lead Time (days)]]*S1836</f>
        <v>2636.3835616438355</v>
      </c>
      <c r="U1836" s="68">
        <f>SQRT(2*Table1[[#This Row],[DEMAND for the whole year]]*$H$1/(Table1[[#This Row],[Std. Price ($)]]*$K$1))</f>
        <v>1781.3537886160545</v>
      </c>
      <c r="V1836" s="68">
        <f>Table1[[#This Row],[DEMAND for the whole year]]/U1836</f>
        <v>8.1847862525541863</v>
      </c>
      <c r="W1836" s="68">
        <f>Table1[[#This Row],[Demand variability (COV)]]*S1836</f>
        <v>16.776986301369863</v>
      </c>
      <c r="X1836" s="68">
        <f t="shared" si="404"/>
        <v>136.29688102638019</v>
      </c>
      <c r="Y1836" s="68">
        <f t="shared" si="405"/>
        <v>279.9195709304434</v>
      </c>
      <c r="Z1836" s="58">
        <f>(Table1[[#This Row],[Eoq]]/2)*(Table1[[#This Row],[Std. Price ($)]]*$K$1)</f>
        <v>2455.4358757662562</v>
      </c>
      <c r="AA1836" s="58">
        <f>Table1[[#This Row],[number of times I order]]*$H$1</f>
        <v>2455.4358757662558</v>
      </c>
      <c r="AB1836" s="58">
        <f>Table1[[#This Row],[Holding cost]]+AA1836</f>
        <v>4910.8717515325116</v>
      </c>
      <c r="AC1836" s="34">
        <v>0.5</v>
      </c>
      <c r="AD1836" s="29">
        <v>0.8</v>
      </c>
      <c r="AE1836" s="29">
        <v>0.42</v>
      </c>
      <c r="AF1836" s="29">
        <v>66</v>
      </c>
    </row>
    <row r="1837" spans="1:32" x14ac:dyDescent="0.15">
      <c r="A1837" s="32">
        <v>37199.400821726595</v>
      </c>
      <c r="B1837" s="33">
        <v>10.405307000000001</v>
      </c>
      <c r="C1837" s="33">
        <v>3658.6556756382483</v>
      </c>
      <c r="D1837" s="33">
        <f>C1837/Table1[[#This Row],[Std. Price ($)]]</f>
        <v>351.61439019898677</v>
      </c>
      <c r="E1837" s="29">
        <v>688</v>
      </c>
      <c r="F1837" s="29">
        <f t="shared" si="392"/>
        <v>1032</v>
      </c>
      <c r="G1837" s="29">
        <f t="shared" si="393"/>
        <v>1032</v>
      </c>
      <c r="H1837" s="29">
        <f t="shared" si="394"/>
        <v>1032</v>
      </c>
      <c r="I1837" s="58">
        <f t="shared" si="395"/>
        <v>1032</v>
      </c>
      <c r="J1837" s="58">
        <f t="shared" si="396"/>
        <v>1032</v>
      </c>
      <c r="K1837" s="58">
        <f t="shared" si="397"/>
        <v>1032</v>
      </c>
      <c r="L1837" s="58">
        <f t="shared" si="398"/>
        <v>1032</v>
      </c>
      <c r="M1837" s="58">
        <f t="shared" si="399"/>
        <v>1032</v>
      </c>
      <c r="N1837" s="58">
        <f t="shared" si="400"/>
        <v>1032</v>
      </c>
      <c r="O1837" s="58">
        <f t="shared" si="401"/>
        <v>1032</v>
      </c>
      <c r="P1837" s="58">
        <f t="shared" si="402"/>
        <v>1032</v>
      </c>
      <c r="Q1837" s="58">
        <f t="shared" si="403"/>
        <v>1032</v>
      </c>
      <c r="R1837" s="58">
        <f>SUM(Table1[[#This Row],[Oct]:[September]])</f>
        <v>12384</v>
      </c>
      <c r="S1837" s="68">
        <f>Table1[[#This Row],[DEMAND for the whole year]]/365</f>
        <v>33.92876712328767</v>
      </c>
      <c r="T1837" s="68">
        <f>Table1[[#This Row],[Lead Time (days)]]*S1837</f>
        <v>542.86027397260273</v>
      </c>
      <c r="U1837" s="68">
        <f>SQRT(2*Table1[[#This Row],[DEMAND for the whole year]]*$H$1/(Table1[[#This Row],[Std. Price ($)]]*$K$1))</f>
        <v>1889.5728921228258</v>
      </c>
      <c r="V1837" s="68">
        <f>Table1[[#This Row],[DEMAND for the whole year]]/U1837</f>
        <v>6.5538620138052961</v>
      </c>
      <c r="W1837" s="68">
        <f>Table1[[#This Row],[Demand variability (COV)]]*S1837</f>
        <v>24.089424657534245</v>
      </c>
      <c r="X1837" s="68">
        <f t="shared" si="404"/>
        <v>96.35769863013698</v>
      </c>
      <c r="Y1837" s="68">
        <f t="shared" si="405"/>
        <v>197.89451859263323</v>
      </c>
      <c r="Z1837" s="58">
        <f>(Table1[[#This Row],[Eoq]]/2)*(Table1[[#This Row],[Std. Price ($)]]*$K$1)</f>
        <v>1966.1586041415887</v>
      </c>
      <c r="AA1837" s="58">
        <f>Table1[[#This Row],[number of times I order]]*$H$1</f>
        <v>1966.1586041415887</v>
      </c>
      <c r="AB1837" s="58">
        <f>Table1[[#This Row],[Holding cost]]+AA1837</f>
        <v>3932.3172082831775</v>
      </c>
      <c r="AC1837" s="34">
        <v>0.5</v>
      </c>
      <c r="AD1837" s="29">
        <v>0.82</v>
      </c>
      <c r="AE1837" s="29">
        <v>0.71</v>
      </c>
      <c r="AF1837" s="29">
        <v>16</v>
      </c>
    </row>
    <row r="1838" spans="1:32" x14ac:dyDescent="0.15">
      <c r="A1838" s="32">
        <v>95171.927227001521</v>
      </c>
      <c r="B1838" s="33">
        <v>86.165255000000002</v>
      </c>
      <c r="C1838" s="33">
        <v>65348.643361974333</v>
      </c>
      <c r="D1838" s="33">
        <f>C1838/Table1[[#This Row],[Std. Price ($)]]</f>
        <v>758.41060717541347</v>
      </c>
      <c r="E1838" s="29">
        <v>236</v>
      </c>
      <c r="F1838" s="29">
        <f t="shared" si="392"/>
        <v>94.4</v>
      </c>
      <c r="G1838" s="29">
        <f t="shared" si="393"/>
        <v>94.4</v>
      </c>
      <c r="H1838" s="29">
        <f t="shared" si="394"/>
        <v>94.4</v>
      </c>
      <c r="I1838" s="58">
        <f t="shared" si="395"/>
        <v>94.4</v>
      </c>
      <c r="J1838" s="58">
        <f t="shared" si="396"/>
        <v>94.4</v>
      </c>
      <c r="K1838" s="58">
        <f t="shared" si="397"/>
        <v>94.4</v>
      </c>
      <c r="L1838" s="58">
        <f t="shared" si="398"/>
        <v>94.4</v>
      </c>
      <c r="M1838" s="58">
        <f t="shared" si="399"/>
        <v>94.4</v>
      </c>
      <c r="N1838" s="58">
        <f t="shared" si="400"/>
        <v>94.4</v>
      </c>
      <c r="O1838" s="58">
        <f t="shared" si="401"/>
        <v>94.4</v>
      </c>
      <c r="P1838" s="58">
        <f t="shared" si="402"/>
        <v>94.4</v>
      </c>
      <c r="Q1838" s="58">
        <f t="shared" si="403"/>
        <v>94.4</v>
      </c>
      <c r="R1838" s="58">
        <f>SUM(Table1[[#This Row],[Oct]:[September]])</f>
        <v>1132.8</v>
      </c>
      <c r="S1838" s="68">
        <f>Table1[[#This Row],[DEMAND for the whole year]]/365</f>
        <v>3.1035616438356164</v>
      </c>
      <c r="T1838" s="68">
        <f>Table1[[#This Row],[Lead Time (days)]]*S1838</f>
        <v>136.55671232876713</v>
      </c>
      <c r="U1838" s="68">
        <f>SQRT(2*Table1[[#This Row],[DEMAND for the whole year]]*$H$1/(Table1[[#This Row],[Std. Price ($)]]*$K$1))</f>
        <v>198.59630261878877</v>
      </c>
      <c r="V1838" s="68">
        <f>Table1[[#This Row],[DEMAND for the whole year]]/U1838</f>
        <v>5.704033685735034</v>
      </c>
      <c r="W1838" s="68">
        <f>Table1[[#This Row],[Demand variability (COV)]]*S1838</f>
        <v>5.8036602739726026</v>
      </c>
      <c r="X1838" s="68">
        <f t="shared" si="404"/>
        <v>38.497127078916691</v>
      </c>
      <c r="Y1838" s="68">
        <f t="shared" si="405"/>
        <v>79.063432800779978</v>
      </c>
      <c r="Z1838" s="58">
        <f>(Table1[[#This Row],[Eoq]]/2)*(Table1[[#This Row],[Std. Price ($)]]*$K$1)</f>
        <v>1711.2101057205102</v>
      </c>
      <c r="AA1838" s="58">
        <f>Table1[[#This Row],[number of times I order]]*$H$1</f>
        <v>1711.2101057205102</v>
      </c>
      <c r="AB1838" s="58">
        <f>Table1[[#This Row],[Holding cost]]+AA1838</f>
        <v>3422.4202114410205</v>
      </c>
      <c r="AC1838" s="34">
        <v>-0.6</v>
      </c>
      <c r="AD1838" s="29">
        <v>0.7</v>
      </c>
      <c r="AE1838" s="29">
        <v>1.87</v>
      </c>
      <c r="AF1838" s="29">
        <v>44</v>
      </c>
    </row>
    <row r="1839" spans="1:32" x14ac:dyDescent="0.15">
      <c r="A1839" s="32">
        <v>89009.132687698671</v>
      </c>
      <c r="B1839" s="33">
        <v>244.44686200000004</v>
      </c>
      <c r="C1839" s="33">
        <v>399711.79538235167</v>
      </c>
      <c r="D1839" s="33">
        <f>C1839/Table1[[#This Row],[Std. Price ($)]]</f>
        <v>1635.1684456573291</v>
      </c>
      <c r="E1839" s="29">
        <v>866</v>
      </c>
      <c r="F1839" s="29">
        <f t="shared" si="392"/>
        <v>2165</v>
      </c>
      <c r="G1839" s="29">
        <f t="shared" si="393"/>
        <v>2165</v>
      </c>
      <c r="H1839" s="29">
        <f t="shared" si="394"/>
        <v>2165</v>
      </c>
      <c r="I1839" s="58">
        <f t="shared" si="395"/>
        <v>2165</v>
      </c>
      <c r="J1839" s="58">
        <f t="shared" si="396"/>
        <v>2165</v>
      </c>
      <c r="K1839" s="58">
        <f t="shared" si="397"/>
        <v>2165</v>
      </c>
      <c r="L1839" s="58">
        <f t="shared" si="398"/>
        <v>2165</v>
      </c>
      <c r="M1839" s="58">
        <f t="shared" si="399"/>
        <v>2165</v>
      </c>
      <c r="N1839" s="58">
        <f t="shared" si="400"/>
        <v>2165</v>
      </c>
      <c r="O1839" s="58">
        <f t="shared" si="401"/>
        <v>2165</v>
      </c>
      <c r="P1839" s="58">
        <f t="shared" si="402"/>
        <v>2165</v>
      </c>
      <c r="Q1839" s="58">
        <f t="shared" si="403"/>
        <v>2165</v>
      </c>
      <c r="R1839" s="58">
        <f>SUM(Table1[[#This Row],[Oct]:[September]])</f>
        <v>25980</v>
      </c>
      <c r="S1839" s="68">
        <f>Table1[[#This Row],[DEMAND for the whole year]]/365</f>
        <v>71.178082191780817</v>
      </c>
      <c r="T1839" s="68">
        <f>Table1[[#This Row],[Lead Time (days)]]*S1839</f>
        <v>5765.4246575342459</v>
      </c>
      <c r="U1839" s="68">
        <f>SQRT(2*Table1[[#This Row],[DEMAND for the whole year]]*$H$1/(Table1[[#This Row],[Std. Price ($)]]*$K$1))</f>
        <v>564.66122692734587</v>
      </c>
      <c r="V1839" s="68">
        <f>Table1[[#This Row],[DEMAND for the whole year]]/U1839</f>
        <v>46.009888338486554</v>
      </c>
      <c r="W1839" s="68">
        <f>Table1[[#This Row],[Demand variability (COV)]]*S1839</f>
        <v>40.571506849315064</v>
      </c>
      <c r="X1839" s="68">
        <f t="shared" si="404"/>
        <v>365.1435616438356</v>
      </c>
      <c r="Y1839" s="68">
        <f t="shared" si="405"/>
        <v>749.91319195025096</v>
      </c>
      <c r="Z1839" s="58">
        <f>(Table1[[#This Row],[Eoq]]/2)*(Table1[[#This Row],[Std. Price ($)]]*$K$1)</f>
        <v>13802.966501545963</v>
      </c>
      <c r="AA1839" s="58">
        <f>Table1[[#This Row],[number of times I order]]*$H$1</f>
        <v>13802.966501545967</v>
      </c>
      <c r="AB1839" s="58">
        <f>Table1[[#This Row],[Holding cost]]+AA1839</f>
        <v>27605.93300309193</v>
      </c>
      <c r="AC1839" s="34">
        <v>1.5</v>
      </c>
      <c r="AD1839" s="29">
        <v>0.8</v>
      </c>
      <c r="AE1839" s="29">
        <v>0.56999999999999995</v>
      </c>
      <c r="AF1839" s="29">
        <v>81</v>
      </c>
    </row>
    <row r="1840" spans="1:32" x14ac:dyDescent="0.15">
      <c r="A1840" s="32">
        <v>18053.505109755617</v>
      </c>
      <c r="B1840" s="33">
        <v>7.5590460000000004</v>
      </c>
      <c r="C1840" s="33">
        <v>10286.200321817421</v>
      </c>
      <c r="D1840" s="33">
        <f>C1840/Table1[[#This Row],[Std. Price ($)]]</f>
        <v>1360.7802256815769</v>
      </c>
      <c r="E1840" s="29">
        <v>494</v>
      </c>
      <c r="F1840" s="29">
        <f t="shared" si="392"/>
        <v>197.60000000000002</v>
      </c>
      <c r="G1840" s="29">
        <f t="shared" si="393"/>
        <v>197.60000000000002</v>
      </c>
      <c r="H1840" s="29">
        <f t="shared" si="394"/>
        <v>197.60000000000002</v>
      </c>
      <c r="I1840" s="58">
        <f t="shared" si="395"/>
        <v>197.60000000000002</v>
      </c>
      <c r="J1840" s="58">
        <f t="shared" si="396"/>
        <v>197.60000000000002</v>
      </c>
      <c r="K1840" s="58">
        <f t="shared" si="397"/>
        <v>197.60000000000002</v>
      </c>
      <c r="L1840" s="58">
        <f t="shared" si="398"/>
        <v>197.60000000000002</v>
      </c>
      <c r="M1840" s="58">
        <f t="shared" si="399"/>
        <v>197.60000000000002</v>
      </c>
      <c r="N1840" s="58">
        <f t="shared" si="400"/>
        <v>197.60000000000002</v>
      </c>
      <c r="O1840" s="58">
        <f t="shared" si="401"/>
        <v>197.60000000000002</v>
      </c>
      <c r="P1840" s="58">
        <f t="shared" si="402"/>
        <v>197.60000000000002</v>
      </c>
      <c r="Q1840" s="58">
        <f t="shared" si="403"/>
        <v>197.60000000000002</v>
      </c>
      <c r="R1840" s="58">
        <f>SUM(Table1[[#This Row],[Oct]:[September]])</f>
        <v>2371.1999999999998</v>
      </c>
      <c r="S1840" s="68">
        <f>Table1[[#This Row],[DEMAND for the whole year]]/365</f>
        <v>6.4964383561643828</v>
      </c>
      <c r="T1840" s="68">
        <f>Table1[[#This Row],[Lead Time (days)]]*S1840</f>
        <v>428.76493150684928</v>
      </c>
      <c r="U1840" s="68">
        <f>SQRT(2*Table1[[#This Row],[DEMAND for the whole year]]*$H$1/(Table1[[#This Row],[Std. Price ($)]]*$K$1))</f>
        <v>970.08820999281124</v>
      </c>
      <c r="V1840" s="68">
        <f>Table1[[#This Row],[DEMAND for the whole year]]/U1840</f>
        <v>2.444313801131107</v>
      </c>
      <c r="W1840" s="68">
        <f>Table1[[#This Row],[Demand variability (COV)]]*S1840</f>
        <v>6.1716164383561631</v>
      </c>
      <c r="X1840" s="68">
        <f t="shared" si="404"/>
        <v>50.138448963888074</v>
      </c>
      <c r="Y1840" s="68">
        <f t="shared" si="405"/>
        <v>102.97178494035434</v>
      </c>
      <c r="Z1840" s="58">
        <f>(Table1[[#This Row],[Eoq]]/2)*(Table1[[#This Row],[Std. Price ($)]]*$K$1)</f>
        <v>733.29414033933199</v>
      </c>
      <c r="AA1840" s="58">
        <f>Table1[[#This Row],[number of times I order]]*$H$1</f>
        <v>733.2941403393321</v>
      </c>
      <c r="AB1840" s="58">
        <f>Table1[[#This Row],[Holding cost]]+AA1840</f>
        <v>1466.588280678664</v>
      </c>
      <c r="AC1840" s="34">
        <v>-0.6</v>
      </c>
      <c r="AD1840" s="29">
        <v>1</v>
      </c>
      <c r="AE1840" s="29">
        <v>0.95</v>
      </c>
      <c r="AF1840" s="29">
        <v>66</v>
      </c>
    </row>
    <row r="1841" spans="1:32" x14ac:dyDescent="0.15">
      <c r="A1841" s="32">
        <v>88086.299476952918</v>
      </c>
      <c r="B1841" s="33">
        <v>13.702260000000001</v>
      </c>
      <c r="C1841" s="33">
        <v>16455.939756399002</v>
      </c>
      <c r="D1841" s="33">
        <f>C1841/Table1[[#This Row],[Std. Price ($)]]</f>
        <v>1200.965370413275</v>
      </c>
      <c r="E1841" s="29">
        <v>486</v>
      </c>
      <c r="F1841" s="29">
        <f t="shared" si="392"/>
        <v>729</v>
      </c>
      <c r="G1841" s="29">
        <f t="shared" si="393"/>
        <v>729</v>
      </c>
      <c r="H1841" s="29">
        <f t="shared" si="394"/>
        <v>729</v>
      </c>
      <c r="I1841" s="58">
        <f t="shared" si="395"/>
        <v>729</v>
      </c>
      <c r="J1841" s="58">
        <f t="shared" si="396"/>
        <v>729</v>
      </c>
      <c r="K1841" s="58">
        <f t="shared" si="397"/>
        <v>729</v>
      </c>
      <c r="L1841" s="58">
        <f t="shared" si="398"/>
        <v>729</v>
      </c>
      <c r="M1841" s="58">
        <f t="shared" si="399"/>
        <v>729</v>
      </c>
      <c r="N1841" s="58">
        <f t="shared" si="400"/>
        <v>729</v>
      </c>
      <c r="O1841" s="58">
        <f t="shared" si="401"/>
        <v>729</v>
      </c>
      <c r="P1841" s="58">
        <f t="shared" si="402"/>
        <v>729</v>
      </c>
      <c r="Q1841" s="58">
        <f t="shared" si="403"/>
        <v>729</v>
      </c>
      <c r="R1841" s="58">
        <f>SUM(Table1[[#This Row],[Oct]:[September]])</f>
        <v>8748</v>
      </c>
      <c r="S1841" s="68">
        <f>Table1[[#This Row],[DEMAND for the whole year]]/365</f>
        <v>23.967123287671232</v>
      </c>
      <c r="T1841" s="68">
        <f>Table1[[#This Row],[Lead Time (days)]]*S1841</f>
        <v>1869.435616438356</v>
      </c>
      <c r="U1841" s="68">
        <f>SQRT(2*Table1[[#This Row],[DEMAND for the whole year]]*$H$1/(Table1[[#This Row],[Std. Price ($)]]*$K$1))</f>
        <v>1383.9452599789472</v>
      </c>
      <c r="V1841" s="68">
        <f>Table1[[#This Row],[DEMAND for the whole year]]/U1841</f>
        <v>6.321059259333043</v>
      </c>
      <c r="W1841" s="68">
        <f>Table1[[#This Row],[Demand variability (COV)]]*S1841</f>
        <v>17.975342465753425</v>
      </c>
      <c r="X1841" s="68">
        <f t="shared" si="404"/>
        <v>158.75392614788223</v>
      </c>
      <c r="Y1841" s="68">
        <f t="shared" si="405"/>
        <v>326.04070288473787</v>
      </c>
      <c r="Z1841" s="58">
        <f>(Table1[[#This Row],[Eoq]]/2)*(Table1[[#This Row],[Std. Price ($)]]*$K$1)</f>
        <v>1896.3177777999131</v>
      </c>
      <c r="AA1841" s="58">
        <f>Table1[[#This Row],[number of times I order]]*$H$1</f>
        <v>1896.3177777999128</v>
      </c>
      <c r="AB1841" s="58">
        <f>Table1[[#This Row],[Holding cost]]+AA1841</f>
        <v>3792.6355555998261</v>
      </c>
      <c r="AC1841" s="34">
        <v>0.5</v>
      </c>
      <c r="AD1841" s="29">
        <v>1</v>
      </c>
      <c r="AE1841" s="29">
        <v>0.75</v>
      </c>
      <c r="AF1841" s="29">
        <v>78</v>
      </c>
    </row>
    <row r="1842" spans="1:32" x14ac:dyDescent="0.15">
      <c r="A1842" s="32">
        <v>1199.5616033939173</v>
      </c>
      <c r="B1842" s="33">
        <v>11.013255000000001</v>
      </c>
      <c r="C1842" s="33">
        <v>2827.142273162699</v>
      </c>
      <c r="D1842" s="33">
        <f>C1842/Table1[[#This Row],[Std. Price ($)]]</f>
        <v>256.70360607855702</v>
      </c>
      <c r="E1842" s="29">
        <v>446</v>
      </c>
      <c r="F1842" s="29">
        <f t="shared" si="392"/>
        <v>356.8</v>
      </c>
      <c r="G1842" s="29">
        <f t="shared" si="393"/>
        <v>356.8</v>
      </c>
      <c r="H1842" s="29">
        <f t="shared" si="394"/>
        <v>356.8</v>
      </c>
      <c r="I1842" s="58">
        <f t="shared" si="395"/>
        <v>356.8</v>
      </c>
      <c r="J1842" s="58">
        <f t="shared" si="396"/>
        <v>356.8</v>
      </c>
      <c r="K1842" s="58">
        <f t="shared" si="397"/>
        <v>356.8</v>
      </c>
      <c r="L1842" s="58">
        <f t="shared" si="398"/>
        <v>356.8</v>
      </c>
      <c r="M1842" s="58">
        <f t="shared" si="399"/>
        <v>356.8</v>
      </c>
      <c r="N1842" s="58">
        <f t="shared" si="400"/>
        <v>356.8</v>
      </c>
      <c r="O1842" s="58">
        <f t="shared" si="401"/>
        <v>356.8</v>
      </c>
      <c r="P1842" s="58">
        <f t="shared" si="402"/>
        <v>356.8</v>
      </c>
      <c r="Q1842" s="58">
        <f t="shared" si="403"/>
        <v>356.8</v>
      </c>
      <c r="R1842" s="58">
        <f>SUM(Table1[[#This Row],[Oct]:[September]])</f>
        <v>4281.6000000000013</v>
      </c>
      <c r="S1842" s="68">
        <f>Table1[[#This Row],[DEMAND for the whole year]]/365</f>
        <v>11.730410958904113</v>
      </c>
      <c r="T1842" s="68">
        <f>Table1[[#This Row],[Lead Time (days)]]*S1842</f>
        <v>129.03452054794525</v>
      </c>
      <c r="U1842" s="68">
        <f>SQRT(2*Table1[[#This Row],[DEMAND for the whole year]]*$H$1/(Table1[[#This Row],[Std. Price ($)]]*$K$1))</f>
        <v>1079.9554134114373</v>
      </c>
      <c r="V1842" s="68">
        <f>Table1[[#This Row],[DEMAND for the whole year]]/U1842</f>
        <v>3.9646081188435263</v>
      </c>
      <c r="W1842" s="68">
        <f>Table1[[#This Row],[Demand variability (COV)]]*S1842</f>
        <v>14.897621917808223</v>
      </c>
      <c r="X1842" s="68">
        <f t="shared" si="404"/>
        <v>49.409822169944711</v>
      </c>
      <c r="Y1842" s="68">
        <f t="shared" si="405"/>
        <v>101.47536845603599</v>
      </c>
      <c r="Z1842" s="58">
        <f>(Table1[[#This Row],[Eoq]]/2)*(Table1[[#This Row],[Std. Price ($)]]*$K$1)</f>
        <v>1189.3824356530581</v>
      </c>
      <c r="AA1842" s="58">
        <f>Table1[[#This Row],[number of times I order]]*$H$1</f>
        <v>1189.3824356530579</v>
      </c>
      <c r="AB1842" s="58">
        <f>Table1[[#This Row],[Holding cost]]+AA1842</f>
        <v>2378.7648713061162</v>
      </c>
      <c r="AC1842" s="34">
        <v>-0.2</v>
      </c>
      <c r="AD1842" s="29">
        <v>1</v>
      </c>
      <c r="AE1842" s="29">
        <v>1.27</v>
      </c>
      <c r="AF1842" s="29">
        <v>11</v>
      </c>
    </row>
    <row r="1843" spans="1:32" x14ac:dyDescent="0.15">
      <c r="A1843" s="32">
        <v>92167.074791645326</v>
      </c>
      <c r="B1843" s="33">
        <v>19.080281000000003</v>
      </c>
      <c r="C1843" s="33">
        <v>10258.845512580718</v>
      </c>
      <c r="D1843" s="33">
        <f>C1843/Table1[[#This Row],[Std. Price ($)]]</f>
        <v>537.66742285298187</v>
      </c>
      <c r="E1843" s="29">
        <v>744</v>
      </c>
      <c r="F1843" s="29">
        <f t="shared" si="392"/>
        <v>1116</v>
      </c>
      <c r="G1843" s="29">
        <f t="shared" si="393"/>
        <v>1116</v>
      </c>
      <c r="H1843" s="29">
        <f t="shared" si="394"/>
        <v>1116</v>
      </c>
      <c r="I1843" s="58">
        <f t="shared" si="395"/>
        <v>1116</v>
      </c>
      <c r="J1843" s="58">
        <f t="shared" si="396"/>
        <v>1116</v>
      </c>
      <c r="K1843" s="58">
        <f t="shared" si="397"/>
        <v>1116</v>
      </c>
      <c r="L1843" s="58">
        <f t="shared" si="398"/>
        <v>1116</v>
      </c>
      <c r="M1843" s="58">
        <f t="shared" si="399"/>
        <v>1116</v>
      </c>
      <c r="N1843" s="58">
        <f t="shared" si="400"/>
        <v>1116</v>
      </c>
      <c r="O1843" s="58">
        <f t="shared" si="401"/>
        <v>1116</v>
      </c>
      <c r="P1843" s="58">
        <f t="shared" si="402"/>
        <v>1116</v>
      </c>
      <c r="Q1843" s="58">
        <f t="shared" si="403"/>
        <v>1116</v>
      </c>
      <c r="R1843" s="58">
        <f>SUM(Table1[[#This Row],[Oct]:[September]])</f>
        <v>13392</v>
      </c>
      <c r="S1843" s="68">
        <f>Table1[[#This Row],[DEMAND for the whole year]]/365</f>
        <v>36.69041095890411</v>
      </c>
      <c r="T1843" s="68">
        <f>Table1[[#This Row],[Lead Time (days)]]*S1843</f>
        <v>843.87945205479457</v>
      </c>
      <c r="U1843" s="68">
        <f>SQRT(2*Table1[[#This Row],[DEMAND for the whole year]]*$H$1/(Table1[[#This Row],[Std. Price ($)]]*$K$1))</f>
        <v>1451.078690760512</v>
      </c>
      <c r="V1843" s="68">
        <f>Table1[[#This Row],[DEMAND for the whole year]]/U1843</f>
        <v>9.2289963909408925</v>
      </c>
      <c r="W1843" s="68">
        <f>Table1[[#This Row],[Demand variability (COV)]]*S1843</f>
        <v>27.517808219178082</v>
      </c>
      <c r="X1843" s="68">
        <f t="shared" si="404"/>
        <v>131.97077211000808</v>
      </c>
      <c r="Y1843" s="68">
        <f t="shared" si="405"/>
        <v>271.03482945616958</v>
      </c>
      <c r="Z1843" s="58">
        <f>(Table1[[#This Row],[Eoq]]/2)*(Table1[[#This Row],[Std. Price ($)]]*$K$1)</f>
        <v>2768.6989172822678</v>
      </c>
      <c r="AA1843" s="58">
        <f>Table1[[#This Row],[number of times I order]]*$H$1</f>
        <v>2768.6989172822678</v>
      </c>
      <c r="AB1843" s="58">
        <f>Table1[[#This Row],[Holding cost]]+AA1843</f>
        <v>5537.3978345645355</v>
      </c>
      <c r="AC1843" s="34">
        <v>0.5</v>
      </c>
      <c r="AD1843" s="29">
        <v>0.85</v>
      </c>
      <c r="AE1843" s="29">
        <v>0.75</v>
      </c>
      <c r="AF1843" s="29">
        <v>23</v>
      </c>
    </row>
    <row r="1844" spans="1:32" x14ac:dyDescent="0.15">
      <c r="A1844" s="32">
        <v>73298.649887801337</v>
      </c>
      <c r="B1844" s="33">
        <v>9.1309460000000016</v>
      </c>
      <c r="C1844" s="33">
        <v>20299.618825182624</v>
      </c>
      <c r="D1844" s="33">
        <f>C1844/Table1[[#This Row],[Std. Price ($)]]</f>
        <v>2223.1671094301314</v>
      </c>
      <c r="E1844" s="29">
        <v>406</v>
      </c>
      <c r="F1844" s="29">
        <f t="shared" si="392"/>
        <v>609</v>
      </c>
      <c r="G1844" s="29">
        <f t="shared" si="393"/>
        <v>609</v>
      </c>
      <c r="H1844" s="29">
        <f t="shared" si="394"/>
        <v>609</v>
      </c>
      <c r="I1844" s="58">
        <f t="shared" si="395"/>
        <v>609</v>
      </c>
      <c r="J1844" s="58">
        <f t="shared" si="396"/>
        <v>609</v>
      </c>
      <c r="K1844" s="58">
        <f t="shared" si="397"/>
        <v>609</v>
      </c>
      <c r="L1844" s="58">
        <f t="shared" si="398"/>
        <v>609</v>
      </c>
      <c r="M1844" s="58">
        <f t="shared" si="399"/>
        <v>609</v>
      </c>
      <c r="N1844" s="58">
        <f t="shared" si="400"/>
        <v>609</v>
      </c>
      <c r="O1844" s="58">
        <f t="shared" si="401"/>
        <v>609</v>
      </c>
      <c r="P1844" s="58">
        <f t="shared" si="402"/>
        <v>609</v>
      </c>
      <c r="Q1844" s="58">
        <f t="shared" si="403"/>
        <v>609</v>
      </c>
      <c r="R1844" s="58">
        <f>SUM(Table1[[#This Row],[Oct]:[September]])</f>
        <v>7308</v>
      </c>
      <c r="S1844" s="68">
        <f>Table1[[#This Row],[DEMAND for the whole year]]/365</f>
        <v>20.021917808219179</v>
      </c>
      <c r="T1844" s="68">
        <f>Table1[[#This Row],[Lead Time (days)]]*S1844</f>
        <v>1321.4465753424658</v>
      </c>
      <c r="U1844" s="68">
        <f>SQRT(2*Table1[[#This Row],[DEMAND for the whole year]]*$H$1/(Table1[[#This Row],[Std. Price ($)]]*$K$1))</f>
        <v>1549.5372093614762</v>
      </c>
      <c r="V1844" s="68">
        <f>Table1[[#This Row],[DEMAND for the whole year]]/U1844</f>
        <v>4.7162468612234463</v>
      </c>
      <c r="W1844" s="68">
        <f>Table1[[#This Row],[Demand variability (COV)]]*S1844</f>
        <v>41.044931506849316</v>
      </c>
      <c r="X1844" s="68">
        <f t="shared" si="404"/>
        <v>333.45059987729638</v>
      </c>
      <c r="Y1844" s="68">
        <f t="shared" si="405"/>
        <v>684.823806247525</v>
      </c>
      <c r="Z1844" s="58">
        <f>(Table1[[#This Row],[Eoq]]/2)*(Table1[[#This Row],[Std. Price ($)]]*$K$1)</f>
        <v>1414.8740583670337</v>
      </c>
      <c r="AA1844" s="58">
        <f>Table1[[#This Row],[number of times I order]]*$H$1</f>
        <v>1414.874058367034</v>
      </c>
      <c r="AB1844" s="58">
        <f>Table1[[#This Row],[Holding cost]]+AA1844</f>
        <v>2829.7481167340675</v>
      </c>
      <c r="AC1844" s="34">
        <v>0.5</v>
      </c>
      <c r="AD1844" s="29">
        <v>1</v>
      </c>
      <c r="AE1844" s="29">
        <v>2.0499999999999998</v>
      </c>
      <c r="AF1844" s="29">
        <v>66</v>
      </c>
    </row>
    <row r="1845" spans="1:32" x14ac:dyDescent="0.15">
      <c r="A1845" s="32">
        <v>85781.62452044191</v>
      </c>
      <c r="B1845" s="33">
        <v>126.71084800000001</v>
      </c>
      <c r="C1845" s="33">
        <v>160101.65813039328</v>
      </c>
      <c r="D1845" s="33">
        <f>C1845/Table1[[#This Row],[Std. Price ($)]]</f>
        <v>1263.5197432377161</v>
      </c>
      <c r="E1845" s="29">
        <v>988</v>
      </c>
      <c r="F1845" s="29">
        <f t="shared" si="392"/>
        <v>1778.4</v>
      </c>
      <c r="G1845" s="29">
        <f t="shared" si="393"/>
        <v>1778.4</v>
      </c>
      <c r="H1845" s="29">
        <f t="shared" si="394"/>
        <v>1778.4</v>
      </c>
      <c r="I1845" s="58">
        <f t="shared" si="395"/>
        <v>1778.4</v>
      </c>
      <c r="J1845" s="58">
        <f t="shared" si="396"/>
        <v>1778.4</v>
      </c>
      <c r="K1845" s="58">
        <f t="shared" si="397"/>
        <v>1778.4</v>
      </c>
      <c r="L1845" s="58">
        <f t="shared" si="398"/>
        <v>1778.4</v>
      </c>
      <c r="M1845" s="58">
        <f t="shared" si="399"/>
        <v>1778.4</v>
      </c>
      <c r="N1845" s="58">
        <f t="shared" si="400"/>
        <v>1778.4</v>
      </c>
      <c r="O1845" s="58">
        <f t="shared" si="401"/>
        <v>1778.4</v>
      </c>
      <c r="P1845" s="58">
        <f t="shared" si="402"/>
        <v>1778.4</v>
      </c>
      <c r="Q1845" s="58">
        <f t="shared" si="403"/>
        <v>1778.4</v>
      </c>
      <c r="R1845" s="58">
        <f>SUM(Table1[[#This Row],[Oct]:[September]])</f>
        <v>21340.800000000003</v>
      </c>
      <c r="S1845" s="68">
        <f>Table1[[#This Row],[DEMAND for the whole year]]/365</f>
        <v>58.46794520547946</v>
      </c>
      <c r="T1845" s="68">
        <f>Table1[[#This Row],[Lead Time (days)]]*S1845</f>
        <v>3858.8843835616444</v>
      </c>
      <c r="U1845" s="68">
        <f>SQRT(2*Table1[[#This Row],[DEMAND for the whole year]]*$H$1/(Table1[[#This Row],[Std. Price ($)]]*$K$1))</f>
        <v>710.81907965326673</v>
      </c>
      <c r="V1845" s="68">
        <f>Table1[[#This Row],[DEMAND for the whole year]]/U1845</f>
        <v>30.022829452481659</v>
      </c>
      <c r="W1845" s="68">
        <f>Table1[[#This Row],[Demand variability (COV)]]*S1845</f>
        <v>25.141216438356167</v>
      </c>
      <c r="X1845" s="68">
        <f t="shared" si="404"/>
        <v>204.24820788447042</v>
      </c>
      <c r="Y1845" s="68">
        <f t="shared" si="405"/>
        <v>419.47453444123306</v>
      </c>
      <c r="Z1845" s="58">
        <f>(Table1[[#This Row],[Eoq]]/2)*(Table1[[#This Row],[Std. Price ($)]]*$K$1)</f>
        <v>9006.8488357444985</v>
      </c>
      <c r="AA1845" s="58">
        <f>Table1[[#This Row],[number of times I order]]*$H$1</f>
        <v>9006.8488357444985</v>
      </c>
      <c r="AB1845" s="58">
        <f>Table1[[#This Row],[Holding cost]]+AA1845</f>
        <v>18013.697671488997</v>
      </c>
      <c r="AC1845" s="34">
        <v>0.8</v>
      </c>
      <c r="AD1845" s="29">
        <v>0.75</v>
      </c>
      <c r="AE1845" s="29">
        <v>0.43</v>
      </c>
      <c r="AF1845" s="29">
        <v>66</v>
      </c>
    </row>
    <row r="1846" spans="1:32" x14ac:dyDescent="0.15">
      <c r="A1846" s="32">
        <v>16739.764173342643</v>
      </c>
      <c r="B1846" s="33">
        <v>24.832422999999999</v>
      </c>
      <c r="C1846" s="33">
        <v>72221.021042887209</v>
      </c>
      <c r="D1846" s="33">
        <f>C1846/Table1[[#This Row],[Std. Price ($)]]</f>
        <v>2908.3356482324425</v>
      </c>
      <c r="E1846" s="29">
        <v>592</v>
      </c>
      <c r="F1846" s="29">
        <f t="shared" si="392"/>
        <v>177.60000000000002</v>
      </c>
      <c r="G1846" s="29">
        <f t="shared" si="393"/>
        <v>177.60000000000002</v>
      </c>
      <c r="H1846" s="29">
        <f t="shared" si="394"/>
        <v>177.60000000000002</v>
      </c>
      <c r="I1846" s="58">
        <f t="shared" si="395"/>
        <v>177.60000000000002</v>
      </c>
      <c r="J1846" s="58">
        <f t="shared" si="396"/>
        <v>177.60000000000002</v>
      </c>
      <c r="K1846" s="58">
        <f t="shared" si="397"/>
        <v>177.60000000000002</v>
      </c>
      <c r="L1846" s="58">
        <f t="shared" si="398"/>
        <v>177.60000000000002</v>
      </c>
      <c r="M1846" s="58">
        <f t="shared" si="399"/>
        <v>177.60000000000002</v>
      </c>
      <c r="N1846" s="58">
        <f t="shared" si="400"/>
        <v>177.60000000000002</v>
      </c>
      <c r="O1846" s="58">
        <f t="shared" si="401"/>
        <v>177.60000000000002</v>
      </c>
      <c r="P1846" s="58">
        <f t="shared" si="402"/>
        <v>177.60000000000002</v>
      </c>
      <c r="Q1846" s="58">
        <f t="shared" si="403"/>
        <v>177.60000000000002</v>
      </c>
      <c r="R1846" s="58">
        <f>SUM(Table1[[#This Row],[Oct]:[September]])</f>
        <v>2131.1999999999998</v>
      </c>
      <c r="S1846" s="68">
        <f>Table1[[#This Row],[DEMAND for the whole year]]/365</f>
        <v>5.8389041095890404</v>
      </c>
      <c r="T1846" s="68">
        <f>Table1[[#This Row],[Lead Time (days)]]*S1846</f>
        <v>718.18520547945195</v>
      </c>
      <c r="U1846" s="68">
        <f>SQRT(2*Table1[[#This Row],[DEMAND for the whole year]]*$H$1/(Table1[[#This Row],[Std. Price ($)]]*$K$1))</f>
        <v>507.41486078101576</v>
      </c>
      <c r="V1846" s="68">
        <f>Table1[[#This Row],[DEMAND for the whole year]]/U1846</f>
        <v>4.2001134864667637</v>
      </c>
      <c r="W1846" s="68">
        <f>Table1[[#This Row],[Demand variability (COV)]]*S1846</f>
        <v>5.8389041095890404</v>
      </c>
      <c r="X1846" s="68">
        <f t="shared" si="404"/>
        <v>64.756579184821234</v>
      </c>
      <c r="Y1846" s="68">
        <f t="shared" si="405"/>
        <v>132.99375395706994</v>
      </c>
      <c r="Z1846" s="58">
        <f>(Table1[[#This Row],[Eoq]]/2)*(Table1[[#This Row],[Std. Price ($)]]*$K$1)</f>
        <v>1260.0340459400295</v>
      </c>
      <c r="AA1846" s="58">
        <f>Table1[[#This Row],[number of times I order]]*$H$1</f>
        <v>1260.034045940029</v>
      </c>
      <c r="AB1846" s="58">
        <f>Table1[[#This Row],[Holding cost]]+AA1846</f>
        <v>2520.0680918800585</v>
      </c>
      <c r="AC1846" s="34">
        <v>-0.7</v>
      </c>
      <c r="AD1846" s="29">
        <v>1</v>
      </c>
      <c r="AE1846" s="29">
        <v>1</v>
      </c>
      <c r="AF1846" s="29">
        <v>123</v>
      </c>
    </row>
    <row r="1847" spans="1:32" x14ac:dyDescent="0.15">
      <c r="A1847" s="32">
        <v>5589.6770628027452</v>
      </c>
      <c r="B1847" s="33">
        <v>28.924401000000003</v>
      </c>
      <c r="C1847" s="33">
        <v>42507.829597603704</v>
      </c>
      <c r="D1847" s="33">
        <f>C1847/Table1[[#This Row],[Std. Price ($)]]</f>
        <v>1469.6183197572077</v>
      </c>
      <c r="E1847" s="29">
        <v>680</v>
      </c>
      <c r="F1847" s="29">
        <f t="shared" si="392"/>
        <v>612</v>
      </c>
      <c r="G1847" s="29">
        <f t="shared" si="393"/>
        <v>612</v>
      </c>
      <c r="H1847" s="29">
        <f t="shared" si="394"/>
        <v>612</v>
      </c>
      <c r="I1847" s="58">
        <f t="shared" si="395"/>
        <v>612</v>
      </c>
      <c r="J1847" s="58">
        <f t="shared" si="396"/>
        <v>612</v>
      </c>
      <c r="K1847" s="58">
        <f t="shared" si="397"/>
        <v>612</v>
      </c>
      <c r="L1847" s="58">
        <f t="shared" si="398"/>
        <v>612</v>
      </c>
      <c r="M1847" s="58">
        <f t="shared" si="399"/>
        <v>612</v>
      </c>
      <c r="N1847" s="58">
        <f t="shared" si="400"/>
        <v>612</v>
      </c>
      <c r="O1847" s="58">
        <f t="shared" si="401"/>
        <v>612</v>
      </c>
      <c r="P1847" s="58">
        <f t="shared" si="402"/>
        <v>612</v>
      </c>
      <c r="Q1847" s="58">
        <f t="shared" si="403"/>
        <v>612</v>
      </c>
      <c r="R1847" s="58">
        <f>SUM(Table1[[#This Row],[Oct]:[September]])</f>
        <v>7344</v>
      </c>
      <c r="S1847" s="68">
        <f>Table1[[#This Row],[DEMAND for the whole year]]/365</f>
        <v>20.12054794520548</v>
      </c>
      <c r="T1847" s="68">
        <f>Table1[[#This Row],[Lead Time (days)]]*S1847</f>
        <v>1529.1616438356166</v>
      </c>
      <c r="U1847" s="68">
        <f>SQRT(2*Table1[[#This Row],[DEMAND for the whole year]]*$H$1/(Table1[[#This Row],[Std. Price ($)]]*$K$1))</f>
        <v>872.75988126355628</v>
      </c>
      <c r="V1847" s="68">
        <f>Table1[[#This Row],[DEMAND for the whole year]]/U1847</f>
        <v>8.4146855941264977</v>
      </c>
      <c r="W1847" s="68">
        <f>Table1[[#This Row],[Demand variability (COV)]]*S1847</f>
        <v>13.279561643835617</v>
      </c>
      <c r="X1847" s="68">
        <f t="shared" si="404"/>
        <v>115.76853443999666</v>
      </c>
      <c r="Y1847" s="68">
        <f t="shared" si="405"/>
        <v>237.75950149158572</v>
      </c>
      <c r="Z1847" s="58">
        <f>(Table1[[#This Row],[Eoq]]/2)*(Table1[[#This Row],[Std. Price ($)]]*$K$1)</f>
        <v>2524.4056782379494</v>
      </c>
      <c r="AA1847" s="58">
        <f>Table1[[#This Row],[number of times I order]]*$H$1</f>
        <v>2524.4056782379494</v>
      </c>
      <c r="AB1847" s="58">
        <f>Table1[[#This Row],[Holding cost]]+AA1847</f>
        <v>5048.8113564758987</v>
      </c>
      <c r="AC1847" s="34">
        <v>-0.1</v>
      </c>
      <c r="AD1847" s="29">
        <v>0.75</v>
      </c>
      <c r="AE1847" s="29">
        <v>0.66</v>
      </c>
      <c r="AF1847" s="29">
        <v>76</v>
      </c>
    </row>
    <row r="1848" spans="1:32" x14ac:dyDescent="0.15">
      <c r="A1848" s="32">
        <v>42672.927881115516</v>
      </c>
      <c r="B1848" s="33">
        <v>12.100550000000002</v>
      </c>
      <c r="C1848" s="33">
        <v>13503.691004778837</v>
      </c>
      <c r="D1848" s="33">
        <f>C1848/Table1[[#This Row],[Std. Price ($)]]</f>
        <v>1115.9567957472045</v>
      </c>
      <c r="E1848" s="29">
        <v>454</v>
      </c>
      <c r="F1848" s="29">
        <f t="shared" si="392"/>
        <v>998.8</v>
      </c>
      <c r="G1848" s="29">
        <f t="shared" si="393"/>
        <v>998.8</v>
      </c>
      <c r="H1848" s="29">
        <f t="shared" si="394"/>
        <v>998.8</v>
      </c>
      <c r="I1848" s="58">
        <f t="shared" si="395"/>
        <v>998.8</v>
      </c>
      <c r="J1848" s="58">
        <f t="shared" si="396"/>
        <v>998.8</v>
      </c>
      <c r="K1848" s="58">
        <f t="shared" si="397"/>
        <v>998.8</v>
      </c>
      <c r="L1848" s="58">
        <f t="shared" si="398"/>
        <v>998.8</v>
      </c>
      <c r="M1848" s="58">
        <f t="shared" si="399"/>
        <v>998.8</v>
      </c>
      <c r="N1848" s="58">
        <f t="shared" si="400"/>
        <v>998.8</v>
      </c>
      <c r="O1848" s="58">
        <f t="shared" si="401"/>
        <v>998.8</v>
      </c>
      <c r="P1848" s="58">
        <f t="shared" si="402"/>
        <v>998.8</v>
      </c>
      <c r="Q1848" s="58">
        <f t="shared" si="403"/>
        <v>998.8</v>
      </c>
      <c r="R1848" s="58">
        <f>SUM(Table1[[#This Row],[Oct]:[September]])</f>
        <v>11985.599999999999</v>
      </c>
      <c r="S1848" s="68">
        <f>Table1[[#This Row],[DEMAND for the whole year]]/365</f>
        <v>32.837260273972596</v>
      </c>
      <c r="T1848" s="68">
        <f>Table1[[#This Row],[Lead Time (days)]]*S1848</f>
        <v>2561.3063013698625</v>
      </c>
      <c r="U1848" s="68">
        <f>SQRT(2*Table1[[#This Row],[DEMAND for the whole year]]*$H$1/(Table1[[#This Row],[Std. Price ($)]]*$K$1))</f>
        <v>1723.8043089039029</v>
      </c>
      <c r="V1848" s="68">
        <f>Table1[[#This Row],[DEMAND for the whole year]]/U1848</f>
        <v>6.9529934100357105</v>
      </c>
      <c r="W1848" s="68">
        <f>Table1[[#This Row],[Demand variability (COV)]]*S1848</f>
        <v>23.64282739726027</v>
      </c>
      <c r="X1848" s="68">
        <f t="shared" si="404"/>
        <v>208.80779777646714</v>
      </c>
      <c r="Y1848" s="68">
        <f t="shared" si="405"/>
        <v>428.83878721484916</v>
      </c>
      <c r="Z1848" s="58">
        <f>(Table1[[#This Row],[Eoq]]/2)*(Table1[[#This Row],[Std. Price ($)]]*$K$1)</f>
        <v>2085.8980230107127</v>
      </c>
      <c r="AA1848" s="58">
        <f>Table1[[#This Row],[number of times I order]]*$H$1</f>
        <v>2085.8980230107131</v>
      </c>
      <c r="AB1848" s="58">
        <f>Table1[[#This Row],[Holding cost]]+AA1848</f>
        <v>4171.7960460214254</v>
      </c>
      <c r="AC1848" s="34">
        <v>1.2</v>
      </c>
      <c r="AD1848" s="29">
        <v>0.85</v>
      </c>
      <c r="AE1848" s="29">
        <v>0.72</v>
      </c>
      <c r="AF1848" s="29">
        <v>78</v>
      </c>
    </row>
    <row r="1849" spans="1:32" x14ac:dyDescent="0.15">
      <c r="A1849" s="32">
        <v>83164.98886203955</v>
      </c>
      <c r="B1849" s="33">
        <v>7.5169490000000003</v>
      </c>
      <c r="C1849" s="33">
        <v>60934.15652103781</v>
      </c>
      <c r="D1849" s="33">
        <f>C1849/Table1[[#This Row],[Std. Price ($)]]</f>
        <v>8106.2351921022491</v>
      </c>
      <c r="E1849" s="29">
        <v>1610</v>
      </c>
      <c r="F1849" s="29">
        <f t="shared" si="392"/>
        <v>483</v>
      </c>
      <c r="G1849" s="29">
        <f t="shared" si="393"/>
        <v>483</v>
      </c>
      <c r="H1849" s="29">
        <f t="shared" si="394"/>
        <v>483</v>
      </c>
      <c r="I1849" s="58">
        <f t="shared" si="395"/>
        <v>483</v>
      </c>
      <c r="J1849" s="58">
        <f t="shared" si="396"/>
        <v>483</v>
      </c>
      <c r="K1849" s="58">
        <f t="shared" si="397"/>
        <v>483</v>
      </c>
      <c r="L1849" s="58">
        <f t="shared" si="398"/>
        <v>483</v>
      </c>
      <c r="M1849" s="58">
        <f t="shared" si="399"/>
        <v>483</v>
      </c>
      <c r="N1849" s="58">
        <f t="shared" si="400"/>
        <v>483</v>
      </c>
      <c r="O1849" s="58">
        <f t="shared" si="401"/>
        <v>483</v>
      </c>
      <c r="P1849" s="58">
        <f t="shared" si="402"/>
        <v>483</v>
      </c>
      <c r="Q1849" s="58">
        <f t="shared" si="403"/>
        <v>483</v>
      </c>
      <c r="R1849" s="58">
        <f>SUM(Table1[[#This Row],[Oct]:[September]])</f>
        <v>5796</v>
      </c>
      <c r="S1849" s="68">
        <f>Table1[[#This Row],[DEMAND for the whole year]]/365</f>
        <v>15.87945205479452</v>
      </c>
      <c r="T1849" s="68">
        <f>Table1[[#This Row],[Lead Time (days)]]*S1849</f>
        <v>1429.1506849315067</v>
      </c>
      <c r="U1849" s="68">
        <f>SQRT(2*Table1[[#This Row],[DEMAND for the whole year]]*$H$1/(Table1[[#This Row],[Std. Price ($)]]*$K$1))</f>
        <v>1520.9117457913285</v>
      </c>
      <c r="V1849" s="68">
        <f>Table1[[#This Row],[DEMAND for the whole year]]/U1849</f>
        <v>3.8108720088714603</v>
      </c>
      <c r="W1849" s="68">
        <f>Table1[[#This Row],[Demand variability (COV)]]*S1849</f>
        <v>20.960876712328766</v>
      </c>
      <c r="X1849" s="68">
        <f t="shared" si="404"/>
        <v>198.85233649482265</v>
      </c>
      <c r="Y1849" s="68">
        <f t="shared" si="405"/>
        <v>408.39276945283456</v>
      </c>
      <c r="Z1849" s="58">
        <f>(Table1[[#This Row],[Eoq]]/2)*(Table1[[#This Row],[Std. Price ($)]]*$K$1)</f>
        <v>1143.2616026614382</v>
      </c>
      <c r="AA1849" s="58">
        <f>Table1[[#This Row],[number of times I order]]*$H$1</f>
        <v>1143.261602661438</v>
      </c>
      <c r="AB1849" s="58">
        <f>Table1[[#This Row],[Holding cost]]+AA1849</f>
        <v>2286.5232053228765</v>
      </c>
      <c r="AC1849" s="34">
        <v>-0.7</v>
      </c>
      <c r="AD1849" s="29">
        <v>1</v>
      </c>
      <c r="AE1849" s="29">
        <v>1.32</v>
      </c>
      <c r="AF1849" s="29">
        <v>90</v>
      </c>
    </row>
    <row r="1850" spans="1:32" x14ac:dyDescent="0.15">
      <c r="A1850" s="32">
        <v>10728.187833145032</v>
      </c>
      <c r="B1850" s="33">
        <v>7.4006240000000005</v>
      </c>
      <c r="C1850" s="33">
        <v>8099.9151571219227</v>
      </c>
      <c r="D1850" s="33">
        <f>C1850/Table1[[#This Row],[Std. Price ($)]]</f>
        <v>1094.4908371404792</v>
      </c>
      <c r="E1850" s="29">
        <v>720</v>
      </c>
      <c r="F1850" s="29">
        <f t="shared" si="392"/>
        <v>1296</v>
      </c>
      <c r="G1850" s="29">
        <f t="shared" si="393"/>
        <v>1296</v>
      </c>
      <c r="H1850" s="29">
        <f t="shared" si="394"/>
        <v>1296</v>
      </c>
      <c r="I1850" s="58">
        <f t="shared" si="395"/>
        <v>1296</v>
      </c>
      <c r="J1850" s="58">
        <f t="shared" si="396"/>
        <v>1296</v>
      </c>
      <c r="K1850" s="58">
        <f t="shared" si="397"/>
        <v>1296</v>
      </c>
      <c r="L1850" s="58">
        <f t="shared" si="398"/>
        <v>1296</v>
      </c>
      <c r="M1850" s="58">
        <f t="shared" si="399"/>
        <v>1296</v>
      </c>
      <c r="N1850" s="58">
        <f t="shared" si="400"/>
        <v>1296</v>
      </c>
      <c r="O1850" s="58">
        <f t="shared" si="401"/>
        <v>1296</v>
      </c>
      <c r="P1850" s="58">
        <f t="shared" si="402"/>
        <v>1296</v>
      </c>
      <c r="Q1850" s="58">
        <f t="shared" si="403"/>
        <v>1296</v>
      </c>
      <c r="R1850" s="58">
        <f>SUM(Table1[[#This Row],[Oct]:[September]])</f>
        <v>15552</v>
      </c>
      <c r="S1850" s="68">
        <f>Table1[[#This Row],[DEMAND for the whole year]]/365</f>
        <v>42.608219178082194</v>
      </c>
      <c r="T1850" s="68">
        <f>Table1[[#This Row],[Lead Time (days)]]*S1850</f>
        <v>1576.5041095890413</v>
      </c>
      <c r="U1850" s="68">
        <f>SQRT(2*Table1[[#This Row],[DEMAND for the whole year]]*$H$1/(Table1[[#This Row],[Std. Price ($)]]*$K$1))</f>
        <v>2510.8431365226138</v>
      </c>
      <c r="V1850" s="68">
        <f>Table1[[#This Row],[DEMAND for the whole year]]/U1850</f>
        <v>6.1939353254615126</v>
      </c>
      <c r="W1850" s="68">
        <f>Table1[[#This Row],[Demand variability (COV)]]*S1850</f>
        <v>39.625643835616444</v>
      </c>
      <c r="X1850" s="68">
        <f t="shared" si="404"/>
        <v>241.03338156223032</v>
      </c>
      <c r="Y1850" s="68">
        <f t="shared" si="405"/>
        <v>495.02204480933483</v>
      </c>
      <c r="Z1850" s="58">
        <f>(Table1[[#This Row],[Eoq]]/2)*(Table1[[#This Row],[Std. Price ($)]]*$K$1)</f>
        <v>1858.1805976384535</v>
      </c>
      <c r="AA1850" s="58">
        <f>Table1[[#This Row],[number of times I order]]*$H$1</f>
        <v>1858.1805976384537</v>
      </c>
      <c r="AB1850" s="58">
        <f>Table1[[#This Row],[Holding cost]]+AA1850</f>
        <v>3716.361195276907</v>
      </c>
      <c r="AC1850" s="34">
        <v>0.8</v>
      </c>
      <c r="AD1850" s="29">
        <v>1</v>
      </c>
      <c r="AE1850" s="29">
        <v>0.93</v>
      </c>
      <c r="AF1850" s="29">
        <v>37</v>
      </c>
    </row>
    <row r="1851" spans="1:32" x14ac:dyDescent="0.15">
      <c r="A1851" s="32">
        <v>4947.6663980068224</v>
      </c>
      <c r="B1851" s="33">
        <v>5.7287670000000013</v>
      </c>
      <c r="C1851" s="33">
        <v>1445.8705764169922</v>
      </c>
      <c r="D1851" s="33">
        <f>C1851/Table1[[#This Row],[Std. Price ($)]]</f>
        <v>252.38774354359182</v>
      </c>
      <c r="E1851" s="29">
        <v>608</v>
      </c>
      <c r="F1851" s="29">
        <f t="shared" si="392"/>
        <v>1337.6</v>
      </c>
      <c r="G1851" s="29">
        <f t="shared" si="393"/>
        <v>1337.6</v>
      </c>
      <c r="H1851" s="29">
        <f t="shared" si="394"/>
        <v>1337.6</v>
      </c>
      <c r="I1851" s="58">
        <f t="shared" si="395"/>
        <v>1337.6</v>
      </c>
      <c r="J1851" s="58">
        <f t="shared" si="396"/>
        <v>1337.6</v>
      </c>
      <c r="K1851" s="58">
        <f t="shared" si="397"/>
        <v>1337.6</v>
      </c>
      <c r="L1851" s="58">
        <f t="shared" si="398"/>
        <v>1337.6</v>
      </c>
      <c r="M1851" s="58">
        <f t="shared" si="399"/>
        <v>1337.6</v>
      </c>
      <c r="N1851" s="58">
        <f t="shared" si="400"/>
        <v>1337.6</v>
      </c>
      <c r="O1851" s="58">
        <f t="shared" si="401"/>
        <v>1337.6</v>
      </c>
      <c r="P1851" s="58">
        <f t="shared" si="402"/>
        <v>1337.6</v>
      </c>
      <c r="Q1851" s="58">
        <f t="shared" si="403"/>
        <v>1337.6</v>
      </c>
      <c r="R1851" s="58">
        <f>SUM(Table1[[#This Row],[Oct]:[September]])</f>
        <v>16051.200000000003</v>
      </c>
      <c r="S1851" s="68">
        <f>Table1[[#This Row],[DEMAND for the whole year]]/365</f>
        <v>43.975890410958911</v>
      </c>
      <c r="T1851" s="68">
        <f>Table1[[#This Row],[Lead Time (days)]]*S1851</f>
        <v>483.73479452054801</v>
      </c>
      <c r="U1851" s="68">
        <f>SQRT(2*Table1[[#This Row],[DEMAND for the whole year]]*$H$1/(Table1[[#This Row],[Std. Price ($)]]*$K$1))</f>
        <v>2899.2375503134112</v>
      </c>
      <c r="V1851" s="68">
        <f>Table1[[#This Row],[DEMAND for the whole year]]/U1851</f>
        <v>5.5363521344654378</v>
      </c>
      <c r="W1851" s="68">
        <f>Table1[[#This Row],[Demand variability (COV)]]*S1851</f>
        <v>44.855408219178088</v>
      </c>
      <c r="X1851" s="68">
        <f t="shared" si="404"/>
        <v>148.7685588812374</v>
      </c>
      <c r="Y1851" s="68">
        <f t="shared" si="405"/>
        <v>305.53326573860738</v>
      </c>
      <c r="Z1851" s="58">
        <f>(Table1[[#This Row],[Eoq]]/2)*(Table1[[#This Row],[Std. Price ($)]]*$K$1)</f>
        <v>1660.9056403396314</v>
      </c>
      <c r="AA1851" s="58">
        <f>Table1[[#This Row],[number of times I order]]*$H$1</f>
        <v>1660.9056403396314</v>
      </c>
      <c r="AB1851" s="58">
        <f>Table1[[#This Row],[Holding cost]]+AA1851</f>
        <v>3321.8112806792628</v>
      </c>
      <c r="AC1851" s="34">
        <v>1.2</v>
      </c>
      <c r="AD1851" s="29">
        <v>1</v>
      </c>
      <c r="AE1851" s="29">
        <v>1.02</v>
      </c>
      <c r="AF1851" s="29">
        <v>11</v>
      </c>
    </row>
    <row r="1852" spans="1:32" x14ac:dyDescent="0.15">
      <c r="A1852" s="32">
        <v>36463.562783403046</v>
      </c>
      <c r="B1852" s="33">
        <v>5.4978000000000007</v>
      </c>
      <c r="C1852" s="33">
        <v>30759.163188279806</v>
      </c>
      <c r="D1852" s="33">
        <f>C1852/Table1[[#This Row],[Std. Price ($)]]</f>
        <v>5594.8130503619268</v>
      </c>
      <c r="E1852" s="29">
        <v>1626</v>
      </c>
      <c r="F1852" s="29">
        <f t="shared" si="392"/>
        <v>487.80000000000018</v>
      </c>
      <c r="G1852" s="29">
        <f t="shared" si="393"/>
        <v>487.80000000000018</v>
      </c>
      <c r="H1852" s="29">
        <f t="shared" si="394"/>
        <v>487.80000000000018</v>
      </c>
      <c r="I1852" s="58">
        <f t="shared" si="395"/>
        <v>487.80000000000018</v>
      </c>
      <c r="J1852" s="58">
        <f t="shared" si="396"/>
        <v>487.80000000000018</v>
      </c>
      <c r="K1852" s="58">
        <f t="shared" si="397"/>
        <v>487.80000000000018</v>
      </c>
      <c r="L1852" s="58">
        <f t="shared" si="398"/>
        <v>487.80000000000018</v>
      </c>
      <c r="M1852" s="58">
        <f t="shared" si="399"/>
        <v>487.80000000000018</v>
      </c>
      <c r="N1852" s="58">
        <f t="shared" si="400"/>
        <v>487.80000000000018</v>
      </c>
      <c r="O1852" s="58">
        <f t="shared" si="401"/>
        <v>487.80000000000018</v>
      </c>
      <c r="P1852" s="58">
        <f t="shared" si="402"/>
        <v>487.80000000000018</v>
      </c>
      <c r="Q1852" s="58">
        <f t="shared" si="403"/>
        <v>487.80000000000018</v>
      </c>
      <c r="R1852" s="58">
        <f>SUM(Table1[[#This Row],[Oct]:[September]])</f>
        <v>5853.6000000000022</v>
      </c>
      <c r="S1852" s="68">
        <f>Table1[[#This Row],[DEMAND for the whole year]]/365</f>
        <v>16.03726027397261</v>
      </c>
      <c r="T1852" s="68">
        <f>Table1[[#This Row],[Lead Time (days)]]*S1852</f>
        <v>1058.4591780821922</v>
      </c>
      <c r="U1852" s="68">
        <f>SQRT(2*Table1[[#This Row],[DEMAND for the whole year]]*$H$1/(Table1[[#This Row],[Std. Price ($)]]*$K$1))</f>
        <v>1787.2186176927821</v>
      </c>
      <c r="V1852" s="68">
        <f>Table1[[#This Row],[DEMAND for the whole year]]/U1852</f>
        <v>3.2752568387837933</v>
      </c>
      <c r="W1852" s="68">
        <f>Table1[[#This Row],[Demand variability (COV)]]*S1852</f>
        <v>18.122104109589046</v>
      </c>
      <c r="X1852" s="68">
        <f t="shared" si="404"/>
        <v>147.22466975911257</v>
      </c>
      <c r="Y1852" s="68">
        <f t="shared" si="405"/>
        <v>302.36250513590721</v>
      </c>
      <c r="Z1852" s="58">
        <f>(Table1[[#This Row],[Eoq]]/2)*(Table1[[#This Row],[Std. Price ($)]]*$K$1)</f>
        <v>982.57705163513788</v>
      </c>
      <c r="AA1852" s="58">
        <f>Table1[[#This Row],[number of times I order]]*$H$1</f>
        <v>982.57705163513799</v>
      </c>
      <c r="AB1852" s="58">
        <f>Table1[[#This Row],[Holding cost]]+AA1852</f>
        <v>1965.1541032702758</v>
      </c>
      <c r="AC1852" s="34">
        <v>-0.7</v>
      </c>
      <c r="AD1852" s="29">
        <v>0.7</v>
      </c>
      <c r="AE1852" s="29">
        <v>1.1299999999999999</v>
      </c>
      <c r="AF1852" s="29">
        <v>66</v>
      </c>
    </row>
    <row r="1853" spans="1:32" x14ac:dyDescent="0.15">
      <c r="A1853" s="32">
        <v>89822.094598558891</v>
      </c>
      <c r="B1853" s="33">
        <v>5.027286000000001</v>
      </c>
      <c r="C1853" s="33">
        <v>5406.3553193694761</v>
      </c>
      <c r="D1853" s="33">
        <f>C1853/Table1[[#This Row],[Std. Price ($)]]</f>
        <v>1075.4023780165828</v>
      </c>
      <c r="E1853" s="29">
        <v>284</v>
      </c>
      <c r="F1853" s="29">
        <f t="shared" si="392"/>
        <v>624.79999999999995</v>
      </c>
      <c r="G1853" s="29">
        <f t="shared" si="393"/>
        <v>624.79999999999995</v>
      </c>
      <c r="H1853" s="29">
        <f t="shared" si="394"/>
        <v>624.79999999999995</v>
      </c>
      <c r="I1853" s="58">
        <f t="shared" si="395"/>
        <v>624.79999999999995</v>
      </c>
      <c r="J1853" s="58">
        <f t="shared" si="396"/>
        <v>624.79999999999995</v>
      </c>
      <c r="K1853" s="58">
        <f t="shared" si="397"/>
        <v>624.79999999999995</v>
      </c>
      <c r="L1853" s="58">
        <f t="shared" si="398"/>
        <v>624.79999999999995</v>
      </c>
      <c r="M1853" s="58">
        <f t="shared" si="399"/>
        <v>624.79999999999995</v>
      </c>
      <c r="N1853" s="58">
        <f t="shared" si="400"/>
        <v>624.79999999999995</v>
      </c>
      <c r="O1853" s="58">
        <f t="shared" si="401"/>
        <v>624.79999999999995</v>
      </c>
      <c r="P1853" s="58">
        <f t="shared" si="402"/>
        <v>624.79999999999995</v>
      </c>
      <c r="Q1853" s="58">
        <f t="shared" si="403"/>
        <v>624.79999999999995</v>
      </c>
      <c r="R1853" s="58">
        <f>SUM(Table1[[#This Row],[Oct]:[September]])</f>
        <v>7497.6000000000013</v>
      </c>
      <c r="S1853" s="68">
        <f>Table1[[#This Row],[DEMAND for the whole year]]/365</f>
        <v>20.541369863013703</v>
      </c>
      <c r="T1853" s="68">
        <f>Table1[[#This Row],[Lead Time (days)]]*S1853</f>
        <v>1499.5200000000002</v>
      </c>
      <c r="U1853" s="68">
        <f>SQRT(2*Table1[[#This Row],[DEMAND for the whole year]]*$H$1/(Table1[[#This Row],[Std. Price ($)]]*$K$1))</f>
        <v>2115.2171763164356</v>
      </c>
      <c r="V1853" s="68">
        <f>Table1[[#This Row],[DEMAND for the whole year]]/U1853</f>
        <v>3.5446005658183837</v>
      </c>
      <c r="W1853" s="68">
        <f>Table1[[#This Row],[Demand variability (COV)]]*S1853</f>
        <v>23.41716164383562</v>
      </c>
      <c r="X1853" s="68">
        <f t="shared" si="404"/>
        <v>200.07631678963756</v>
      </c>
      <c r="Y1853" s="68">
        <f t="shared" si="405"/>
        <v>410.90651764994544</v>
      </c>
      <c r="Z1853" s="58">
        <f>(Table1[[#This Row],[Eoq]]/2)*(Table1[[#This Row],[Std. Price ($)]]*$K$1)</f>
        <v>1063.3801697455151</v>
      </c>
      <c r="AA1853" s="58">
        <f>Table1[[#This Row],[number of times I order]]*$H$1</f>
        <v>1063.3801697455151</v>
      </c>
      <c r="AB1853" s="58">
        <f>Table1[[#This Row],[Holding cost]]+AA1853</f>
        <v>2126.7603394910302</v>
      </c>
      <c r="AC1853" s="34">
        <v>1.2</v>
      </c>
      <c r="AD1853" s="29">
        <v>0.9</v>
      </c>
      <c r="AE1853" s="29">
        <v>1.1399999999999999</v>
      </c>
      <c r="AF1853" s="29">
        <v>73</v>
      </c>
    </row>
    <row r="1854" spans="1:32" x14ac:dyDescent="0.15">
      <c r="A1854" s="32">
        <v>70136.470945928435</v>
      </c>
      <c r="B1854" s="33">
        <v>22.634458000000002</v>
      </c>
      <c r="C1854" s="33">
        <v>44978.698199585786</v>
      </c>
      <c r="D1854" s="33">
        <f>C1854/Table1[[#This Row],[Std. Price ($)]]</f>
        <v>1987.1780539028493</v>
      </c>
      <c r="E1854" s="29">
        <v>1238</v>
      </c>
      <c r="F1854" s="29">
        <f t="shared" si="392"/>
        <v>1857</v>
      </c>
      <c r="G1854" s="29">
        <f t="shared" si="393"/>
        <v>1857</v>
      </c>
      <c r="H1854" s="29">
        <f t="shared" si="394"/>
        <v>1857</v>
      </c>
      <c r="I1854" s="58">
        <f t="shared" si="395"/>
        <v>1857</v>
      </c>
      <c r="J1854" s="58">
        <f t="shared" si="396"/>
        <v>1857</v>
      </c>
      <c r="K1854" s="58">
        <f t="shared" si="397"/>
        <v>1857</v>
      </c>
      <c r="L1854" s="58">
        <f t="shared" si="398"/>
        <v>1857</v>
      </c>
      <c r="M1854" s="58">
        <f t="shared" si="399"/>
        <v>1857</v>
      </c>
      <c r="N1854" s="58">
        <f t="shared" si="400"/>
        <v>1857</v>
      </c>
      <c r="O1854" s="58">
        <f t="shared" si="401"/>
        <v>1857</v>
      </c>
      <c r="P1854" s="58">
        <f t="shared" si="402"/>
        <v>1857</v>
      </c>
      <c r="Q1854" s="58">
        <f t="shared" si="403"/>
        <v>1857</v>
      </c>
      <c r="R1854" s="58">
        <f>SUM(Table1[[#This Row],[Oct]:[September]])</f>
        <v>22284</v>
      </c>
      <c r="S1854" s="68">
        <f>Table1[[#This Row],[DEMAND for the whole year]]/365</f>
        <v>61.052054794520551</v>
      </c>
      <c r="T1854" s="68">
        <f>Table1[[#This Row],[Lead Time (days)]]*S1854</f>
        <v>4029.4356164383562</v>
      </c>
      <c r="U1854" s="68">
        <f>SQRT(2*Table1[[#This Row],[DEMAND for the whole year]]*$H$1/(Table1[[#This Row],[Std. Price ($)]]*$K$1))</f>
        <v>1718.5894939287502</v>
      </c>
      <c r="V1854" s="68">
        <f>Table1[[#This Row],[DEMAND for the whole year]]/U1854</f>
        <v>12.966447239857185</v>
      </c>
      <c r="W1854" s="68">
        <f>Table1[[#This Row],[Demand variability (COV)]]*S1854</f>
        <v>34.189150684931512</v>
      </c>
      <c r="X1854" s="68">
        <f t="shared" si="404"/>
        <v>277.75397318626949</v>
      </c>
      <c r="Y1854" s="68">
        <f t="shared" si="405"/>
        <v>570.43691985496127</v>
      </c>
      <c r="Z1854" s="58">
        <f>(Table1[[#This Row],[Eoq]]/2)*(Table1[[#This Row],[Std. Price ($)]]*$K$1)</f>
        <v>3889.9341719571557</v>
      </c>
      <c r="AA1854" s="58">
        <f>Table1[[#This Row],[number of times I order]]*$H$1</f>
        <v>3889.9341719571557</v>
      </c>
      <c r="AB1854" s="58">
        <f>Table1[[#This Row],[Holding cost]]+AA1854</f>
        <v>7779.8683439143115</v>
      </c>
      <c r="AC1854" s="34">
        <v>0.5</v>
      </c>
      <c r="AD1854" s="29">
        <v>0.82</v>
      </c>
      <c r="AE1854" s="29">
        <v>0.56000000000000005</v>
      </c>
      <c r="AF1854" s="29">
        <v>66</v>
      </c>
    </row>
    <row r="1855" spans="1:32" x14ac:dyDescent="0.15">
      <c r="A1855" s="32">
        <v>28.252679973039818</v>
      </c>
      <c r="B1855" s="33">
        <v>7.4941570000000004</v>
      </c>
      <c r="C1855" s="33">
        <v>3574.4503790124622</v>
      </c>
      <c r="D1855" s="33">
        <f>C1855/Table1[[#This Row],[Std. Price ($)]]</f>
        <v>476.96497137869704</v>
      </c>
      <c r="E1855" s="29">
        <v>922</v>
      </c>
      <c r="F1855" s="29">
        <f t="shared" si="392"/>
        <v>2028.3999999999999</v>
      </c>
      <c r="G1855" s="29">
        <f t="shared" si="393"/>
        <v>2028.3999999999999</v>
      </c>
      <c r="H1855" s="29">
        <f t="shared" si="394"/>
        <v>2028.3999999999999</v>
      </c>
      <c r="I1855" s="58">
        <f t="shared" si="395"/>
        <v>2028.3999999999999</v>
      </c>
      <c r="J1855" s="58">
        <f t="shared" si="396"/>
        <v>2028.3999999999999</v>
      </c>
      <c r="K1855" s="58">
        <f t="shared" si="397"/>
        <v>2028.3999999999999</v>
      </c>
      <c r="L1855" s="58">
        <f t="shared" si="398"/>
        <v>2028.3999999999999</v>
      </c>
      <c r="M1855" s="58">
        <f t="shared" si="399"/>
        <v>2028.3999999999999</v>
      </c>
      <c r="N1855" s="58">
        <f t="shared" si="400"/>
        <v>2028.3999999999999</v>
      </c>
      <c r="O1855" s="58">
        <f t="shared" si="401"/>
        <v>2028.3999999999999</v>
      </c>
      <c r="P1855" s="58">
        <f t="shared" si="402"/>
        <v>2028.3999999999999</v>
      </c>
      <c r="Q1855" s="58">
        <f t="shared" si="403"/>
        <v>2028.3999999999999</v>
      </c>
      <c r="R1855" s="58">
        <f>SUM(Table1[[#This Row],[Oct]:[September]])</f>
        <v>24340.800000000003</v>
      </c>
      <c r="S1855" s="68">
        <f>Table1[[#This Row],[DEMAND for the whole year]]/365</f>
        <v>66.687123287671241</v>
      </c>
      <c r="T1855" s="68">
        <f>Table1[[#This Row],[Lead Time (days)]]*S1855</f>
        <v>1533.8038356164386</v>
      </c>
      <c r="U1855" s="68">
        <f>SQRT(2*Table1[[#This Row],[DEMAND for the whole year]]*$H$1/(Table1[[#This Row],[Std. Price ($)]]*$K$1))</f>
        <v>3121.5238516444015</v>
      </c>
      <c r="V1855" s="68">
        <f>Table1[[#This Row],[DEMAND for the whole year]]/U1855</f>
        <v>7.7977299411559535</v>
      </c>
      <c r="W1855" s="68">
        <f>Table1[[#This Row],[Demand variability (COV)]]*S1855</f>
        <v>24.674235616438359</v>
      </c>
      <c r="X1855" s="68">
        <f t="shared" si="404"/>
        <v>118.33347698296052</v>
      </c>
      <c r="Y1855" s="68">
        <f t="shared" si="405"/>
        <v>243.02724944503095</v>
      </c>
      <c r="Z1855" s="58">
        <f>(Table1[[#This Row],[Eoq]]/2)*(Table1[[#This Row],[Std. Price ($)]]*$K$1)</f>
        <v>2339.3189823467856</v>
      </c>
      <c r="AA1855" s="58">
        <f>Table1[[#This Row],[number of times I order]]*$H$1</f>
        <v>2339.318982346786</v>
      </c>
      <c r="AB1855" s="58">
        <f>Table1[[#This Row],[Holding cost]]+AA1855</f>
        <v>4678.6379646935711</v>
      </c>
      <c r="AC1855" s="34">
        <v>1.2</v>
      </c>
      <c r="AD1855" s="29">
        <v>0.75</v>
      </c>
      <c r="AE1855" s="29">
        <v>0.37</v>
      </c>
      <c r="AF1855" s="29">
        <v>23</v>
      </c>
    </row>
    <row r="1856" spans="1:32" x14ac:dyDescent="0.15">
      <c r="A1856" s="32">
        <v>60355.845006763586</v>
      </c>
      <c r="B1856" s="33">
        <v>12.860485000000001</v>
      </c>
      <c r="C1856" s="33">
        <v>17198.042981966399</v>
      </c>
      <c r="D1856" s="33">
        <f>C1856/Table1[[#This Row],[Std. Price ($)]]</f>
        <v>1337.2779472909767</v>
      </c>
      <c r="E1856" s="29">
        <v>938</v>
      </c>
      <c r="F1856" s="29">
        <f t="shared" si="392"/>
        <v>2345</v>
      </c>
      <c r="G1856" s="29">
        <f t="shared" si="393"/>
        <v>2345</v>
      </c>
      <c r="H1856" s="29">
        <f t="shared" si="394"/>
        <v>2345</v>
      </c>
      <c r="I1856" s="58">
        <f t="shared" si="395"/>
        <v>2345</v>
      </c>
      <c r="J1856" s="58">
        <f t="shared" si="396"/>
        <v>2345</v>
      </c>
      <c r="K1856" s="58">
        <f t="shared" si="397"/>
        <v>2345</v>
      </c>
      <c r="L1856" s="58">
        <f t="shared" si="398"/>
        <v>2345</v>
      </c>
      <c r="M1856" s="58">
        <f t="shared" si="399"/>
        <v>2345</v>
      </c>
      <c r="N1856" s="58">
        <f t="shared" si="400"/>
        <v>2345</v>
      </c>
      <c r="O1856" s="58">
        <f t="shared" si="401"/>
        <v>2345</v>
      </c>
      <c r="P1856" s="58">
        <f t="shared" si="402"/>
        <v>2345</v>
      </c>
      <c r="Q1856" s="58">
        <f t="shared" si="403"/>
        <v>2345</v>
      </c>
      <c r="R1856" s="58">
        <f>SUM(Table1[[#This Row],[Oct]:[September]])</f>
        <v>28140</v>
      </c>
      <c r="S1856" s="68">
        <f>Table1[[#This Row],[DEMAND for the whole year]]/365</f>
        <v>77.095890410958901</v>
      </c>
      <c r="T1856" s="68">
        <f>Table1[[#This Row],[Lead Time (days)]]*S1856</f>
        <v>4702.8493150684926</v>
      </c>
      <c r="U1856" s="68">
        <f>SQRT(2*Table1[[#This Row],[DEMAND for the whole year]]*$H$1/(Table1[[#This Row],[Std. Price ($)]]*$K$1))</f>
        <v>2562.0877518801758</v>
      </c>
      <c r="V1856" s="68">
        <f>Table1[[#This Row],[DEMAND for the whole year]]/U1856</f>
        <v>10.983230367246241</v>
      </c>
      <c r="W1856" s="68">
        <f>Table1[[#This Row],[Demand variability (COV)]]*S1856</f>
        <v>38.547945205479451</v>
      </c>
      <c r="X1856" s="68">
        <f t="shared" si="404"/>
        <v>301.06907654796333</v>
      </c>
      <c r="Y1856" s="68">
        <f t="shared" si="405"/>
        <v>618.32028798530837</v>
      </c>
      <c r="Z1856" s="58">
        <f>(Table1[[#This Row],[Eoq]]/2)*(Table1[[#This Row],[Std. Price ($)]]*$K$1)</f>
        <v>3294.9691101738727</v>
      </c>
      <c r="AA1856" s="58">
        <f>Table1[[#This Row],[number of times I order]]*$H$1</f>
        <v>3294.9691101738722</v>
      </c>
      <c r="AB1856" s="58">
        <f>Table1[[#This Row],[Holding cost]]+AA1856</f>
        <v>6589.9382203477453</v>
      </c>
      <c r="AC1856" s="34">
        <v>1.5</v>
      </c>
      <c r="AD1856" s="29">
        <v>0.83</v>
      </c>
      <c r="AE1856" s="29">
        <v>0.5</v>
      </c>
      <c r="AF1856" s="29">
        <v>61</v>
      </c>
    </row>
    <row r="1857" spans="1:32" x14ac:dyDescent="0.15">
      <c r="A1857" s="32">
        <v>49056.041269549634</v>
      </c>
      <c r="B1857" s="33">
        <v>8.2307059999999996</v>
      </c>
      <c r="C1857" s="33">
        <v>11182.843380619082</v>
      </c>
      <c r="D1857" s="33">
        <f>C1857/Table1[[#This Row],[Std. Price ($)]]</f>
        <v>1358.6736521288797</v>
      </c>
      <c r="E1857" s="29">
        <v>1012</v>
      </c>
      <c r="F1857" s="29">
        <f t="shared" si="392"/>
        <v>1214.4000000000001</v>
      </c>
      <c r="G1857" s="29">
        <f t="shared" si="393"/>
        <v>1214.4000000000001</v>
      </c>
      <c r="H1857" s="29">
        <f t="shared" si="394"/>
        <v>1214.4000000000001</v>
      </c>
      <c r="I1857" s="58">
        <f t="shared" si="395"/>
        <v>1214.4000000000001</v>
      </c>
      <c r="J1857" s="58">
        <f t="shared" si="396"/>
        <v>1214.4000000000001</v>
      </c>
      <c r="K1857" s="58">
        <f t="shared" si="397"/>
        <v>1214.4000000000001</v>
      </c>
      <c r="L1857" s="58">
        <f t="shared" si="398"/>
        <v>1214.4000000000001</v>
      </c>
      <c r="M1857" s="58">
        <f t="shared" si="399"/>
        <v>1214.4000000000001</v>
      </c>
      <c r="N1857" s="58">
        <f t="shared" si="400"/>
        <v>1214.4000000000001</v>
      </c>
      <c r="O1857" s="58">
        <f t="shared" si="401"/>
        <v>1214.4000000000001</v>
      </c>
      <c r="P1857" s="58">
        <f t="shared" si="402"/>
        <v>1214.4000000000001</v>
      </c>
      <c r="Q1857" s="58">
        <f t="shared" si="403"/>
        <v>1214.4000000000001</v>
      </c>
      <c r="R1857" s="58">
        <f>SUM(Table1[[#This Row],[Oct]:[September]])</f>
        <v>14572.799999999997</v>
      </c>
      <c r="S1857" s="68">
        <f>Table1[[#This Row],[DEMAND for the whole year]]/365</f>
        <v>39.925479452054788</v>
      </c>
      <c r="T1857" s="68">
        <f>Table1[[#This Row],[Lead Time (days)]]*S1857</f>
        <v>1397.3917808219176</v>
      </c>
      <c r="U1857" s="68">
        <f>SQRT(2*Table1[[#This Row],[DEMAND for the whole year]]*$H$1/(Table1[[#This Row],[Std. Price ($)]]*$K$1))</f>
        <v>2304.6956661526842</v>
      </c>
      <c r="V1857" s="68">
        <f>Table1[[#This Row],[DEMAND for the whole year]]/U1857</f>
        <v>6.3230908158589649</v>
      </c>
      <c r="W1857" s="68">
        <f>Table1[[#This Row],[Demand variability (COV)]]*S1857</f>
        <v>33.936657534246571</v>
      </c>
      <c r="X1857" s="68">
        <f t="shared" si="404"/>
        <v>200.77197354433142</v>
      </c>
      <c r="Y1857" s="68">
        <f t="shared" si="405"/>
        <v>412.33522195207166</v>
      </c>
      <c r="Z1857" s="58">
        <f>(Table1[[#This Row],[Eoq]]/2)*(Table1[[#This Row],[Std. Price ($)]]*$K$1)</f>
        <v>1896.9272447576896</v>
      </c>
      <c r="AA1857" s="58">
        <f>Table1[[#This Row],[number of times I order]]*$H$1</f>
        <v>1896.9272447576896</v>
      </c>
      <c r="AB1857" s="58">
        <f>Table1[[#This Row],[Holding cost]]+AA1857</f>
        <v>3793.8544895153791</v>
      </c>
      <c r="AC1857" s="34">
        <v>0.2</v>
      </c>
      <c r="AD1857" s="29">
        <v>0.8</v>
      </c>
      <c r="AE1857" s="29">
        <v>0.85</v>
      </c>
      <c r="AF1857" s="29">
        <v>35</v>
      </c>
    </row>
    <row r="1858" spans="1:32" x14ac:dyDescent="0.15">
      <c r="A1858" s="32">
        <v>68655.67307653949</v>
      </c>
      <c r="B1858" s="33">
        <v>7.4123170000000007</v>
      </c>
      <c r="C1858" s="33">
        <v>48217.917248857171</v>
      </c>
      <c r="D1858" s="33">
        <f>C1858/Table1[[#This Row],[Std. Price ($)]]</f>
        <v>6505.1072760187089</v>
      </c>
      <c r="E1858" s="29">
        <v>1562</v>
      </c>
      <c r="F1858" s="29">
        <f t="shared" si="392"/>
        <v>3436.3999999999996</v>
      </c>
      <c r="G1858" s="29">
        <f t="shared" si="393"/>
        <v>3436.3999999999996</v>
      </c>
      <c r="H1858" s="29">
        <f t="shared" si="394"/>
        <v>3436.3999999999996</v>
      </c>
      <c r="I1858" s="58">
        <f t="shared" si="395"/>
        <v>3436.3999999999996</v>
      </c>
      <c r="J1858" s="58">
        <f t="shared" si="396"/>
        <v>3436.3999999999996</v>
      </c>
      <c r="K1858" s="58">
        <f t="shared" si="397"/>
        <v>3436.3999999999996</v>
      </c>
      <c r="L1858" s="58">
        <f t="shared" si="398"/>
        <v>3436.3999999999996</v>
      </c>
      <c r="M1858" s="58">
        <f t="shared" si="399"/>
        <v>3436.3999999999996</v>
      </c>
      <c r="N1858" s="58">
        <f t="shared" si="400"/>
        <v>3436.3999999999996</v>
      </c>
      <c r="O1858" s="58">
        <f t="shared" si="401"/>
        <v>3436.3999999999996</v>
      </c>
      <c r="P1858" s="58">
        <f t="shared" si="402"/>
        <v>3436.3999999999996</v>
      </c>
      <c r="Q1858" s="58">
        <f t="shared" si="403"/>
        <v>3436.3999999999996</v>
      </c>
      <c r="R1858" s="58">
        <f>SUM(Table1[[#This Row],[Oct]:[September]])</f>
        <v>41236.80000000001</v>
      </c>
      <c r="S1858" s="68">
        <f>Table1[[#This Row],[DEMAND for the whole year]]/365</f>
        <v>112.97753424657537</v>
      </c>
      <c r="T1858" s="68">
        <f>Table1[[#This Row],[Lead Time (days)]]*S1858</f>
        <v>7456.5172602739749</v>
      </c>
      <c r="U1858" s="68">
        <f>SQRT(2*Table1[[#This Row],[DEMAND for the whole year]]*$H$1/(Table1[[#This Row],[Std. Price ($)]]*$K$1))</f>
        <v>4085.320312550095</v>
      </c>
      <c r="V1858" s="68">
        <f>Table1[[#This Row],[DEMAND for the whole year]]/U1858</f>
        <v>10.093896401053463</v>
      </c>
      <c r="W1858" s="68">
        <f>Table1[[#This Row],[Demand variability (COV)]]*S1858</f>
        <v>169.46630136986306</v>
      </c>
      <c r="X1858" s="68">
        <f t="shared" si="404"/>
        <v>1376.7507406203792</v>
      </c>
      <c r="Y1858" s="68">
        <f t="shared" si="405"/>
        <v>2827.5003337606581</v>
      </c>
      <c r="Z1858" s="58">
        <f>(Table1[[#This Row],[Eoq]]/2)*(Table1[[#This Row],[Std. Price ($)]]*$K$1)</f>
        <v>3028.168920316039</v>
      </c>
      <c r="AA1858" s="58">
        <f>Table1[[#This Row],[number of times I order]]*$H$1</f>
        <v>3028.168920316039</v>
      </c>
      <c r="AB1858" s="58">
        <f>Table1[[#This Row],[Holding cost]]+AA1858</f>
        <v>6056.337840632078</v>
      </c>
      <c r="AC1858" s="34">
        <v>1.2</v>
      </c>
      <c r="AD1858" s="29">
        <v>0.88</v>
      </c>
      <c r="AE1858" s="29">
        <v>1.5</v>
      </c>
      <c r="AF1858" s="29">
        <v>66</v>
      </c>
    </row>
    <row r="1859" spans="1:32" x14ac:dyDescent="0.15">
      <c r="A1859" s="32">
        <v>96830.561559872032</v>
      </c>
      <c r="B1859" s="33">
        <v>26.036637000000002</v>
      </c>
      <c r="C1859" s="33">
        <v>71274.45809330362</v>
      </c>
      <c r="D1859" s="33">
        <f>C1859/Table1[[#This Row],[Std. Price ($)]]</f>
        <v>2737.4679031436976</v>
      </c>
      <c r="E1859" s="29">
        <v>914</v>
      </c>
      <c r="F1859" s="29">
        <f t="shared" ref="F1859:F1922" si="406">E1859+$AC1859*E1859</f>
        <v>548.4</v>
      </c>
      <c r="G1859" s="29">
        <f t="shared" ref="G1859:G1922" si="407">$F1859</f>
        <v>548.4</v>
      </c>
      <c r="H1859" s="29">
        <f t="shared" ref="H1859:H1922" si="408">$F1859</f>
        <v>548.4</v>
      </c>
      <c r="I1859" s="58">
        <f t="shared" ref="I1859:I1922" si="409">$F1859</f>
        <v>548.4</v>
      </c>
      <c r="J1859" s="58">
        <f t="shared" ref="J1859:J1922" si="410">$F1859</f>
        <v>548.4</v>
      </c>
      <c r="K1859" s="58">
        <f t="shared" ref="K1859:K1922" si="411">$F1859</f>
        <v>548.4</v>
      </c>
      <c r="L1859" s="58">
        <f t="shared" ref="L1859:L1922" si="412">$F1859</f>
        <v>548.4</v>
      </c>
      <c r="M1859" s="58">
        <f t="shared" ref="M1859:M1922" si="413">$F1859</f>
        <v>548.4</v>
      </c>
      <c r="N1859" s="58">
        <f t="shared" ref="N1859:N1922" si="414">$F1859</f>
        <v>548.4</v>
      </c>
      <c r="O1859" s="58">
        <f t="shared" ref="O1859:O1922" si="415">$F1859</f>
        <v>548.4</v>
      </c>
      <c r="P1859" s="58">
        <f t="shared" ref="P1859:P1922" si="416">$F1859</f>
        <v>548.4</v>
      </c>
      <c r="Q1859" s="58">
        <f t="shared" ref="Q1859:Q1922" si="417">$F1859</f>
        <v>548.4</v>
      </c>
      <c r="R1859" s="58">
        <f>SUM(Table1[[#This Row],[Oct]:[September]])</f>
        <v>6580.7999999999984</v>
      </c>
      <c r="S1859" s="68">
        <f>Table1[[#This Row],[DEMAND for the whole year]]/365</f>
        <v>18.029589041095885</v>
      </c>
      <c r="T1859" s="68">
        <f>Table1[[#This Row],[Lead Time (days)]]*S1859</f>
        <v>2217.6394520547938</v>
      </c>
      <c r="U1859" s="68">
        <f>SQRT(2*Table1[[#This Row],[DEMAND for the whole year]]*$H$1/(Table1[[#This Row],[Std. Price ($)]]*$K$1))</f>
        <v>870.77816273062228</v>
      </c>
      <c r="V1859" s="68">
        <f>Table1[[#This Row],[DEMAND for the whole year]]/U1859</f>
        <v>7.5573783101813818</v>
      </c>
      <c r="W1859" s="68">
        <f>Table1[[#This Row],[Demand variability (COV)]]*S1859</f>
        <v>9.7359780821917781</v>
      </c>
      <c r="X1859" s="68">
        <f t="shared" si="404"/>
        <v>107.97722034614986</v>
      </c>
      <c r="Y1859" s="68">
        <f t="shared" si="405"/>
        <v>221.75809865895749</v>
      </c>
      <c r="Z1859" s="58">
        <f>(Table1[[#This Row],[Eoq]]/2)*(Table1[[#This Row],[Std. Price ($)]]*$K$1)</f>
        <v>2267.2134930544144</v>
      </c>
      <c r="AA1859" s="58">
        <f>Table1[[#This Row],[number of times I order]]*$H$1</f>
        <v>2267.2134930544144</v>
      </c>
      <c r="AB1859" s="58">
        <f>Table1[[#This Row],[Holding cost]]+AA1859</f>
        <v>4534.4269861088287</v>
      </c>
      <c r="AC1859" s="34">
        <v>-0.4</v>
      </c>
      <c r="AD1859" s="29">
        <v>0.75</v>
      </c>
      <c r="AE1859" s="29">
        <v>0.54</v>
      </c>
      <c r="AF1859" s="29">
        <v>123</v>
      </c>
    </row>
    <row r="1860" spans="1:32" x14ac:dyDescent="0.15">
      <c r="A1860" s="32">
        <v>27776.269715490333</v>
      </c>
      <c r="B1860" s="33">
        <v>7.575997000000001</v>
      </c>
      <c r="C1860" s="33">
        <v>29044.388444219614</v>
      </c>
      <c r="D1860" s="33">
        <f>C1860/Table1[[#This Row],[Std. Price ($)]]</f>
        <v>3833.7381131776597</v>
      </c>
      <c r="E1860" s="29">
        <v>778</v>
      </c>
      <c r="F1860" s="29">
        <f t="shared" si="406"/>
        <v>933.6</v>
      </c>
      <c r="G1860" s="29">
        <f t="shared" si="407"/>
        <v>933.6</v>
      </c>
      <c r="H1860" s="29">
        <f t="shared" si="408"/>
        <v>933.6</v>
      </c>
      <c r="I1860" s="58">
        <f t="shared" si="409"/>
        <v>933.6</v>
      </c>
      <c r="J1860" s="58">
        <f t="shared" si="410"/>
        <v>933.6</v>
      </c>
      <c r="K1860" s="58">
        <f t="shared" si="411"/>
        <v>933.6</v>
      </c>
      <c r="L1860" s="58">
        <f t="shared" si="412"/>
        <v>933.6</v>
      </c>
      <c r="M1860" s="58">
        <f t="shared" si="413"/>
        <v>933.6</v>
      </c>
      <c r="N1860" s="58">
        <f t="shared" si="414"/>
        <v>933.6</v>
      </c>
      <c r="O1860" s="58">
        <f t="shared" si="415"/>
        <v>933.6</v>
      </c>
      <c r="P1860" s="58">
        <f t="shared" si="416"/>
        <v>933.6</v>
      </c>
      <c r="Q1860" s="58">
        <f t="shared" si="417"/>
        <v>933.6</v>
      </c>
      <c r="R1860" s="58">
        <f>SUM(Table1[[#This Row],[Oct]:[September]])</f>
        <v>11203.200000000003</v>
      </c>
      <c r="S1860" s="68">
        <f>Table1[[#This Row],[DEMAND for the whole year]]/365</f>
        <v>30.693698630136993</v>
      </c>
      <c r="T1860" s="68">
        <f>Table1[[#This Row],[Lead Time (days)]]*S1860</f>
        <v>2885.2076712328771</v>
      </c>
      <c r="U1860" s="68">
        <f>SQRT(2*Table1[[#This Row],[DEMAND for the whole year]]*$H$1/(Table1[[#This Row],[Std. Price ($)]]*$K$1))</f>
        <v>2106.2590045674992</v>
      </c>
      <c r="V1860" s="68">
        <f>Table1[[#This Row],[DEMAND for the whole year]]/U1860</f>
        <v>5.3190039666087863</v>
      </c>
      <c r="W1860" s="68">
        <f>Table1[[#This Row],[Demand variability (COV)]]*S1860</f>
        <v>37.446312328767128</v>
      </c>
      <c r="X1860" s="68">
        <f t="shared" ref="X1860:X1923" si="418">SQRT(AF1860)*W1860</f>
        <v>363.05546802137036</v>
      </c>
      <c r="Y1860" s="68">
        <f t="shared" ref="Y1860:Y1923" si="419">NORMSINV($Y$1)*X1860</f>
        <v>745.6247719478157</v>
      </c>
      <c r="Z1860" s="58">
        <f>(Table1[[#This Row],[Eoq]]/2)*(Table1[[#This Row],[Std. Price ($)]]*$K$1)</f>
        <v>1595.7011899826362</v>
      </c>
      <c r="AA1860" s="58">
        <f>Table1[[#This Row],[number of times I order]]*$H$1</f>
        <v>1595.7011899826359</v>
      </c>
      <c r="AB1860" s="58">
        <f>Table1[[#This Row],[Holding cost]]+AA1860</f>
        <v>3191.4023799652723</v>
      </c>
      <c r="AC1860" s="34">
        <v>0.2</v>
      </c>
      <c r="AD1860" s="29">
        <v>0.85</v>
      </c>
      <c r="AE1860" s="29">
        <v>1.22</v>
      </c>
      <c r="AF1860" s="29">
        <v>94</v>
      </c>
    </row>
    <row r="1861" spans="1:32" x14ac:dyDescent="0.15">
      <c r="A1861" s="32">
        <v>96362.121559318068</v>
      </c>
      <c r="B1861" s="33">
        <v>9.937653000000001</v>
      </c>
      <c r="C1861" s="33">
        <v>1713.1775370351845</v>
      </c>
      <c r="D1861" s="33">
        <f>C1861/Table1[[#This Row],[Std. Price ($)]]</f>
        <v>172.39256965756243</v>
      </c>
      <c r="E1861" s="29">
        <v>744</v>
      </c>
      <c r="F1861" s="29">
        <f t="shared" si="406"/>
        <v>1041.5999999999999</v>
      </c>
      <c r="G1861" s="29">
        <f t="shared" si="407"/>
        <v>1041.5999999999999</v>
      </c>
      <c r="H1861" s="29">
        <f t="shared" si="408"/>
        <v>1041.5999999999999</v>
      </c>
      <c r="I1861" s="58">
        <f t="shared" si="409"/>
        <v>1041.5999999999999</v>
      </c>
      <c r="J1861" s="58">
        <f t="shared" si="410"/>
        <v>1041.5999999999999</v>
      </c>
      <c r="K1861" s="58">
        <f t="shared" si="411"/>
        <v>1041.5999999999999</v>
      </c>
      <c r="L1861" s="58">
        <f t="shared" si="412"/>
        <v>1041.5999999999999</v>
      </c>
      <c r="M1861" s="58">
        <f t="shared" si="413"/>
        <v>1041.5999999999999</v>
      </c>
      <c r="N1861" s="58">
        <f t="shared" si="414"/>
        <v>1041.5999999999999</v>
      </c>
      <c r="O1861" s="58">
        <f t="shared" si="415"/>
        <v>1041.5999999999999</v>
      </c>
      <c r="P1861" s="58">
        <f t="shared" si="416"/>
        <v>1041.5999999999999</v>
      </c>
      <c r="Q1861" s="58">
        <f t="shared" si="417"/>
        <v>1041.5999999999999</v>
      </c>
      <c r="R1861" s="58">
        <f>SUM(Table1[[#This Row],[Oct]:[September]])</f>
        <v>12499.200000000003</v>
      </c>
      <c r="S1861" s="68">
        <f>Table1[[#This Row],[DEMAND for the whole year]]/365</f>
        <v>34.244383561643843</v>
      </c>
      <c r="T1861" s="68">
        <f>Table1[[#This Row],[Lead Time (days)]]*S1861</f>
        <v>410.93260273972612</v>
      </c>
      <c r="U1861" s="68">
        <f>SQRT(2*Table1[[#This Row],[DEMAND for the whole year]]*$H$1/(Table1[[#This Row],[Std. Price ($)]]*$K$1))</f>
        <v>1942.4946079388687</v>
      </c>
      <c r="V1861" s="68">
        <f>Table1[[#This Row],[DEMAND for the whole year]]/U1861</f>
        <v>6.4346124560225082</v>
      </c>
      <c r="W1861" s="68">
        <f>Table1[[#This Row],[Demand variability (COV)]]*S1861</f>
        <v>17.464635616438361</v>
      </c>
      <c r="X1861" s="68">
        <f t="shared" si="418"/>
        <v>60.49927244669648</v>
      </c>
      <c r="Y1861" s="68">
        <f t="shared" si="419"/>
        <v>124.25031488142071</v>
      </c>
      <c r="Z1861" s="58">
        <f>(Table1[[#This Row],[Eoq]]/2)*(Table1[[#This Row],[Std. Price ($)]]*$K$1)</f>
        <v>1930.3837368067527</v>
      </c>
      <c r="AA1861" s="58">
        <f>Table1[[#This Row],[number of times I order]]*$H$1</f>
        <v>1930.3837368067525</v>
      </c>
      <c r="AB1861" s="58">
        <f>Table1[[#This Row],[Holding cost]]+AA1861</f>
        <v>3860.767473613505</v>
      </c>
      <c r="AC1861" s="34">
        <v>0.4</v>
      </c>
      <c r="AD1861" s="29">
        <v>1</v>
      </c>
      <c r="AE1861" s="29">
        <v>0.51</v>
      </c>
      <c r="AF1861" s="29">
        <v>12</v>
      </c>
    </row>
    <row r="1862" spans="1:32" x14ac:dyDescent="0.15">
      <c r="A1862" s="32">
        <v>95224.860170588945</v>
      </c>
      <c r="B1862" s="33">
        <v>6.2381550000000008</v>
      </c>
      <c r="C1862" s="33">
        <v>10484.734457818502</v>
      </c>
      <c r="D1862" s="33">
        <f>C1862/Table1[[#This Row],[Std. Price ($)]]</f>
        <v>1680.7428571137621</v>
      </c>
      <c r="E1862" s="29">
        <v>1230</v>
      </c>
      <c r="F1862" s="29">
        <f t="shared" si="406"/>
        <v>492</v>
      </c>
      <c r="G1862" s="29">
        <f t="shared" si="407"/>
        <v>492</v>
      </c>
      <c r="H1862" s="29">
        <f t="shared" si="408"/>
        <v>492</v>
      </c>
      <c r="I1862" s="58">
        <f t="shared" si="409"/>
        <v>492</v>
      </c>
      <c r="J1862" s="58">
        <f t="shared" si="410"/>
        <v>492</v>
      </c>
      <c r="K1862" s="58">
        <f t="shared" si="411"/>
        <v>492</v>
      </c>
      <c r="L1862" s="58">
        <f t="shared" si="412"/>
        <v>492</v>
      </c>
      <c r="M1862" s="58">
        <f t="shared" si="413"/>
        <v>492</v>
      </c>
      <c r="N1862" s="58">
        <f t="shared" si="414"/>
        <v>492</v>
      </c>
      <c r="O1862" s="58">
        <f t="shared" si="415"/>
        <v>492</v>
      </c>
      <c r="P1862" s="58">
        <f t="shared" si="416"/>
        <v>492</v>
      </c>
      <c r="Q1862" s="58">
        <f t="shared" si="417"/>
        <v>492</v>
      </c>
      <c r="R1862" s="58">
        <f>SUM(Table1[[#This Row],[Oct]:[September]])</f>
        <v>5904</v>
      </c>
      <c r="S1862" s="68">
        <f>Table1[[#This Row],[DEMAND for the whole year]]/365</f>
        <v>16.175342465753424</v>
      </c>
      <c r="T1862" s="68">
        <f>Table1[[#This Row],[Lead Time (days)]]*S1862</f>
        <v>485.2602739726027</v>
      </c>
      <c r="U1862" s="68">
        <f>SQRT(2*Table1[[#This Row],[DEMAND for the whole year]]*$H$1/(Table1[[#This Row],[Std. Price ($)]]*$K$1))</f>
        <v>1685.022564637439</v>
      </c>
      <c r="V1862" s="68">
        <f>Table1[[#This Row],[DEMAND for the whole year]]/U1862</f>
        <v>3.5038106455686218</v>
      </c>
      <c r="W1862" s="68">
        <f>Table1[[#This Row],[Demand variability (COV)]]*S1862</f>
        <v>16.498849315068494</v>
      </c>
      <c r="X1862" s="68">
        <f t="shared" si="418"/>
        <v>90.367919427416737</v>
      </c>
      <c r="Y1862" s="68">
        <f t="shared" si="419"/>
        <v>185.5930160801214</v>
      </c>
      <c r="Z1862" s="58">
        <f>(Table1[[#This Row],[Eoq]]/2)*(Table1[[#This Row],[Std. Price ($)]]*$K$1)</f>
        <v>1051.1431936705865</v>
      </c>
      <c r="AA1862" s="58">
        <f>Table1[[#This Row],[number of times I order]]*$H$1</f>
        <v>1051.1431936705865</v>
      </c>
      <c r="AB1862" s="58">
        <f>Table1[[#This Row],[Holding cost]]+AA1862</f>
        <v>2102.2863873411729</v>
      </c>
      <c r="AC1862" s="34">
        <v>-0.6</v>
      </c>
      <c r="AD1862" s="29">
        <v>1</v>
      </c>
      <c r="AE1862" s="29">
        <v>1.02</v>
      </c>
      <c r="AF1862" s="29">
        <v>30</v>
      </c>
    </row>
    <row r="1863" spans="1:32" x14ac:dyDescent="0.15">
      <c r="A1863" s="32">
        <v>7908.8069887984784</v>
      </c>
      <c r="B1863" s="33">
        <v>18.063133000000001</v>
      </c>
      <c r="C1863" s="33">
        <v>7923.6739373187693</v>
      </c>
      <c r="D1863" s="33">
        <f>C1863/Table1[[#This Row],[Std. Price ($)]]</f>
        <v>438.66553699841381</v>
      </c>
      <c r="E1863" s="29">
        <v>1076</v>
      </c>
      <c r="F1863" s="29">
        <f t="shared" si="406"/>
        <v>1614</v>
      </c>
      <c r="G1863" s="29">
        <f t="shared" si="407"/>
        <v>1614</v>
      </c>
      <c r="H1863" s="29">
        <f t="shared" si="408"/>
        <v>1614</v>
      </c>
      <c r="I1863" s="58">
        <f t="shared" si="409"/>
        <v>1614</v>
      </c>
      <c r="J1863" s="58">
        <f t="shared" si="410"/>
        <v>1614</v>
      </c>
      <c r="K1863" s="58">
        <f t="shared" si="411"/>
        <v>1614</v>
      </c>
      <c r="L1863" s="58">
        <f t="shared" si="412"/>
        <v>1614</v>
      </c>
      <c r="M1863" s="58">
        <f t="shared" si="413"/>
        <v>1614</v>
      </c>
      <c r="N1863" s="58">
        <f t="shared" si="414"/>
        <v>1614</v>
      </c>
      <c r="O1863" s="58">
        <f t="shared" si="415"/>
        <v>1614</v>
      </c>
      <c r="P1863" s="58">
        <f t="shared" si="416"/>
        <v>1614</v>
      </c>
      <c r="Q1863" s="58">
        <f t="shared" si="417"/>
        <v>1614</v>
      </c>
      <c r="R1863" s="58">
        <f>SUM(Table1[[#This Row],[Oct]:[September]])</f>
        <v>19368</v>
      </c>
      <c r="S1863" s="68">
        <f>Table1[[#This Row],[DEMAND for the whole year]]/365</f>
        <v>53.063013698630137</v>
      </c>
      <c r="T1863" s="68">
        <f>Table1[[#This Row],[Lead Time (days)]]*S1863</f>
        <v>849.00821917808219</v>
      </c>
      <c r="U1863" s="68">
        <f>SQRT(2*Table1[[#This Row],[DEMAND for the whole year]]*$H$1/(Table1[[#This Row],[Std. Price ($)]]*$K$1))</f>
        <v>1793.5210397456017</v>
      </c>
      <c r="V1863" s="68">
        <f>Table1[[#This Row],[DEMAND for the whole year]]/U1863</f>
        <v>10.798869693074364</v>
      </c>
      <c r="W1863" s="68">
        <f>Table1[[#This Row],[Demand variability (COV)]]*S1863</f>
        <v>31.837808219178079</v>
      </c>
      <c r="X1863" s="68">
        <f t="shared" si="418"/>
        <v>127.35123287671232</v>
      </c>
      <c r="Y1863" s="68">
        <f t="shared" si="419"/>
        <v>261.54745578816738</v>
      </c>
      <c r="Z1863" s="58">
        <f>(Table1[[#This Row],[Eoq]]/2)*(Table1[[#This Row],[Std. Price ($)]]*$K$1)</f>
        <v>3239.6609079223094</v>
      </c>
      <c r="AA1863" s="58">
        <f>Table1[[#This Row],[number of times I order]]*$H$1</f>
        <v>3239.660907922309</v>
      </c>
      <c r="AB1863" s="58">
        <f>Table1[[#This Row],[Holding cost]]+AA1863</f>
        <v>6479.321815844618</v>
      </c>
      <c r="AC1863" s="34">
        <v>0.5</v>
      </c>
      <c r="AD1863" s="29">
        <v>0.91</v>
      </c>
      <c r="AE1863" s="29">
        <v>0.6</v>
      </c>
      <c r="AF1863" s="29">
        <v>16</v>
      </c>
    </row>
    <row r="1864" spans="1:32" x14ac:dyDescent="0.15">
      <c r="A1864" s="32">
        <v>91788.787771307034</v>
      </c>
      <c r="B1864" s="33">
        <v>7.0732640000000009</v>
      </c>
      <c r="C1864" s="33">
        <v>3738.0698607204913</v>
      </c>
      <c r="D1864" s="33">
        <f>C1864/Table1[[#This Row],[Std. Price ($)]]</f>
        <v>528.47877029904316</v>
      </c>
      <c r="E1864" s="29">
        <v>1190</v>
      </c>
      <c r="F1864" s="29">
        <f t="shared" si="406"/>
        <v>714</v>
      </c>
      <c r="G1864" s="29">
        <f t="shared" si="407"/>
        <v>714</v>
      </c>
      <c r="H1864" s="29">
        <f t="shared" si="408"/>
        <v>714</v>
      </c>
      <c r="I1864" s="58">
        <f t="shared" si="409"/>
        <v>714</v>
      </c>
      <c r="J1864" s="58">
        <f t="shared" si="410"/>
        <v>714</v>
      </c>
      <c r="K1864" s="58">
        <f t="shared" si="411"/>
        <v>714</v>
      </c>
      <c r="L1864" s="58">
        <f t="shared" si="412"/>
        <v>714</v>
      </c>
      <c r="M1864" s="58">
        <f t="shared" si="413"/>
        <v>714</v>
      </c>
      <c r="N1864" s="58">
        <f t="shared" si="414"/>
        <v>714</v>
      </c>
      <c r="O1864" s="58">
        <f t="shared" si="415"/>
        <v>714</v>
      </c>
      <c r="P1864" s="58">
        <f t="shared" si="416"/>
        <v>714</v>
      </c>
      <c r="Q1864" s="58">
        <f t="shared" si="417"/>
        <v>714</v>
      </c>
      <c r="R1864" s="58">
        <f>SUM(Table1[[#This Row],[Oct]:[September]])</f>
        <v>8568</v>
      </c>
      <c r="S1864" s="68">
        <f>Table1[[#This Row],[DEMAND for the whole year]]/365</f>
        <v>23.473972602739725</v>
      </c>
      <c r="T1864" s="68">
        <f>Table1[[#This Row],[Lead Time (days)]]*S1864</f>
        <v>539.90136986301366</v>
      </c>
      <c r="U1864" s="68">
        <f>SQRT(2*Table1[[#This Row],[DEMAND for the whole year]]*$H$1/(Table1[[#This Row],[Std. Price ($)]]*$K$1))</f>
        <v>1906.2963764529288</v>
      </c>
      <c r="V1864" s="68">
        <f>Table1[[#This Row],[DEMAND for the whole year]]/U1864</f>
        <v>4.4945791776316506</v>
      </c>
      <c r="W1864" s="68">
        <f>Table1[[#This Row],[Demand variability (COV)]]*S1864</f>
        <v>4.4600547945205475</v>
      </c>
      <c r="X1864" s="68">
        <f t="shared" si="418"/>
        <v>21.389671379263675</v>
      </c>
      <c r="Y1864" s="68">
        <f t="shared" si="419"/>
        <v>43.929014293935438</v>
      </c>
      <c r="Z1864" s="58">
        <f>(Table1[[#This Row],[Eoq]]/2)*(Table1[[#This Row],[Std. Price ($)]]*$K$1)</f>
        <v>1348.3737532894952</v>
      </c>
      <c r="AA1864" s="58">
        <f>Table1[[#This Row],[number of times I order]]*$H$1</f>
        <v>1348.3737532894952</v>
      </c>
      <c r="AB1864" s="58">
        <f>Table1[[#This Row],[Holding cost]]+AA1864</f>
        <v>2696.7475065789904</v>
      </c>
      <c r="AC1864" s="34">
        <v>-0.4</v>
      </c>
      <c r="AD1864" s="29">
        <v>0.7</v>
      </c>
      <c r="AE1864" s="29">
        <v>0.19</v>
      </c>
      <c r="AF1864" s="29">
        <v>23</v>
      </c>
    </row>
    <row r="1865" spans="1:32" x14ac:dyDescent="0.15">
      <c r="A1865" s="32">
        <v>72448.975283527965</v>
      </c>
      <c r="B1865" s="33">
        <v>10.896336000000002</v>
      </c>
      <c r="C1865" s="33">
        <v>4642.3358120506464</v>
      </c>
      <c r="D1865" s="33">
        <f>C1865/Table1[[#This Row],[Std. Price ($)]]</f>
        <v>426.04558193237119</v>
      </c>
      <c r="E1865" s="29">
        <v>946</v>
      </c>
      <c r="F1865" s="29">
        <f t="shared" si="406"/>
        <v>1419</v>
      </c>
      <c r="G1865" s="29">
        <f t="shared" si="407"/>
        <v>1419</v>
      </c>
      <c r="H1865" s="29">
        <f t="shared" si="408"/>
        <v>1419</v>
      </c>
      <c r="I1865" s="58">
        <f t="shared" si="409"/>
        <v>1419</v>
      </c>
      <c r="J1865" s="58">
        <f t="shared" si="410"/>
        <v>1419</v>
      </c>
      <c r="K1865" s="58">
        <f t="shared" si="411"/>
        <v>1419</v>
      </c>
      <c r="L1865" s="58">
        <f t="shared" si="412"/>
        <v>1419</v>
      </c>
      <c r="M1865" s="58">
        <f t="shared" si="413"/>
        <v>1419</v>
      </c>
      <c r="N1865" s="58">
        <f t="shared" si="414"/>
        <v>1419</v>
      </c>
      <c r="O1865" s="58">
        <f t="shared" si="415"/>
        <v>1419</v>
      </c>
      <c r="P1865" s="58">
        <f t="shared" si="416"/>
        <v>1419</v>
      </c>
      <c r="Q1865" s="58">
        <f t="shared" si="417"/>
        <v>1419</v>
      </c>
      <c r="R1865" s="58">
        <f>SUM(Table1[[#This Row],[Oct]:[September]])</f>
        <v>17028</v>
      </c>
      <c r="S1865" s="68">
        <f>Table1[[#This Row],[DEMAND for the whole year]]/365</f>
        <v>46.652054794520545</v>
      </c>
      <c r="T1865" s="68">
        <f>Table1[[#This Row],[Lead Time (days)]]*S1865</f>
        <v>886.38904109589032</v>
      </c>
      <c r="U1865" s="68">
        <f>SQRT(2*Table1[[#This Row],[DEMAND for the whole year]]*$H$1/(Table1[[#This Row],[Std. Price ($)]]*$K$1))</f>
        <v>2165.2208713473719</v>
      </c>
      <c r="V1865" s="68">
        <f>Table1[[#This Row],[DEMAND for the whole year]]/U1865</f>
        <v>7.8643247094712461</v>
      </c>
      <c r="W1865" s="68">
        <f>Table1[[#This Row],[Demand variability (COV)]]*S1865</f>
        <v>22.859506849315068</v>
      </c>
      <c r="X1865" s="68">
        <f t="shared" si="418"/>
        <v>99.642280255340253</v>
      </c>
      <c r="Y1865" s="68">
        <f t="shared" si="419"/>
        <v>204.64022452727576</v>
      </c>
      <c r="Z1865" s="58">
        <f>(Table1[[#This Row],[Eoq]]/2)*(Table1[[#This Row],[Std. Price ($)]]*$K$1)</f>
        <v>2359.2974128413744</v>
      </c>
      <c r="AA1865" s="58">
        <f>Table1[[#This Row],[number of times I order]]*$H$1</f>
        <v>2359.2974128413739</v>
      </c>
      <c r="AB1865" s="58">
        <f>Table1[[#This Row],[Holding cost]]+AA1865</f>
        <v>4718.5948256827487</v>
      </c>
      <c r="AC1865" s="34">
        <v>0.5</v>
      </c>
      <c r="AD1865" s="29">
        <v>0.82</v>
      </c>
      <c r="AE1865" s="29">
        <v>0.49</v>
      </c>
      <c r="AF1865" s="29">
        <v>19</v>
      </c>
    </row>
    <row r="1866" spans="1:32" x14ac:dyDescent="0.15">
      <c r="A1866" s="32">
        <v>27153.843542947543</v>
      </c>
      <c r="B1866" s="33">
        <v>8.265785000000001</v>
      </c>
      <c r="C1866" s="33">
        <v>17863.834543188703</v>
      </c>
      <c r="D1866" s="33">
        <f>C1866/Table1[[#This Row],[Std. Price ($)]]</f>
        <v>2161.1782236277259</v>
      </c>
      <c r="E1866" s="29">
        <v>1068</v>
      </c>
      <c r="F1866" s="29">
        <f t="shared" si="406"/>
        <v>961.2</v>
      </c>
      <c r="G1866" s="29">
        <f t="shared" si="407"/>
        <v>961.2</v>
      </c>
      <c r="H1866" s="29">
        <f t="shared" si="408"/>
        <v>961.2</v>
      </c>
      <c r="I1866" s="58">
        <f t="shared" si="409"/>
        <v>961.2</v>
      </c>
      <c r="J1866" s="58">
        <f t="shared" si="410"/>
        <v>961.2</v>
      </c>
      <c r="K1866" s="58">
        <f t="shared" si="411"/>
        <v>961.2</v>
      </c>
      <c r="L1866" s="58">
        <f t="shared" si="412"/>
        <v>961.2</v>
      </c>
      <c r="M1866" s="58">
        <f t="shared" si="413"/>
        <v>961.2</v>
      </c>
      <c r="N1866" s="58">
        <f t="shared" si="414"/>
        <v>961.2</v>
      </c>
      <c r="O1866" s="58">
        <f t="shared" si="415"/>
        <v>961.2</v>
      </c>
      <c r="P1866" s="58">
        <f t="shared" si="416"/>
        <v>961.2</v>
      </c>
      <c r="Q1866" s="58">
        <f t="shared" si="417"/>
        <v>961.2</v>
      </c>
      <c r="R1866" s="58">
        <f>SUM(Table1[[#This Row],[Oct]:[September]])</f>
        <v>11534.400000000001</v>
      </c>
      <c r="S1866" s="68">
        <f>Table1[[#This Row],[DEMAND for the whole year]]/365</f>
        <v>31.601095890410964</v>
      </c>
      <c r="T1866" s="68">
        <f>Table1[[#This Row],[Lead Time (days)]]*S1866</f>
        <v>1169.2405479452057</v>
      </c>
      <c r="U1866" s="68">
        <f>SQRT(2*Table1[[#This Row],[DEMAND for the whole year]]*$H$1/(Table1[[#This Row],[Std. Price ($)]]*$K$1))</f>
        <v>2046.0492301023555</v>
      </c>
      <c r="V1866" s="68">
        <f>Table1[[#This Row],[DEMAND for the whole year]]/U1866</f>
        <v>5.6374010118138669</v>
      </c>
      <c r="W1866" s="68">
        <f>Table1[[#This Row],[Demand variability (COV)]]*S1866</f>
        <v>41.081424657534257</v>
      </c>
      <c r="X1866" s="68">
        <f t="shared" si="418"/>
        <v>249.88855059811874</v>
      </c>
      <c r="Y1866" s="68">
        <f t="shared" si="419"/>
        <v>513.20833857025127</v>
      </c>
      <c r="Z1866" s="58">
        <f>(Table1[[#This Row],[Eoq]]/2)*(Table1[[#This Row],[Std. Price ($)]]*$K$1)</f>
        <v>1691.2203035441601</v>
      </c>
      <c r="AA1866" s="58">
        <f>Table1[[#This Row],[number of times I order]]*$H$1</f>
        <v>1691.2203035441601</v>
      </c>
      <c r="AB1866" s="58">
        <f>Table1[[#This Row],[Holding cost]]+AA1866</f>
        <v>3382.4406070883201</v>
      </c>
      <c r="AC1866" s="34">
        <v>-0.1</v>
      </c>
      <c r="AD1866" s="29">
        <v>1</v>
      </c>
      <c r="AE1866" s="29">
        <v>1.3</v>
      </c>
      <c r="AF1866" s="29">
        <v>37</v>
      </c>
    </row>
    <row r="1867" spans="1:32" x14ac:dyDescent="0.15">
      <c r="A1867" s="32">
        <v>83201.434895923128</v>
      </c>
      <c r="B1867" s="33">
        <v>7.4629390000000004</v>
      </c>
      <c r="C1867" s="33">
        <v>18484.796234891845</v>
      </c>
      <c r="D1867" s="33">
        <f>C1867/Table1[[#This Row],[Std. Price ($)]]</f>
        <v>2476.8789125694107</v>
      </c>
      <c r="E1867" s="29">
        <v>906</v>
      </c>
      <c r="F1867" s="29">
        <f t="shared" si="406"/>
        <v>362.4</v>
      </c>
      <c r="G1867" s="29">
        <f t="shared" si="407"/>
        <v>362.4</v>
      </c>
      <c r="H1867" s="29">
        <f t="shared" si="408"/>
        <v>362.4</v>
      </c>
      <c r="I1867" s="58">
        <f t="shared" si="409"/>
        <v>362.4</v>
      </c>
      <c r="J1867" s="58">
        <f t="shared" si="410"/>
        <v>362.4</v>
      </c>
      <c r="K1867" s="58">
        <f t="shared" si="411"/>
        <v>362.4</v>
      </c>
      <c r="L1867" s="58">
        <f t="shared" si="412"/>
        <v>362.4</v>
      </c>
      <c r="M1867" s="58">
        <f t="shared" si="413"/>
        <v>362.4</v>
      </c>
      <c r="N1867" s="58">
        <f t="shared" si="414"/>
        <v>362.4</v>
      </c>
      <c r="O1867" s="58">
        <f t="shared" si="415"/>
        <v>362.4</v>
      </c>
      <c r="P1867" s="58">
        <f t="shared" si="416"/>
        <v>362.4</v>
      </c>
      <c r="Q1867" s="58">
        <f t="shared" si="417"/>
        <v>362.4</v>
      </c>
      <c r="R1867" s="58">
        <f>SUM(Table1[[#This Row],[Oct]:[September]])</f>
        <v>4348.8</v>
      </c>
      <c r="S1867" s="68">
        <f>Table1[[#This Row],[DEMAND for the whole year]]/365</f>
        <v>11.914520547945205</v>
      </c>
      <c r="T1867" s="68">
        <f>Table1[[#This Row],[Lead Time (days)]]*S1867</f>
        <v>786.35835616438351</v>
      </c>
      <c r="U1867" s="68">
        <f>SQRT(2*Table1[[#This Row],[DEMAND for the whole year]]*$H$1/(Table1[[#This Row],[Std. Price ($)]]*$K$1))</f>
        <v>1322.1794381972902</v>
      </c>
      <c r="V1867" s="68">
        <f>Table1[[#This Row],[DEMAND for the whole year]]/U1867</f>
        <v>3.2891148314402163</v>
      </c>
      <c r="W1867" s="68">
        <f>Table1[[#This Row],[Demand variability (COV)]]*S1867</f>
        <v>11.199649315068493</v>
      </c>
      <c r="X1867" s="68">
        <f t="shared" si="418"/>
        <v>90.986381154071267</v>
      </c>
      <c r="Y1867" s="68">
        <f t="shared" si="419"/>
        <v>186.86318117750562</v>
      </c>
      <c r="Z1867" s="58">
        <f>(Table1[[#This Row],[Eoq]]/2)*(Table1[[#This Row],[Std. Price ($)]]*$K$1)</f>
        <v>986.73444943206482</v>
      </c>
      <c r="AA1867" s="58">
        <f>Table1[[#This Row],[number of times I order]]*$H$1</f>
        <v>986.73444943206493</v>
      </c>
      <c r="AB1867" s="58">
        <f>Table1[[#This Row],[Holding cost]]+AA1867</f>
        <v>1973.4688988641296</v>
      </c>
      <c r="AC1867" s="34">
        <v>-0.6</v>
      </c>
      <c r="AD1867" s="29">
        <v>1</v>
      </c>
      <c r="AE1867" s="29">
        <v>0.94</v>
      </c>
      <c r="AF1867" s="29">
        <v>66</v>
      </c>
    </row>
    <row r="1868" spans="1:32" x14ac:dyDescent="0.15">
      <c r="A1868" s="32">
        <v>75182.033751076291</v>
      </c>
      <c r="B1868" s="33">
        <v>7.0732640000000009</v>
      </c>
      <c r="C1868" s="33">
        <v>32835.169903194961</v>
      </c>
      <c r="D1868" s="33">
        <f>C1868/Table1[[#This Row],[Std. Price ($)]]</f>
        <v>4642.1524635861124</v>
      </c>
      <c r="E1868" s="29">
        <v>1780</v>
      </c>
      <c r="F1868" s="29">
        <f t="shared" si="406"/>
        <v>3204</v>
      </c>
      <c r="G1868" s="29">
        <f t="shared" si="407"/>
        <v>3204</v>
      </c>
      <c r="H1868" s="29">
        <f t="shared" si="408"/>
        <v>3204</v>
      </c>
      <c r="I1868" s="58">
        <f t="shared" si="409"/>
        <v>3204</v>
      </c>
      <c r="J1868" s="58">
        <f t="shared" si="410"/>
        <v>3204</v>
      </c>
      <c r="K1868" s="58">
        <f t="shared" si="411"/>
        <v>3204</v>
      </c>
      <c r="L1868" s="58">
        <f t="shared" si="412"/>
        <v>3204</v>
      </c>
      <c r="M1868" s="58">
        <f t="shared" si="413"/>
        <v>3204</v>
      </c>
      <c r="N1868" s="58">
        <f t="shared" si="414"/>
        <v>3204</v>
      </c>
      <c r="O1868" s="58">
        <f t="shared" si="415"/>
        <v>3204</v>
      </c>
      <c r="P1868" s="58">
        <f t="shared" si="416"/>
        <v>3204</v>
      </c>
      <c r="Q1868" s="58">
        <f t="shared" si="417"/>
        <v>3204</v>
      </c>
      <c r="R1868" s="58">
        <f>SUM(Table1[[#This Row],[Oct]:[September]])</f>
        <v>38448</v>
      </c>
      <c r="S1868" s="68">
        <f>Table1[[#This Row],[DEMAND for the whole year]]/365</f>
        <v>105.33698630136986</v>
      </c>
      <c r="T1868" s="68">
        <f>Table1[[#This Row],[Lead Time (days)]]*S1868</f>
        <v>4634.8273972602738</v>
      </c>
      <c r="U1868" s="68">
        <f>SQRT(2*Table1[[#This Row],[DEMAND for the whole year]]*$H$1/(Table1[[#This Row],[Std. Price ($)]]*$K$1))</f>
        <v>4038.1976356301057</v>
      </c>
      <c r="V1868" s="68">
        <f>Table1[[#This Row],[DEMAND for the whole year]]/U1868</f>
        <v>9.5210793203291821</v>
      </c>
      <c r="W1868" s="68">
        <f>Table1[[#This Row],[Demand variability (COV)]]*S1868</f>
        <v>146.4184109589041</v>
      </c>
      <c r="X1868" s="68">
        <f t="shared" si="418"/>
        <v>971.22986310149224</v>
      </c>
      <c r="Y1868" s="68">
        <f t="shared" si="419"/>
        <v>1994.6622733177833</v>
      </c>
      <c r="Z1868" s="58">
        <f>(Table1[[#This Row],[Eoq]]/2)*(Table1[[#This Row],[Std. Price ($)]]*$K$1)</f>
        <v>2856.3237960987549</v>
      </c>
      <c r="AA1868" s="58">
        <f>Table1[[#This Row],[number of times I order]]*$H$1</f>
        <v>2856.3237960987544</v>
      </c>
      <c r="AB1868" s="58">
        <f>Table1[[#This Row],[Holding cost]]+AA1868</f>
        <v>5712.6475921975089</v>
      </c>
      <c r="AC1868" s="34">
        <v>0.8</v>
      </c>
      <c r="AD1868" s="29">
        <v>0.85</v>
      </c>
      <c r="AE1868" s="29">
        <v>1.39</v>
      </c>
      <c r="AF1868" s="29">
        <v>44</v>
      </c>
    </row>
    <row r="1869" spans="1:32" x14ac:dyDescent="0.15">
      <c r="A1869" s="32">
        <v>65708.325302876692</v>
      </c>
      <c r="B1869" s="33">
        <v>17.653944000000003</v>
      </c>
      <c r="C1869" s="33">
        <v>18142.644151083288</v>
      </c>
      <c r="D1869" s="33">
        <f>C1869/Table1[[#This Row],[Std. Price ($)]]</f>
        <v>1027.6822080710851</v>
      </c>
      <c r="E1869" s="29">
        <v>1360</v>
      </c>
      <c r="F1869" s="29">
        <f t="shared" si="406"/>
        <v>2992</v>
      </c>
      <c r="G1869" s="29">
        <f t="shared" si="407"/>
        <v>2992</v>
      </c>
      <c r="H1869" s="29">
        <f t="shared" si="408"/>
        <v>2992</v>
      </c>
      <c r="I1869" s="58">
        <f t="shared" si="409"/>
        <v>2992</v>
      </c>
      <c r="J1869" s="58">
        <f t="shared" si="410"/>
        <v>2992</v>
      </c>
      <c r="K1869" s="58">
        <f t="shared" si="411"/>
        <v>2992</v>
      </c>
      <c r="L1869" s="58">
        <f t="shared" si="412"/>
        <v>2992</v>
      </c>
      <c r="M1869" s="58">
        <f t="shared" si="413"/>
        <v>2992</v>
      </c>
      <c r="N1869" s="58">
        <f t="shared" si="414"/>
        <v>2992</v>
      </c>
      <c r="O1869" s="58">
        <f t="shared" si="415"/>
        <v>2992</v>
      </c>
      <c r="P1869" s="58">
        <f t="shared" si="416"/>
        <v>2992</v>
      </c>
      <c r="Q1869" s="58">
        <f t="shared" si="417"/>
        <v>2992</v>
      </c>
      <c r="R1869" s="58">
        <f>SUM(Table1[[#This Row],[Oct]:[September]])</f>
        <v>35904</v>
      </c>
      <c r="S1869" s="68">
        <f>Table1[[#This Row],[DEMAND for the whole year]]/365</f>
        <v>98.367123287671234</v>
      </c>
      <c r="T1869" s="68">
        <f>Table1[[#This Row],[Lead Time (days)]]*S1869</f>
        <v>2951.0136986301368</v>
      </c>
      <c r="U1869" s="68">
        <f>SQRT(2*Table1[[#This Row],[DEMAND for the whole year]]*$H$1/(Table1[[#This Row],[Std. Price ($)]]*$K$1))</f>
        <v>2470.0808725587212</v>
      </c>
      <c r="V1869" s="68">
        <f>Table1[[#This Row],[DEMAND for the whole year]]/U1869</f>
        <v>14.535556466540937</v>
      </c>
      <c r="W1869" s="68">
        <f>Table1[[#This Row],[Demand variability (COV)]]*S1869</f>
        <v>56.069260273972596</v>
      </c>
      <c r="X1869" s="68">
        <f t="shared" si="418"/>
        <v>307.10398634683082</v>
      </c>
      <c r="Y1869" s="68">
        <f t="shared" si="419"/>
        <v>630.71447741049371</v>
      </c>
      <c r="Z1869" s="58">
        <f>(Table1[[#This Row],[Eoq]]/2)*(Table1[[#This Row],[Std. Price ($)]]*$K$1)</f>
        <v>4360.6669399622806</v>
      </c>
      <c r="AA1869" s="58">
        <f>Table1[[#This Row],[number of times I order]]*$H$1</f>
        <v>4360.6669399622815</v>
      </c>
      <c r="AB1869" s="58">
        <f>Table1[[#This Row],[Holding cost]]+AA1869</f>
        <v>8721.3338799245612</v>
      </c>
      <c r="AC1869" s="34">
        <v>1.2</v>
      </c>
      <c r="AD1869" s="29">
        <v>0.82</v>
      </c>
      <c r="AE1869" s="29">
        <v>0.56999999999999995</v>
      </c>
      <c r="AF1869" s="29">
        <v>30</v>
      </c>
    </row>
    <row r="1870" spans="1:32" x14ac:dyDescent="0.15">
      <c r="A1870" s="32">
        <v>20959.071059682632</v>
      </c>
      <c r="B1870" s="33">
        <v>7.4629390000000004</v>
      </c>
      <c r="C1870" s="33">
        <v>50724.983192413471</v>
      </c>
      <c r="D1870" s="33">
        <f>C1870/Table1[[#This Row],[Std. Price ($)]]</f>
        <v>6796.9178352407098</v>
      </c>
      <c r="E1870" s="29">
        <v>1658</v>
      </c>
      <c r="F1870" s="29">
        <f t="shared" si="406"/>
        <v>994.8</v>
      </c>
      <c r="G1870" s="29">
        <f t="shared" si="407"/>
        <v>994.8</v>
      </c>
      <c r="H1870" s="29">
        <f t="shared" si="408"/>
        <v>994.8</v>
      </c>
      <c r="I1870" s="58">
        <f t="shared" si="409"/>
        <v>994.8</v>
      </c>
      <c r="J1870" s="58">
        <f t="shared" si="410"/>
        <v>994.8</v>
      </c>
      <c r="K1870" s="58">
        <f t="shared" si="411"/>
        <v>994.8</v>
      </c>
      <c r="L1870" s="58">
        <f t="shared" si="412"/>
        <v>994.8</v>
      </c>
      <c r="M1870" s="58">
        <f t="shared" si="413"/>
        <v>994.8</v>
      </c>
      <c r="N1870" s="58">
        <f t="shared" si="414"/>
        <v>994.8</v>
      </c>
      <c r="O1870" s="58">
        <f t="shared" si="415"/>
        <v>994.8</v>
      </c>
      <c r="P1870" s="58">
        <f t="shared" si="416"/>
        <v>994.8</v>
      </c>
      <c r="Q1870" s="58">
        <f t="shared" si="417"/>
        <v>994.8</v>
      </c>
      <c r="R1870" s="58">
        <f>SUM(Table1[[#This Row],[Oct]:[September]])</f>
        <v>11937.599999999999</v>
      </c>
      <c r="S1870" s="68">
        <f>Table1[[#This Row],[DEMAND for the whole year]]/365</f>
        <v>32.70575342465753</v>
      </c>
      <c r="T1870" s="68">
        <f>Table1[[#This Row],[Lead Time (days)]]*S1870</f>
        <v>2158.5797260273971</v>
      </c>
      <c r="U1870" s="68">
        <f>SQRT(2*Table1[[#This Row],[DEMAND for the whole year]]*$H$1/(Table1[[#This Row],[Std. Price ($)]]*$K$1))</f>
        <v>2190.6055960362123</v>
      </c>
      <c r="V1870" s="68">
        <f>Table1[[#This Row],[DEMAND for the whole year]]/U1870</f>
        <v>5.4494519787589644</v>
      </c>
      <c r="W1870" s="68">
        <f>Table1[[#This Row],[Demand variability (COV)]]*S1870</f>
        <v>48.404515068493147</v>
      </c>
      <c r="X1870" s="68">
        <f t="shared" si="418"/>
        <v>393.24013937421842</v>
      </c>
      <c r="Y1870" s="68">
        <f t="shared" si="419"/>
        <v>807.61650785650693</v>
      </c>
      <c r="Z1870" s="58">
        <f>(Table1[[#This Row],[Eoq]]/2)*(Table1[[#This Row],[Std. Price ($)]]*$K$1)</f>
        <v>1634.8355936276896</v>
      </c>
      <c r="AA1870" s="58">
        <f>Table1[[#This Row],[number of times I order]]*$H$1</f>
        <v>1634.8355936276894</v>
      </c>
      <c r="AB1870" s="58">
        <f>Table1[[#This Row],[Holding cost]]+AA1870</f>
        <v>3269.6711872553788</v>
      </c>
      <c r="AC1870" s="34">
        <v>-0.4</v>
      </c>
      <c r="AD1870" s="29">
        <v>1</v>
      </c>
      <c r="AE1870" s="29">
        <v>1.48</v>
      </c>
      <c r="AF1870" s="29">
        <v>66</v>
      </c>
    </row>
    <row r="1871" spans="1:32" x14ac:dyDescent="0.15">
      <c r="A1871" s="32">
        <v>90520.708303692576</v>
      </c>
      <c r="B1871" s="33">
        <v>9.0579389999999993</v>
      </c>
      <c r="C1871" s="33">
        <v>1226.3979272739753</v>
      </c>
      <c r="D1871" s="33">
        <f>C1871/Table1[[#This Row],[Std. Price ($)]]</f>
        <v>135.39480971046231</v>
      </c>
      <c r="E1871" s="29">
        <v>810</v>
      </c>
      <c r="F1871" s="29">
        <f t="shared" si="406"/>
        <v>1296</v>
      </c>
      <c r="G1871" s="29">
        <f t="shared" si="407"/>
        <v>1296</v>
      </c>
      <c r="H1871" s="29">
        <f t="shared" si="408"/>
        <v>1296</v>
      </c>
      <c r="I1871" s="58">
        <f t="shared" si="409"/>
        <v>1296</v>
      </c>
      <c r="J1871" s="58">
        <f t="shared" si="410"/>
        <v>1296</v>
      </c>
      <c r="K1871" s="58">
        <f t="shared" si="411"/>
        <v>1296</v>
      </c>
      <c r="L1871" s="58">
        <f t="shared" si="412"/>
        <v>1296</v>
      </c>
      <c r="M1871" s="58">
        <f t="shared" si="413"/>
        <v>1296</v>
      </c>
      <c r="N1871" s="58">
        <f t="shared" si="414"/>
        <v>1296</v>
      </c>
      <c r="O1871" s="58">
        <f t="shared" si="415"/>
        <v>1296</v>
      </c>
      <c r="P1871" s="58">
        <f t="shared" si="416"/>
        <v>1296</v>
      </c>
      <c r="Q1871" s="58">
        <f t="shared" si="417"/>
        <v>1296</v>
      </c>
      <c r="R1871" s="58">
        <f>SUM(Table1[[#This Row],[Oct]:[September]])</f>
        <v>15552</v>
      </c>
      <c r="S1871" s="68">
        <f>Table1[[#This Row],[DEMAND for the whole year]]/365</f>
        <v>42.608219178082194</v>
      </c>
      <c r="T1871" s="68">
        <f>Table1[[#This Row],[Lead Time (days)]]*S1871</f>
        <v>340.86575342465756</v>
      </c>
      <c r="U1871" s="68">
        <f>SQRT(2*Table1[[#This Row],[DEMAND for the whole year]]*$H$1/(Table1[[#This Row],[Std. Price ($)]]*$K$1))</f>
        <v>2269.5463434640487</v>
      </c>
      <c r="V1871" s="68">
        <f>Table1[[#This Row],[DEMAND for the whole year]]/U1871</f>
        <v>6.8524707789234682</v>
      </c>
      <c r="W1871" s="68">
        <f>Table1[[#This Row],[Demand variability (COV)]]*S1871</f>
        <v>22.15627397260274</v>
      </c>
      <c r="X1871" s="68">
        <f t="shared" si="418"/>
        <v>62.66740628741762</v>
      </c>
      <c r="Y1871" s="68">
        <f t="shared" si="419"/>
        <v>128.70311739490575</v>
      </c>
      <c r="Z1871" s="58">
        <f>(Table1[[#This Row],[Eoq]]/2)*(Table1[[#This Row],[Std. Price ($)]]*$K$1)</f>
        <v>2055.7412336770399</v>
      </c>
      <c r="AA1871" s="58">
        <f>Table1[[#This Row],[number of times I order]]*$H$1</f>
        <v>2055.7412336770403</v>
      </c>
      <c r="AB1871" s="58">
        <f>Table1[[#This Row],[Holding cost]]+AA1871</f>
        <v>4111.4824673540807</v>
      </c>
      <c r="AC1871" s="34">
        <v>0.6</v>
      </c>
      <c r="AD1871" s="29">
        <v>0.82</v>
      </c>
      <c r="AE1871" s="29">
        <v>0.52</v>
      </c>
      <c r="AF1871" s="29">
        <v>8</v>
      </c>
    </row>
    <row r="1872" spans="1:32" x14ac:dyDescent="0.15">
      <c r="A1872" s="32">
        <v>74989.571300447438</v>
      </c>
      <c r="B1872" s="33">
        <v>8.6399060000000016</v>
      </c>
      <c r="C1872" s="33">
        <v>12512.094985620901</v>
      </c>
      <c r="D1872" s="33">
        <f>C1872/Table1[[#This Row],[Std. Price ($)]]</f>
        <v>1448.174897460794</v>
      </c>
      <c r="E1872" s="29">
        <v>962</v>
      </c>
      <c r="F1872" s="29">
        <f t="shared" si="406"/>
        <v>2116.3999999999996</v>
      </c>
      <c r="G1872" s="29">
        <f t="shared" si="407"/>
        <v>2116.3999999999996</v>
      </c>
      <c r="H1872" s="29">
        <f t="shared" si="408"/>
        <v>2116.3999999999996</v>
      </c>
      <c r="I1872" s="58">
        <f t="shared" si="409"/>
        <v>2116.3999999999996</v>
      </c>
      <c r="J1872" s="58">
        <f t="shared" si="410"/>
        <v>2116.3999999999996</v>
      </c>
      <c r="K1872" s="58">
        <f t="shared" si="411"/>
        <v>2116.3999999999996</v>
      </c>
      <c r="L1872" s="58">
        <f t="shared" si="412"/>
        <v>2116.3999999999996</v>
      </c>
      <c r="M1872" s="58">
        <f t="shared" si="413"/>
        <v>2116.3999999999996</v>
      </c>
      <c r="N1872" s="58">
        <f t="shared" si="414"/>
        <v>2116.3999999999996</v>
      </c>
      <c r="O1872" s="58">
        <f t="shared" si="415"/>
        <v>2116.3999999999996</v>
      </c>
      <c r="P1872" s="58">
        <f t="shared" si="416"/>
        <v>2116.3999999999996</v>
      </c>
      <c r="Q1872" s="58">
        <f t="shared" si="417"/>
        <v>2116.3999999999996</v>
      </c>
      <c r="R1872" s="58">
        <f>SUM(Table1[[#This Row],[Oct]:[September]])</f>
        <v>25396.800000000003</v>
      </c>
      <c r="S1872" s="68">
        <f>Table1[[#This Row],[DEMAND for the whole year]]/365</f>
        <v>69.580273972602754</v>
      </c>
      <c r="T1872" s="68">
        <f>Table1[[#This Row],[Lead Time (days)]]*S1872</f>
        <v>2574.4701369863019</v>
      </c>
      <c r="U1872" s="68">
        <f>SQRT(2*Table1[[#This Row],[DEMAND for the whole year]]*$H$1/(Table1[[#This Row],[Std. Price ($)]]*$K$1))</f>
        <v>2969.5840238285487</v>
      </c>
      <c r="V1872" s="68">
        <f>Table1[[#This Row],[DEMAND for the whole year]]/U1872</f>
        <v>8.5523089416601419</v>
      </c>
      <c r="W1872" s="68">
        <f>Table1[[#This Row],[Demand variability (COV)]]*S1872</f>
        <v>65.40545753424658</v>
      </c>
      <c r="X1872" s="68">
        <f t="shared" si="418"/>
        <v>397.84586636632645</v>
      </c>
      <c r="Y1872" s="68">
        <f t="shared" si="419"/>
        <v>817.07551464921642</v>
      </c>
      <c r="Z1872" s="58">
        <f>(Table1[[#This Row],[Eoq]]/2)*(Table1[[#This Row],[Std. Price ($)]]*$K$1)</f>
        <v>2565.6926824980424</v>
      </c>
      <c r="AA1872" s="58">
        <f>Table1[[#This Row],[number of times I order]]*$H$1</f>
        <v>2565.6926824980424</v>
      </c>
      <c r="AB1872" s="58">
        <f>Table1[[#This Row],[Holding cost]]+AA1872</f>
        <v>5131.3853649960847</v>
      </c>
      <c r="AC1872" s="34">
        <v>1.2</v>
      </c>
      <c r="AD1872" s="29">
        <v>1</v>
      </c>
      <c r="AE1872" s="29">
        <v>0.94</v>
      </c>
      <c r="AF1872" s="29">
        <v>37</v>
      </c>
    </row>
    <row r="1873" spans="1:32" x14ac:dyDescent="0.15">
      <c r="A1873" s="32">
        <v>92765.325877014009</v>
      </c>
      <c r="B1873" s="33">
        <v>7.4629390000000004</v>
      </c>
      <c r="C1873" s="33">
        <v>25582.491755566909</v>
      </c>
      <c r="D1873" s="33">
        <f>C1873/Table1[[#This Row],[Std. Price ($)]]</f>
        <v>3427.9379418171457</v>
      </c>
      <c r="E1873" s="29">
        <v>826</v>
      </c>
      <c r="F1873" s="29">
        <f t="shared" si="406"/>
        <v>743.4</v>
      </c>
      <c r="G1873" s="29">
        <f t="shared" si="407"/>
        <v>743.4</v>
      </c>
      <c r="H1873" s="29">
        <f t="shared" si="408"/>
        <v>743.4</v>
      </c>
      <c r="I1873" s="58">
        <f t="shared" si="409"/>
        <v>743.4</v>
      </c>
      <c r="J1873" s="58">
        <f t="shared" si="410"/>
        <v>743.4</v>
      </c>
      <c r="K1873" s="58">
        <f t="shared" si="411"/>
        <v>743.4</v>
      </c>
      <c r="L1873" s="58">
        <f t="shared" si="412"/>
        <v>743.4</v>
      </c>
      <c r="M1873" s="58">
        <f t="shared" si="413"/>
        <v>743.4</v>
      </c>
      <c r="N1873" s="58">
        <f t="shared" si="414"/>
        <v>743.4</v>
      </c>
      <c r="O1873" s="58">
        <f t="shared" si="415"/>
        <v>743.4</v>
      </c>
      <c r="P1873" s="58">
        <f t="shared" si="416"/>
        <v>743.4</v>
      </c>
      <c r="Q1873" s="58">
        <f t="shared" si="417"/>
        <v>743.4</v>
      </c>
      <c r="R1873" s="58">
        <f>SUM(Table1[[#This Row],[Oct]:[September]])</f>
        <v>8920.7999999999975</v>
      </c>
      <c r="S1873" s="68">
        <f>Table1[[#This Row],[DEMAND for the whole year]]/365</f>
        <v>24.440547945205473</v>
      </c>
      <c r="T1873" s="68">
        <f>Table1[[#This Row],[Lead Time (days)]]*S1873</f>
        <v>1613.0761643835613</v>
      </c>
      <c r="U1873" s="68">
        <f>SQRT(2*Table1[[#This Row],[DEMAND for the whole year]]*$H$1/(Table1[[#This Row],[Std. Price ($)]]*$K$1))</f>
        <v>1893.6843186235815</v>
      </c>
      <c r="V1873" s="68">
        <f>Table1[[#This Row],[DEMAND for the whole year]]/U1873</f>
        <v>4.7108168517147844</v>
      </c>
      <c r="W1873" s="68">
        <f>Table1[[#This Row],[Demand variability (COV)]]*S1873</f>
        <v>36.660821917808207</v>
      </c>
      <c r="X1873" s="68">
        <f t="shared" si="418"/>
        <v>297.83392520579366</v>
      </c>
      <c r="Y1873" s="68">
        <f t="shared" si="419"/>
        <v>611.67609944059836</v>
      </c>
      <c r="Z1873" s="58">
        <f>(Table1[[#This Row],[Eoq]]/2)*(Table1[[#This Row],[Std. Price ($)]]*$K$1)</f>
        <v>1413.2450555144353</v>
      </c>
      <c r="AA1873" s="58">
        <f>Table1[[#This Row],[number of times I order]]*$H$1</f>
        <v>1413.2450555144353</v>
      </c>
      <c r="AB1873" s="58">
        <f>Table1[[#This Row],[Holding cost]]+AA1873</f>
        <v>2826.4901110288706</v>
      </c>
      <c r="AC1873" s="34">
        <v>-0.1</v>
      </c>
      <c r="AD1873" s="29">
        <v>1</v>
      </c>
      <c r="AE1873" s="29">
        <v>1.5</v>
      </c>
      <c r="AF1873" s="29">
        <v>66</v>
      </c>
    </row>
    <row r="1874" spans="1:32" x14ac:dyDescent="0.15">
      <c r="A1874" s="32">
        <v>31580.129135162781</v>
      </c>
      <c r="B1874" s="33">
        <v>15.122063000000001</v>
      </c>
      <c r="C1874" s="33">
        <v>3540.9647610041643</v>
      </c>
      <c r="D1874" s="33">
        <f>C1874/Table1[[#This Row],[Std. Price ($)]]</f>
        <v>234.15884201806091</v>
      </c>
      <c r="E1874" s="29">
        <v>1166</v>
      </c>
      <c r="F1874" s="29">
        <f t="shared" si="406"/>
        <v>2915</v>
      </c>
      <c r="G1874" s="29">
        <f t="shared" si="407"/>
        <v>2915</v>
      </c>
      <c r="H1874" s="29">
        <f t="shared" si="408"/>
        <v>2915</v>
      </c>
      <c r="I1874" s="58">
        <f t="shared" si="409"/>
        <v>2915</v>
      </c>
      <c r="J1874" s="58">
        <f t="shared" si="410"/>
        <v>2915</v>
      </c>
      <c r="K1874" s="58">
        <f t="shared" si="411"/>
        <v>2915</v>
      </c>
      <c r="L1874" s="58">
        <f t="shared" si="412"/>
        <v>2915</v>
      </c>
      <c r="M1874" s="58">
        <f t="shared" si="413"/>
        <v>2915</v>
      </c>
      <c r="N1874" s="58">
        <f t="shared" si="414"/>
        <v>2915</v>
      </c>
      <c r="O1874" s="58">
        <f t="shared" si="415"/>
        <v>2915</v>
      </c>
      <c r="P1874" s="58">
        <f t="shared" si="416"/>
        <v>2915</v>
      </c>
      <c r="Q1874" s="58">
        <f t="shared" si="417"/>
        <v>2915</v>
      </c>
      <c r="R1874" s="58">
        <f>SUM(Table1[[#This Row],[Oct]:[September]])</f>
        <v>34980</v>
      </c>
      <c r="S1874" s="68">
        <f>Table1[[#This Row],[DEMAND for the whole year]]/365</f>
        <v>95.835616438356169</v>
      </c>
      <c r="T1874" s="68">
        <f>Table1[[#This Row],[Lead Time (days)]]*S1874</f>
        <v>1150.027397260274</v>
      </c>
      <c r="U1874" s="68">
        <f>SQRT(2*Table1[[#This Row],[DEMAND for the whole year]]*$H$1/(Table1[[#This Row],[Std. Price ($)]]*$K$1))</f>
        <v>2634.2986445367305</v>
      </c>
      <c r="V1874" s="68">
        <f>Table1[[#This Row],[DEMAND for the whole year]]/U1874</f>
        <v>13.278676687833018</v>
      </c>
      <c r="W1874" s="68">
        <f>Table1[[#This Row],[Demand variability (COV)]]*S1874</f>
        <v>30.667397260273976</v>
      </c>
      <c r="X1874" s="68">
        <f t="shared" si="418"/>
        <v>106.23498038138622</v>
      </c>
      <c r="Y1874" s="68">
        <f t="shared" si="419"/>
        <v>218.17997522926495</v>
      </c>
      <c r="Z1874" s="58">
        <f>(Table1[[#This Row],[Eoq]]/2)*(Table1[[#This Row],[Std. Price ($)]]*$K$1)</f>
        <v>3983.6030063499047</v>
      </c>
      <c r="AA1874" s="58">
        <f>Table1[[#This Row],[number of times I order]]*$H$1</f>
        <v>3983.6030063499056</v>
      </c>
      <c r="AB1874" s="58">
        <f>Table1[[#This Row],[Holding cost]]+AA1874</f>
        <v>7967.2060126998103</v>
      </c>
      <c r="AC1874" s="34">
        <v>1.5</v>
      </c>
      <c r="AD1874" s="29">
        <v>0.82</v>
      </c>
      <c r="AE1874" s="29">
        <v>0.32</v>
      </c>
      <c r="AF1874" s="29">
        <v>12</v>
      </c>
    </row>
    <row r="1875" spans="1:32" x14ac:dyDescent="0.15">
      <c r="A1875" s="32">
        <v>48074.254589846823</v>
      </c>
      <c r="B1875" s="33">
        <v>12.100550000000002</v>
      </c>
      <c r="C1875" s="33">
        <v>22849.01448829388</v>
      </c>
      <c r="D1875" s="33">
        <f>C1875/Table1[[#This Row],[Std. Price ($)]]</f>
        <v>1888.2624747051891</v>
      </c>
      <c r="E1875" s="29">
        <v>1166</v>
      </c>
      <c r="F1875" s="29">
        <f t="shared" si="406"/>
        <v>1632.4</v>
      </c>
      <c r="G1875" s="29">
        <f t="shared" si="407"/>
        <v>1632.4</v>
      </c>
      <c r="H1875" s="29">
        <f t="shared" si="408"/>
        <v>1632.4</v>
      </c>
      <c r="I1875" s="58">
        <f t="shared" si="409"/>
        <v>1632.4</v>
      </c>
      <c r="J1875" s="58">
        <f t="shared" si="410"/>
        <v>1632.4</v>
      </c>
      <c r="K1875" s="58">
        <f t="shared" si="411"/>
        <v>1632.4</v>
      </c>
      <c r="L1875" s="58">
        <f t="shared" si="412"/>
        <v>1632.4</v>
      </c>
      <c r="M1875" s="58">
        <f t="shared" si="413"/>
        <v>1632.4</v>
      </c>
      <c r="N1875" s="58">
        <f t="shared" si="414"/>
        <v>1632.4</v>
      </c>
      <c r="O1875" s="58">
        <f t="shared" si="415"/>
        <v>1632.4</v>
      </c>
      <c r="P1875" s="58">
        <f t="shared" si="416"/>
        <v>1632.4</v>
      </c>
      <c r="Q1875" s="58">
        <f t="shared" si="417"/>
        <v>1632.4</v>
      </c>
      <c r="R1875" s="58">
        <f>SUM(Table1[[#This Row],[Oct]:[September]])</f>
        <v>19588.8</v>
      </c>
      <c r="S1875" s="68">
        <f>Table1[[#This Row],[DEMAND for the whole year]]/365</f>
        <v>53.667945205479448</v>
      </c>
      <c r="T1875" s="68">
        <f>Table1[[#This Row],[Lead Time (days)]]*S1875</f>
        <v>4186.0997260273971</v>
      </c>
      <c r="U1875" s="68">
        <f>SQRT(2*Table1[[#This Row],[DEMAND for the whole year]]*$H$1/(Table1[[#This Row],[Std. Price ($)]]*$K$1))</f>
        <v>2203.748289263272</v>
      </c>
      <c r="V1875" s="68">
        <f>Table1[[#This Row],[DEMAND for the whole year]]/U1875</f>
        <v>8.888855453881563</v>
      </c>
      <c r="W1875" s="68">
        <f>Table1[[#This Row],[Demand variability (COV)]]*S1875</f>
        <v>20.39381917808219</v>
      </c>
      <c r="X1875" s="68">
        <f t="shared" si="418"/>
        <v>180.11333413195263</v>
      </c>
      <c r="Y1875" s="68">
        <f t="shared" si="419"/>
        <v>369.90756376376311</v>
      </c>
      <c r="Z1875" s="58">
        <f>(Table1[[#This Row],[Eoq]]/2)*(Table1[[#This Row],[Std. Price ($)]]*$K$1)</f>
        <v>2666.6566361644691</v>
      </c>
      <c r="AA1875" s="58">
        <f>Table1[[#This Row],[number of times I order]]*$H$1</f>
        <v>2666.6566361644691</v>
      </c>
      <c r="AB1875" s="58">
        <f>Table1[[#This Row],[Holding cost]]+AA1875</f>
        <v>5333.3132723289382</v>
      </c>
      <c r="AC1875" s="34">
        <v>0.4</v>
      </c>
      <c r="AD1875" s="29">
        <v>0.75</v>
      </c>
      <c r="AE1875" s="29">
        <v>0.38</v>
      </c>
      <c r="AF1875" s="29">
        <v>78</v>
      </c>
    </row>
    <row r="1876" spans="1:32" x14ac:dyDescent="0.15">
      <c r="A1876" s="32">
        <v>79112.173607170844</v>
      </c>
      <c r="B1876" s="33">
        <v>26.504291000000002</v>
      </c>
      <c r="C1876" s="33">
        <v>86818.085760072354</v>
      </c>
      <c r="D1876" s="33">
        <f>C1876/Table1[[#This Row],[Std. Price ($)]]</f>
        <v>3275.6237757905824</v>
      </c>
      <c r="E1876" s="29">
        <v>1400</v>
      </c>
      <c r="F1876" s="29">
        <f t="shared" si="406"/>
        <v>2100</v>
      </c>
      <c r="G1876" s="29">
        <f t="shared" si="407"/>
        <v>2100</v>
      </c>
      <c r="H1876" s="29">
        <f t="shared" si="408"/>
        <v>2100</v>
      </c>
      <c r="I1876" s="58">
        <f t="shared" si="409"/>
        <v>2100</v>
      </c>
      <c r="J1876" s="58">
        <f t="shared" si="410"/>
        <v>2100</v>
      </c>
      <c r="K1876" s="58">
        <f t="shared" si="411"/>
        <v>2100</v>
      </c>
      <c r="L1876" s="58">
        <f t="shared" si="412"/>
        <v>2100</v>
      </c>
      <c r="M1876" s="58">
        <f t="shared" si="413"/>
        <v>2100</v>
      </c>
      <c r="N1876" s="58">
        <f t="shared" si="414"/>
        <v>2100</v>
      </c>
      <c r="O1876" s="58">
        <f t="shared" si="415"/>
        <v>2100</v>
      </c>
      <c r="P1876" s="58">
        <f t="shared" si="416"/>
        <v>2100</v>
      </c>
      <c r="Q1876" s="58">
        <f t="shared" si="417"/>
        <v>2100</v>
      </c>
      <c r="R1876" s="58">
        <f>SUM(Table1[[#This Row],[Oct]:[September]])</f>
        <v>25200</v>
      </c>
      <c r="S1876" s="68">
        <f>Table1[[#This Row],[DEMAND for the whole year]]/365</f>
        <v>69.041095890410958</v>
      </c>
      <c r="T1876" s="68">
        <f>Table1[[#This Row],[Lead Time (days)]]*S1876</f>
        <v>8975.3424657534251</v>
      </c>
      <c r="U1876" s="68">
        <f>SQRT(2*Table1[[#This Row],[DEMAND for the whole year]]*$H$1/(Table1[[#This Row],[Std. Price ($)]]*$K$1))</f>
        <v>1688.895591883773</v>
      </c>
      <c r="V1876" s="68">
        <f>Table1[[#This Row],[DEMAND for the whole year]]/U1876</f>
        <v>14.920993411968253</v>
      </c>
      <c r="W1876" s="68">
        <f>Table1[[#This Row],[Demand variability (COV)]]*S1876</f>
        <v>29.68767123287671</v>
      </c>
      <c r="X1876" s="68">
        <f t="shared" si="418"/>
        <v>338.49153168148649</v>
      </c>
      <c r="Y1876" s="68">
        <f t="shared" si="419"/>
        <v>695.17661444894975</v>
      </c>
      <c r="Z1876" s="58">
        <f>(Table1[[#This Row],[Eoq]]/2)*(Table1[[#This Row],[Std. Price ($)]]*$K$1)</f>
        <v>4476.2980235904761</v>
      </c>
      <c r="AA1876" s="58">
        <f>Table1[[#This Row],[number of times I order]]*$H$1</f>
        <v>4476.2980235904761</v>
      </c>
      <c r="AB1876" s="58">
        <f>Table1[[#This Row],[Holding cost]]+AA1876</f>
        <v>8952.5960471809522</v>
      </c>
      <c r="AC1876" s="34">
        <v>0.5</v>
      </c>
      <c r="AD1876" s="29">
        <v>1</v>
      </c>
      <c r="AE1876" s="29">
        <v>0.43</v>
      </c>
      <c r="AF1876" s="29">
        <v>130</v>
      </c>
    </row>
    <row r="1877" spans="1:32" x14ac:dyDescent="0.15">
      <c r="A1877" s="32">
        <v>70415.214023018285</v>
      </c>
      <c r="B1877" s="33">
        <v>8.4177720000000011</v>
      </c>
      <c r="C1877" s="33">
        <v>15639.358867582054</v>
      </c>
      <c r="D1877" s="33">
        <f>C1877/Table1[[#This Row],[Std. Price ($)]]</f>
        <v>1857.8976560047067</v>
      </c>
      <c r="E1877" s="29">
        <v>1020</v>
      </c>
      <c r="F1877" s="29">
        <f t="shared" si="406"/>
        <v>612</v>
      </c>
      <c r="G1877" s="29">
        <f t="shared" si="407"/>
        <v>612</v>
      </c>
      <c r="H1877" s="29">
        <f t="shared" si="408"/>
        <v>612</v>
      </c>
      <c r="I1877" s="58">
        <f t="shared" si="409"/>
        <v>612</v>
      </c>
      <c r="J1877" s="58">
        <f t="shared" si="410"/>
        <v>612</v>
      </c>
      <c r="K1877" s="58">
        <f t="shared" si="411"/>
        <v>612</v>
      </c>
      <c r="L1877" s="58">
        <f t="shared" si="412"/>
        <v>612</v>
      </c>
      <c r="M1877" s="58">
        <f t="shared" si="413"/>
        <v>612</v>
      </c>
      <c r="N1877" s="58">
        <f t="shared" si="414"/>
        <v>612</v>
      </c>
      <c r="O1877" s="58">
        <f t="shared" si="415"/>
        <v>612</v>
      </c>
      <c r="P1877" s="58">
        <f t="shared" si="416"/>
        <v>612</v>
      </c>
      <c r="Q1877" s="58">
        <f t="shared" si="417"/>
        <v>612</v>
      </c>
      <c r="R1877" s="58">
        <f>SUM(Table1[[#This Row],[Oct]:[September]])</f>
        <v>7344</v>
      </c>
      <c r="S1877" s="68">
        <f>Table1[[#This Row],[DEMAND for the whole year]]/365</f>
        <v>20.12054794520548</v>
      </c>
      <c r="T1877" s="68">
        <f>Table1[[#This Row],[Lead Time (days)]]*S1877</f>
        <v>744.46027397260275</v>
      </c>
      <c r="U1877" s="68">
        <f>SQRT(2*Table1[[#This Row],[DEMAND for the whole year]]*$H$1/(Table1[[#This Row],[Std. Price ($)]]*$K$1))</f>
        <v>1617.8132284969265</v>
      </c>
      <c r="V1877" s="68">
        <f>Table1[[#This Row],[DEMAND for the whole year]]/U1877</f>
        <v>4.5394609653570104</v>
      </c>
      <c r="W1877" s="68">
        <f>Table1[[#This Row],[Demand variability (COV)]]*S1877</f>
        <v>23.138630136986301</v>
      </c>
      <c r="X1877" s="68">
        <f t="shared" si="418"/>
        <v>140.74679239968941</v>
      </c>
      <c r="Y1877" s="68">
        <f t="shared" si="419"/>
        <v>289.05857156578537</v>
      </c>
      <c r="Z1877" s="58">
        <f>(Table1[[#This Row],[Eoq]]/2)*(Table1[[#This Row],[Std. Price ($)]]*$K$1)</f>
        <v>1361.8382896071032</v>
      </c>
      <c r="AA1877" s="58">
        <f>Table1[[#This Row],[number of times I order]]*$H$1</f>
        <v>1361.8382896071032</v>
      </c>
      <c r="AB1877" s="58">
        <f>Table1[[#This Row],[Holding cost]]+AA1877</f>
        <v>2723.6765792142064</v>
      </c>
      <c r="AC1877" s="34">
        <v>-0.4</v>
      </c>
      <c r="AD1877" s="29">
        <v>0.85</v>
      </c>
      <c r="AE1877" s="29">
        <v>1.1499999999999999</v>
      </c>
      <c r="AF1877" s="29">
        <v>37</v>
      </c>
    </row>
    <row r="1878" spans="1:32" x14ac:dyDescent="0.15">
      <c r="A1878" s="32">
        <v>99848.495263372504</v>
      </c>
      <c r="B1878" s="33">
        <v>27.837106000000002</v>
      </c>
      <c r="C1878" s="33">
        <v>180016.94557557951</v>
      </c>
      <c r="D1878" s="33">
        <f>C1878/Table1[[#This Row],[Std. Price ($)]]</f>
        <v>6466.7981497638257</v>
      </c>
      <c r="E1878" s="29">
        <v>1496</v>
      </c>
      <c r="F1878" s="29">
        <f t="shared" si="406"/>
        <v>3740</v>
      </c>
      <c r="G1878" s="29">
        <f t="shared" si="407"/>
        <v>3740</v>
      </c>
      <c r="H1878" s="29">
        <f t="shared" si="408"/>
        <v>3740</v>
      </c>
      <c r="I1878" s="58">
        <f t="shared" si="409"/>
        <v>3740</v>
      </c>
      <c r="J1878" s="58">
        <f t="shared" si="410"/>
        <v>3740</v>
      </c>
      <c r="K1878" s="58">
        <f t="shared" si="411"/>
        <v>3740</v>
      </c>
      <c r="L1878" s="58">
        <f t="shared" si="412"/>
        <v>3740</v>
      </c>
      <c r="M1878" s="58">
        <f t="shared" si="413"/>
        <v>3740</v>
      </c>
      <c r="N1878" s="58">
        <f t="shared" si="414"/>
        <v>3740</v>
      </c>
      <c r="O1878" s="58">
        <f t="shared" si="415"/>
        <v>3740</v>
      </c>
      <c r="P1878" s="58">
        <f t="shared" si="416"/>
        <v>3740</v>
      </c>
      <c r="Q1878" s="58">
        <f t="shared" si="417"/>
        <v>3740</v>
      </c>
      <c r="R1878" s="58">
        <f>SUM(Table1[[#This Row],[Oct]:[September]])</f>
        <v>44880</v>
      </c>
      <c r="S1878" s="68">
        <f>Table1[[#This Row],[DEMAND for the whole year]]/365</f>
        <v>122.95890410958904</v>
      </c>
      <c r="T1878" s="68">
        <f>Table1[[#This Row],[Lead Time (days)]]*S1878</f>
        <v>15984.657534246575</v>
      </c>
      <c r="U1878" s="68">
        <f>SQRT(2*Table1[[#This Row],[DEMAND for the whole year]]*$H$1/(Table1[[#This Row],[Std. Price ($)]]*$K$1))</f>
        <v>2199.2520724287601</v>
      </c>
      <c r="V1878" s="68">
        <f>Table1[[#This Row],[DEMAND for the whole year]]/U1878</f>
        <v>20.406937686973027</v>
      </c>
      <c r="W1878" s="68">
        <f>Table1[[#This Row],[Demand variability (COV)]]*S1878</f>
        <v>102.0558904109589</v>
      </c>
      <c r="X1878" s="68">
        <f t="shared" si="418"/>
        <v>1163.616182331861</v>
      </c>
      <c r="Y1878" s="68">
        <f t="shared" si="419"/>
        <v>2389.775466857619</v>
      </c>
      <c r="Z1878" s="58">
        <f>(Table1[[#This Row],[Eoq]]/2)*(Table1[[#This Row],[Std. Price ($)]]*$K$1)</f>
        <v>6122.0813060919081</v>
      </c>
      <c r="AA1878" s="58">
        <f>Table1[[#This Row],[number of times I order]]*$H$1</f>
        <v>6122.0813060919081</v>
      </c>
      <c r="AB1878" s="58">
        <f>Table1[[#This Row],[Holding cost]]+AA1878</f>
        <v>12244.162612183816</v>
      </c>
      <c r="AC1878" s="34">
        <v>1.5</v>
      </c>
      <c r="AD1878" s="29">
        <v>1</v>
      </c>
      <c r="AE1878" s="29">
        <v>0.83</v>
      </c>
      <c r="AF1878" s="29">
        <v>130</v>
      </c>
    </row>
    <row r="1879" spans="1:32" x14ac:dyDescent="0.15">
      <c r="A1879" s="32">
        <v>52704.849129256749</v>
      </c>
      <c r="B1879" s="33">
        <v>8.3242390000000004</v>
      </c>
      <c r="C1879" s="33">
        <v>13218.855754360577</v>
      </c>
      <c r="D1879" s="33">
        <f>C1879/Table1[[#This Row],[Std. Price ($)]]</f>
        <v>1587.9957019927679</v>
      </c>
      <c r="E1879" s="29">
        <v>1278</v>
      </c>
      <c r="F1879" s="29">
        <f t="shared" si="406"/>
        <v>1533.6</v>
      </c>
      <c r="G1879" s="29">
        <f t="shared" si="407"/>
        <v>1533.6</v>
      </c>
      <c r="H1879" s="29">
        <f t="shared" si="408"/>
        <v>1533.6</v>
      </c>
      <c r="I1879" s="58">
        <f t="shared" si="409"/>
        <v>1533.6</v>
      </c>
      <c r="J1879" s="58">
        <f t="shared" si="410"/>
        <v>1533.6</v>
      </c>
      <c r="K1879" s="58">
        <f t="shared" si="411"/>
        <v>1533.6</v>
      </c>
      <c r="L1879" s="58">
        <f t="shared" si="412"/>
        <v>1533.6</v>
      </c>
      <c r="M1879" s="58">
        <f t="shared" si="413"/>
        <v>1533.6</v>
      </c>
      <c r="N1879" s="58">
        <f t="shared" si="414"/>
        <v>1533.6</v>
      </c>
      <c r="O1879" s="58">
        <f t="shared" si="415"/>
        <v>1533.6</v>
      </c>
      <c r="P1879" s="58">
        <f t="shared" si="416"/>
        <v>1533.6</v>
      </c>
      <c r="Q1879" s="58">
        <f t="shared" si="417"/>
        <v>1533.6</v>
      </c>
      <c r="R1879" s="58">
        <f>SUM(Table1[[#This Row],[Oct]:[September]])</f>
        <v>18403.2</v>
      </c>
      <c r="S1879" s="68">
        <f>Table1[[#This Row],[DEMAND for the whole year]]/365</f>
        <v>50.41972602739726</v>
      </c>
      <c r="T1879" s="68">
        <f>Table1[[#This Row],[Lead Time (days)]]*S1879</f>
        <v>1865.5298630136986</v>
      </c>
      <c r="U1879" s="68">
        <f>SQRT(2*Table1[[#This Row],[DEMAND for the whole year]]*$H$1/(Table1[[#This Row],[Std. Price ($)]]*$K$1))</f>
        <v>2575.3427072760996</v>
      </c>
      <c r="V1879" s="68">
        <f>Table1[[#This Row],[DEMAND for the whole year]]/U1879</f>
        <v>7.1459227340910996</v>
      </c>
      <c r="W1879" s="68">
        <f>Table1[[#This Row],[Demand variability (COV)]]*S1879</f>
        <v>37.814794520547949</v>
      </c>
      <c r="X1879" s="68">
        <f t="shared" si="418"/>
        <v>230.01841520051548</v>
      </c>
      <c r="Y1879" s="68">
        <f t="shared" si="419"/>
        <v>472.40006964331678</v>
      </c>
      <c r="Z1879" s="58">
        <f>(Table1[[#This Row],[Eoq]]/2)*(Table1[[#This Row],[Std. Price ($)]]*$K$1)</f>
        <v>2143.7768202273296</v>
      </c>
      <c r="AA1879" s="58">
        <f>Table1[[#This Row],[number of times I order]]*$H$1</f>
        <v>2143.7768202273301</v>
      </c>
      <c r="AB1879" s="58">
        <f>Table1[[#This Row],[Holding cost]]+AA1879</f>
        <v>4287.5536404546601</v>
      </c>
      <c r="AC1879" s="34">
        <v>0.2</v>
      </c>
      <c r="AD1879" s="29">
        <v>1</v>
      </c>
      <c r="AE1879" s="29">
        <v>0.75</v>
      </c>
      <c r="AF1879" s="29">
        <v>37</v>
      </c>
    </row>
    <row r="1880" spans="1:32" x14ac:dyDescent="0.15">
      <c r="A1880" s="32">
        <v>73291.868382702552</v>
      </c>
      <c r="B1880" s="33">
        <v>31.687810000000002</v>
      </c>
      <c r="C1880" s="33">
        <v>35298.855066469499</v>
      </c>
      <c r="D1880" s="33">
        <f>C1880/Table1[[#This Row],[Std. Price ($)]]</f>
        <v>1113.9569148663002</v>
      </c>
      <c r="E1880" s="29">
        <v>1350</v>
      </c>
      <c r="F1880" s="29">
        <f t="shared" si="406"/>
        <v>1890</v>
      </c>
      <c r="G1880" s="29">
        <f t="shared" si="407"/>
        <v>1890</v>
      </c>
      <c r="H1880" s="29">
        <f t="shared" si="408"/>
        <v>1890</v>
      </c>
      <c r="I1880" s="58">
        <f t="shared" si="409"/>
        <v>1890</v>
      </c>
      <c r="J1880" s="58">
        <f t="shared" si="410"/>
        <v>1890</v>
      </c>
      <c r="K1880" s="58">
        <f t="shared" si="411"/>
        <v>1890</v>
      </c>
      <c r="L1880" s="58">
        <f t="shared" si="412"/>
        <v>1890</v>
      </c>
      <c r="M1880" s="58">
        <f t="shared" si="413"/>
        <v>1890</v>
      </c>
      <c r="N1880" s="58">
        <f t="shared" si="414"/>
        <v>1890</v>
      </c>
      <c r="O1880" s="58">
        <f t="shared" si="415"/>
        <v>1890</v>
      </c>
      <c r="P1880" s="58">
        <f t="shared" si="416"/>
        <v>1890</v>
      </c>
      <c r="Q1880" s="58">
        <f t="shared" si="417"/>
        <v>1890</v>
      </c>
      <c r="R1880" s="58">
        <f>SUM(Table1[[#This Row],[Oct]:[September]])</f>
        <v>22680</v>
      </c>
      <c r="S1880" s="68">
        <f>Table1[[#This Row],[DEMAND for the whole year]]/365</f>
        <v>62.136986301369866</v>
      </c>
      <c r="T1880" s="68">
        <f>Table1[[#This Row],[Lead Time (days)]]*S1880</f>
        <v>6275.8356164383567</v>
      </c>
      <c r="U1880" s="68">
        <f>SQRT(2*Table1[[#This Row],[DEMAND for the whole year]]*$H$1/(Table1[[#This Row],[Std. Price ($)]]*$K$1))</f>
        <v>1465.33201998504</v>
      </c>
      <c r="V1880" s="68">
        <f>Table1[[#This Row],[DEMAND for the whole year]]/U1880</f>
        <v>15.477720878734054</v>
      </c>
      <c r="W1880" s="68">
        <f>Table1[[#This Row],[Demand variability (COV)]]*S1880</f>
        <v>11.184657534246575</v>
      </c>
      <c r="X1880" s="68">
        <f t="shared" si="418"/>
        <v>112.40441708401075</v>
      </c>
      <c r="Y1880" s="68">
        <f t="shared" si="419"/>
        <v>230.85044913649205</v>
      </c>
      <c r="Z1880" s="58">
        <f>(Table1[[#This Row],[Eoq]]/2)*(Table1[[#This Row],[Std. Price ($)]]*$K$1)</f>
        <v>4643.316263620216</v>
      </c>
      <c r="AA1880" s="58">
        <f>Table1[[#This Row],[number of times I order]]*$H$1</f>
        <v>4643.316263620216</v>
      </c>
      <c r="AB1880" s="58">
        <f>Table1[[#This Row],[Holding cost]]+AA1880</f>
        <v>9286.632527240432</v>
      </c>
      <c r="AC1880" s="34">
        <v>0.4</v>
      </c>
      <c r="AD1880" s="29">
        <v>1</v>
      </c>
      <c r="AE1880" s="29">
        <v>0.18</v>
      </c>
      <c r="AF1880" s="29">
        <v>101</v>
      </c>
    </row>
    <row r="1881" spans="1:32" x14ac:dyDescent="0.15">
      <c r="A1881" s="32">
        <v>68878.300810122819</v>
      </c>
      <c r="B1881" s="33">
        <v>35.272798000000009</v>
      </c>
      <c r="C1881" s="33">
        <v>284676.07781566988</v>
      </c>
      <c r="D1881" s="33">
        <f>C1881/Table1[[#This Row],[Std. Price ($)]]</f>
        <v>8070.697363324276</v>
      </c>
      <c r="E1881" s="29">
        <v>1536</v>
      </c>
      <c r="F1881" s="29">
        <f t="shared" si="406"/>
        <v>2764.8</v>
      </c>
      <c r="G1881" s="29">
        <f t="shared" si="407"/>
        <v>2764.8</v>
      </c>
      <c r="H1881" s="29">
        <f t="shared" si="408"/>
        <v>2764.8</v>
      </c>
      <c r="I1881" s="58">
        <f t="shared" si="409"/>
        <v>2764.8</v>
      </c>
      <c r="J1881" s="58">
        <f t="shared" si="410"/>
        <v>2764.8</v>
      </c>
      <c r="K1881" s="58">
        <f t="shared" si="411"/>
        <v>2764.8</v>
      </c>
      <c r="L1881" s="58">
        <f t="shared" si="412"/>
        <v>2764.8</v>
      </c>
      <c r="M1881" s="58">
        <f t="shared" si="413"/>
        <v>2764.8</v>
      </c>
      <c r="N1881" s="58">
        <f t="shared" si="414"/>
        <v>2764.8</v>
      </c>
      <c r="O1881" s="58">
        <f t="shared" si="415"/>
        <v>2764.8</v>
      </c>
      <c r="P1881" s="58">
        <f t="shared" si="416"/>
        <v>2764.8</v>
      </c>
      <c r="Q1881" s="58">
        <f t="shared" si="417"/>
        <v>2764.8</v>
      </c>
      <c r="R1881" s="58">
        <f>SUM(Table1[[#This Row],[Oct]:[September]])</f>
        <v>33177.599999999999</v>
      </c>
      <c r="S1881" s="68">
        <f>Table1[[#This Row],[DEMAND for the whole year]]/365</f>
        <v>90.897534246575333</v>
      </c>
      <c r="T1881" s="68">
        <f>Table1[[#This Row],[Lead Time (days)]]*S1881</f>
        <v>11180.396712328766</v>
      </c>
      <c r="U1881" s="68">
        <f>SQRT(2*Table1[[#This Row],[DEMAND for the whole year]]*$H$1/(Table1[[#This Row],[Std. Price ($)]]*$K$1))</f>
        <v>1679.8215760671105</v>
      </c>
      <c r="V1881" s="68">
        <f>Table1[[#This Row],[DEMAND for the whole year]]/U1881</f>
        <v>19.750669042885612</v>
      </c>
      <c r="W1881" s="68">
        <f>Table1[[#This Row],[Demand variability (COV)]]*S1881</f>
        <v>97.260361643835608</v>
      </c>
      <c r="X1881" s="68">
        <f t="shared" si="418"/>
        <v>1078.6695914375412</v>
      </c>
      <c r="Y1881" s="68">
        <f t="shared" si="419"/>
        <v>2215.3164983465226</v>
      </c>
      <c r="Z1881" s="58">
        <f>(Table1[[#This Row],[Eoq]]/2)*(Table1[[#This Row],[Std. Price ($)]]*$K$1)</f>
        <v>5925.2007128656842</v>
      </c>
      <c r="AA1881" s="58">
        <f>Table1[[#This Row],[number of times I order]]*$H$1</f>
        <v>5925.2007128656833</v>
      </c>
      <c r="AB1881" s="58">
        <f>Table1[[#This Row],[Holding cost]]+AA1881</f>
        <v>11850.401425731368</v>
      </c>
      <c r="AC1881" s="34">
        <v>0.8</v>
      </c>
      <c r="AD1881" s="29">
        <v>0.82</v>
      </c>
      <c r="AE1881" s="29">
        <v>1.07</v>
      </c>
      <c r="AF1881" s="29">
        <v>123</v>
      </c>
    </row>
    <row r="1882" spans="1:32" x14ac:dyDescent="0.15">
      <c r="A1882" s="32">
        <v>93732.148696226694</v>
      </c>
      <c r="B1882" s="33">
        <v>16.262664000000001</v>
      </c>
      <c r="C1882" s="33">
        <v>15722.79022662076</v>
      </c>
      <c r="D1882" s="33">
        <f>C1882/Table1[[#This Row],[Std. Price ($)]]</f>
        <v>966.80286985089037</v>
      </c>
      <c r="E1882" s="29">
        <v>1416</v>
      </c>
      <c r="F1882" s="29">
        <f t="shared" si="406"/>
        <v>3115.2</v>
      </c>
      <c r="G1882" s="29">
        <f t="shared" si="407"/>
        <v>3115.2</v>
      </c>
      <c r="H1882" s="29">
        <f t="shared" si="408"/>
        <v>3115.2</v>
      </c>
      <c r="I1882" s="58">
        <f t="shared" si="409"/>
        <v>3115.2</v>
      </c>
      <c r="J1882" s="58">
        <f t="shared" si="410"/>
        <v>3115.2</v>
      </c>
      <c r="K1882" s="58">
        <f t="shared" si="411"/>
        <v>3115.2</v>
      </c>
      <c r="L1882" s="58">
        <f t="shared" si="412"/>
        <v>3115.2</v>
      </c>
      <c r="M1882" s="58">
        <f t="shared" si="413"/>
        <v>3115.2</v>
      </c>
      <c r="N1882" s="58">
        <f t="shared" si="414"/>
        <v>3115.2</v>
      </c>
      <c r="O1882" s="58">
        <f t="shared" si="415"/>
        <v>3115.2</v>
      </c>
      <c r="P1882" s="58">
        <f t="shared" si="416"/>
        <v>3115.2</v>
      </c>
      <c r="Q1882" s="58">
        <f t="shared" si="417"/>
        <v>3115.2</v>
      </c>
      <c r="R1882" s="58">
        <f>SUM(Table1[[#This Row],[Oct]:[September]])</f>
        <v>37382.400000000001</v>
      </c>
      <c r="S1882" s="68">
        <f>Table1[[#This Row],[DEMAND for the whole year]]/365</f>
        <v>102.41753424657534</v>
      </c>
      <c r="T1882" s="68">
        <f>Table1[[#This Row],[Lead Time (days)]]*S1882</f>
        <v>3072.5260273972603</v>
      </c>
      <c r="U1882" s="68">
        <f>SQRT(2*Table1[[#This Row],[DEMAND for the whole year]]*$H$1/(Table1[[#This Row],[Std. Price ($)]]*$K$1))</f>
        <v>2626.0220768650552</v>
      </c>
      <c r="V1882" s="68">
        <f>Table1[[#This Row],[DEMAND for the whole year]]/U1882</f>
        <v>14.235371564212858</v>
      </c>
      <c r="W1882" s="68">
        <f>Table1[[#This Row],[Demand variability (COV)]]*S1882</f>
        <v>50.184591780821918</v>
      </c>
      <c r="X1882" s="68">
        <f t="shared" si="418"/>
        <v>274.87232957544518</v>
      </c>
      <c r="Y1882" s="68">
        <f t="shared" si="419"/>
        <v>564.51874742840175</v>
      </c>
      <c r="Z1882" s="58">
        <f>(Table1[[#This Row],[Eoq]]/2)*(Table1[[#This Row],[Std. Price ($)]]*$K$1)</f>
        <v>4270.6114692638575</v>
      </c>
      <c r="AA1882" s="58">
        <f>Table1[[#This Row],[number of times I order]]*$H$1</f>
        <v>4270.6114692638575</v>
      </c>
      <c r="AB1882" s="58">
        <f>Table1[[#This Row],[Holding cost]]+AA1882</f>
        <v>8541.2229385277151</v>
      </c>
      <c r="AC1882" s="34">
        <v>1.2</v>
      </c>
      <c r="AD1882" s="29">
        <v>0.8</v>
      </c>
      <c r="AE1882" s="29">
        <v>0.49</v>
      </c>
      <c r="AF1882" s="29">
        <v>30</v>
      </c>
    </row>
    <row r="1883" spans="1:32" x14ac:dyDescent="0.15">
      <c r="A1883" s="32">
        <v>30570.488979127662</v>
      </c>
      <c r="B1883" s="33">
        <v>27.018706000000005</v>
      </c>
      <c r="C1883" s="33">
        <v>23774.032154373603</v>
      </c>
      <c r="D1883" s="33">
        <f>C1883/Table1[[#This Row],[Std. Price ($)]]</f>
        <v>879.91009467195056</v>
      </c>
      <c r="E1883" s="29">
        <v>1440</v>
      </c>
      <c r="F1883" s="29">
        <f t="shared" si="406"/>
        <v>2592</v>
      </c>
      <c r="G1883" s="29">
        <f t="shared" si="407"/>
        <v>2592</v>
      </c>
      <c r="H1883" s="29">
        <f t="shared" si="408"/>
        <v>2592</v>
      </c>
      <c r="I1883" s="58">
        <f t="shared" si="409"/>
        <v>2592</v>
      </c>
      <c r="J1883" s="58">
        <f t="shared" si="410"/>
        <v>2592</v>
      </c>
      <c r="K1883" s="58">
        <f t="shared" si="411"/>
        <v>2592</v>
      </c>
      <c r="L1883" s="58">
        <f t="shared" si="412"/>
        <v>2592</v>
      </c>
      <c r="M1883" s="58">
        <f t="shared" si="413"/>
        <v>2592</v>
      </c>
      <c r="N1883" s="58">
        <f t="shared" si="414"/>
        <v>2592</v>
      </c>
      <c r="O1883" s="58">
        <f t="shared" si="415"/>
        <v>2592</v>
      </c>
      <c r="P1883" s="58">
        <f t="shared" si="416"/>
        <v>2592</v>
      </c>
      <c r="Q1883" s="58">
        <f t="shared" si="417"/>
        <v>2592</v>
      </c>
      <c r="R1883" s="58">
        <f>SUM(Table1[[#This Row],[Oct]:[September]])</f>
        <v>31104</v>
      </c>
      <c r="S1883" s="68">
        <f>Table1[[#This Row],[DEMAND for the whole year]]/365</f>
        <v>85.216438356164389</v>
      </c>
      <c r="T1883" s="68">
        <f>Table1[[#This Row],[Lead Time (days)]]*S1883</f>
        <v>3493.8739726027397</v>
      </c>
      <c r="U1883" s="68">
        <f>SQRT(2*Table1[[#This Row],[DEMAND for the whole year]]*$H$1/(Table1[[#This Row],[Std. Price ($)]]*$K$1))</f>
        <v>1858.3883581493774</v>
      </c>
      <c r="V1883" s="68">
        <f>Table1[[#This Row],[DEMAND for the whole year]]/U1883</f>
        <v>16.737082894220251</v>
      </c>
      <c r="W1883" s="68">
        <f>Table1[[#This Row],[Demand variability (COV)]]*S1883</f>
        <v>29.825753424657535</v>
      </c>
      <c r="X1883" s="68">
        <f t="shared" si="418"/>
        <v>190.97800465312045</v>
      </c>
      <c r="Y1883" s="68">
        <f t="shared" si="419"/>
        <v>392.22086901098515</v>
      </c>
      <c r="Z1883" s="58">
        <f>(Table1[[#This Row],[Eoq]]/2)*(Table1[[#This Row],[Std. Price ($)]]*$K$1)</f>
        <v>5021.1248682660744</v>
      </c>
      <c r="AA1883" s="58">
        <f>Table1[[#This Row],[number of times I order]]*$H$1</f>
        <v>5021.1248682660753</v>
      </c>
      <c r="AB1883" s="58">
        <f>Table1[[#This Row],[Holding cost]]+AA1883</f>
        <v>10042.249736532151</v>
      </c>
      <c r="AC1883" s="34">
        <v>0.8</v>
      </c>
      <c r="AD1883" s="29">
        <v>1</v>
      </c>
      <c r="AE1883" s="29">
        <v>0.35</v>
      </c>
      <c r="AF1883" s="29">
        <v>41</v>
      </c>
    </row>
    <row r="1884" spans="1:32" x14ac:dyDescent="0.15">
      <c r="A1884" s="32">
        <v>13833.065918902499</v>
      </c>
      <c r="B1884" s="33">
        <v>6.3834870000000006</v>
      </c>
      <c r="C1884" s="33">
        <v>13396.426537476465</v>
      </c>
      <c r="D1884" s="33">
        <f>C1884/Table1[[#This Row],[Std. Price ($)]]</f>
        <v>2098.6063788453653</v>
      </c>
      <c r="E1884" s="29">
        <v>1400</v>
      </c>
      <c r="F1884" s="29">
        <f t="shared" si="406"/>
        <v>1680</v>
      </c>
      <c r="G1884" s="29">
        <f t="shared" si="407"/>
        <v>1680</v>
      </c>
      <c r="H1884" s="29">
        <f t="shared" si="408"/>
        <v>1680</v>
      </c>
      <c r="I1884" s="58">
        <f t="shared" si="409"/>
        <v>1680</v>
      </c>
      <c r="J1884" s="58">
        <f t="shared" si="410"/>
        <v>1680</v>
      </c>
      <c r="K1884" s="58">
        <f t="shared" si="411"/>
        <v>1680</v>
      </c>
      <c r="L1884" s="58">
        <f t="shared" si="412"/>
        <v>1680</v>
      </c>
      <c r="M1884" s="58">
        <f t="shared" si="413"/>
        <v>1680</v>
      </c>
      <c r="N1884" s="58">
        <f t="shared" si="414"/>
        <v>1680</v>
      </c>
      <c r="O1884" s="58">
        <f t="shared" si="415"/>
        <v>1680</v>
      </c>
      <c r="P1884" s="58">
        <f t="shared" si="416"/>
        <v>1680</v>
      </c>
      <c r="Q1884" s="58">
        <f t="shared" si="417"/>
        <v>1680</v>
      </c>
      <c r="R1884" s="58">
        <f>SUM(Table1[[#This Row],[Oct]:[September]])</f>
        <v>20160</v>
      </c>
      <c r="S1884" s="68">
        <f>Table1[[#This Row],[DEMAND for the whole year]]/365</f>
        <v>55.232876712328768</v>
      </c>
      <c r="T1884" s="68">
        <f>Table1[[#This Row],[Lead Time (days)]]*S1884</f>
        <v>4197.6986301369861</v>
      </c>
      <c r="U1884" s="68">
        <f>SQRT(2*Table1[[#This Row],[DEMAND for the whole year]]*$H$1/(Table1[[#This Row],[Std. Price ($)]]*$K$1))</f>
        <v>3078.0587307426185</v>
      </c>
      <c r="V1884" s="68">
        <f>Table1[[#This Row],[DEMAND for the whole year]]/U1884</f>
        <v>6.5495826309773362</v>
      </c>
      <c r="W1884" s="68">
        <f>Table1[[#This Row],[Demand variability (COV)]]*S1884</f>
        <v>16.56986301369863</v>
      </c>
      <c r="X1884" s="68">
        <f t="shared" si="418"/>
        <v>144.45271677004928</v>
      </c>
      <c r="Y1884" s="68">
        <f t="shared" si="419"/>
        <v>296.66960970429585</v>
      </c>
      <c r="Z1884" s="58">
        <f>(Table1[[#This Row],[Eoq]]/2)*(Table1[[#This Row],[Std. Price ($)]]*$K$1)</f>
        <v>1964.8747892932008</v>
      </c>
      <c r="AA1884" s="58">
        <f>Table1[[#This Row],[number of times I order]]*$H$1</f>
        <v>1964.8747892932008</v>
      </c>
      <c r="AB1884" s="58">
        <f>Table1[[#This Row],[Holding cost]]+AA1884</f>
        <v>3929.7495785864016</v>
      </c>
      <c r="AC1884" s="34">
        <v>0.2</v>
      </c>
      <c r="AD1884" s="29">
        <v>0.82</v>
      </c>
      <c r="AE1884" s="29">
        <v>0.3</v>
      </c>
      <c r="AF1884" s="29">
        <v>76</v>
      </c>
    </row>
    <row r="1885" spans="1:32" x14ac:dyDescent="0.15">
      <c r="A1885" s="32">
        <v>99935.293226239068</v>
      </c>
      <c r="B1885" s="33">
        <v>25.194862000000001</v>
      </c>
      <c r="C1885" s="33">
        <v>138687.88585974264</v>
      </c>
      <c r="D1885" s="33">
        <f>C1885/Table1[[#This Row],[Std. Price ($)]]</f>
        <v>5504.6098629054859</v>
      </c>
      <c r="E1885" s="29">
        <v>1246</v>
      </c>
      <c r="F1885" s="29">
        <f t="shared" si="406"/>
        <v>747.59999999999991</v>
      </c>
      <c r="G1885" s="29">
        <f t="shared" si="407"/>
        <v>747.59999999999991</v>
      </c>
      <c r="H1885" s="29">
        <f t="shared" si="408"/>
        <v>747.59999999999991</v>
      </c>
      <c r="I1885" s="58">
        <f t="shared" si="409"/>
        <v>747.59999999999991</v>
      </c>
      <c r="J1885" s="58">
        <f t="shared" si="410"/>
        <v>747.59999999999991</v>
      </c>
      <c r="K1885" s="58">
        <f t="shared" si="411"/>
        <v>747.59999999999991</v>
      </c>
      <c r="L1885" s="58">
        <f t="shared" si="412"/>
        <v>747.59999999999991</v>
      </c>
      <c r="M1885" s="58">
        <f t="shared" si="413"/>
        <v>747.59999999999991</v>
      </c>
      <c r="N1885" s="58">
        <f t="shared" si="414"/>
        <v>747.59999999999991</v>
      </c>
      <c r="O1885" s="58">
        <f t="shared" si="415"/>
        <v>747.59999999999991</v>
      </c>
      <c r="P1885" s="58">
        <f t="shared" si="416"/>
        <v>747.59999999999991</v>
      </c>
      <c r="Q1885" s="58">
        <f t="shared" si="417"/>
        <v>747.59999999999991</v>
      </c>
      <c r="R1885" s="58">
        <f>SUM(Table1[[#This Row],[Oct]:[September]])</f>
        <v>8971.2000000000007</v>
      </c>
      <c r="S1885" s="68">
        <f>Table1[[#This Row],[DEMAND for the whole year]]/365</f>
        <v>24.578630136986302</v>
      </c>
      <c r="T1885" s="68">
        <f>Table1[[#This Row],[Lead Time (days)]]*S1885</f>
        <v>3023.1715068493149</v>
      </c>
      <c r="U1885" s="68">
        <f>SQRT(2*Table1[[#This Row],[DEMAND for the whole year]]*$H$1/(Table1[[#This Row],[Std. Price ($)]]*$K$1))</f>
        <v>1033.5462242879476</v>
      </c>
      <c r="V1885" s="68">
        <f>Table1[[#This Row],[DEMAND for the whole year]]/U1885</f>
        <v>8.6800181638519636</v>
      </c>
      <c r="W1885" s="68">
        <f>Table1[[#This Row],[Demand variability (COV)]]*S1885</f>
        <v>21.137621917808218</v>
      </c>
      <c r="X1885" s="68">
        <f t="shared" si="418"/>
        <v>234.42756753813188</v>
      </c>
      <c r="Y1885" s="68">
        <f t="shared" si="419"/>
        <v>481.45536145350627</v>
      </c>
      <c r="Z1885" s="58">
        <f>(Table1[[#This Row],[Eoq]]/2)*(Table1[[#This Row],[Std. Price ($)]]*$K$1)</f>
        <v>2604.0054491555888</v>
      </c>
      <c r="AA1885" s="58">
        <f>Table1[[#This Row],[number of times I order]]*$H$1</f>
        <v>2604.0054491555888</v>
      </c>
      <c r="AB1885" s="58">
        <f>Table1[[#This Row],[Holding cost]]+AA1885</f>
        <v>5208.0108983111777</v>
      </c>
      <c r="AC1885" s="34">
        <v>-0.4</v>
      </c>
      <c r="AD1885" s="29">
        <v>0.75</v>
      </c>
      <c r="AE1885" s="29">
        <v>0.86</v>
      </c>
      <c r="AF1885" s="29">
        <v>123</v>
      </c>
    </row>
    <row r="1886" spans="1:32" x14ac:dyDescent="0.15">
      <c r="A1886" s="32">
        <v>69877.275826791112</v>
      </c>
      <c r="B1886" s="33">
        <v>32.805927000000004</v>
      </c>
      <c r="C1886" s="33">
        <v>90601.774456810701</v>
      </c>
      <c r="D1886" s="33">
        <f>C1886/Table1[[#This Row],[Std. Price ($)]]</f>
        <v>2761.75016962059</v>
      </c>
      <c r="E1886" s="29">
        <v>1376</v>
      </c>
      <c r="F1886" s="29">
        <f t="shared" si="406"/>
        <v>3027.2</v>
      </c>
      <c r="G1886" s="29">
        <f t="shared" si="407"/>
        <v>3027.2</v>
      </c>
      <c r="H1886" s="29">
        <f t="shared" si="408"/>
        <v>3027.2</v>
      </c>
      <c r="I1886" s="58">
        <f t="shared" si="409"/>
        <v>3027.2</v>
      </c>
      <c r="J1886" s="58">
        <f t="shared" si="410"/>
        <v>3027.2</v>
      </c>
      <c r="K1886" s="58">
        <f t="shared" si="411"/>
        <v>3027.2</v>
      </c>
      <c r="L1886" s="58">
        <f t="shared" si="412"/>
        <v>3027.2</v>
      </c>
      <c r="M1886" s="58">
        <f t="shared" si="413"/>
        <v>3027.2</v>
      </c>
      <c r="N1886" s="58">
        <f t="shared" si="414"/>
        <v>3027.2</v>
      </c>
      <c r="O1886" s="58">
        <f t="shared" si="415"/>
        <v>3027.2</v>
      </c>
      <c r="P1886" s="58">
        <f t="shared" si="416"/>
        <v>3027.2</v>
      </c>
      <c r="Q1886" s="58">
        <f t="shared" si="417"/>
        <v>3027.2</v>
      </c>
      <c r="R1886" s="58">
        <f>SUM(Table1[[#This Row],[Oct]:[September]])</f>
        <v>36326.400000000001</v>
      </c>
      <c r="S1886" s="68">
        <f>Table1[[#This Row],[DEMAND for the whole year]]/365</f>
        <v>99.524383561643845</v>
      </c>
      <c r="T1886" s="68">
        <f>Table1[[#This Row],[Lead Time (days)]]*S1886</f>
        <v>8658.6213698630145</v>
      </c>
      <c r="U1886" s="68">
        <f>SQRT(2*Table1[[#This Row],[DEMAND for the whole year]]*$H$1/(Table1[[#This Row],[Std. Price ($)]]*$K$1))</f>
        <v>1822.6179817570001</v>
      </c>
      <c r="V1886" s="68">
        <f>Table1[[#This Row],[DEMAND for the whole year]]/U1886</f>
        <v>19.930890819469159</v>
      </c>
      <c r="W1886" s="68">
        <f>Table1[[#This Row],[Demand variability (COV)]]*S1886</f>
        <v>56.728898630136989</v>
      </c>
      <c r="X1886" s="68">
        <f t="shared" si="418"/>
        <v>529.13194078753861</v>
      </c>
      <c r="Y1886" s="68">
        <f t="shared" si="419"/>
        <v>1086.7041469729093</v>
      </c>
      <c r="Z1886" s="58">
        <f>(Table1[[#This Row],[Eoq]]/2)*(Table1[[#This Row],[Std. Price ($)]]*$K$1)</f>
        <v>5979.2672458407487</v>
      </c>
      <c r="AA1886" s="58">
        <f>Table1[[#This Row],[number of times I order]]*$H$1</f>
        <v>5979.2672458407478</v>
      </c>
      <c r="AB1886" s="58">
        <f>Table1[[#This Row],[Holding cost]]+AA1886</f>
        <v>11958.534491681497</v>
      </c>
      <c r="AC1886" s="34">
        <v>1.2</v>
      </c>
      <c r="AD1886" s="29">
        <v>1</v>
      </c>
      <c r="AE1886" s="29">
        <v>0.56999999999999995</v>
      </c>
      <c r="AF1886" s="29">
        <v>87</v>
      </c>
    </row>
    <row r="1887" spans="1:32" x14ac:dyDescent="0.15">
      <c r="A1887" s="32">
        <v>78653.371950930596</v>
      </c>
      <c r="B1887" s="33">
        <v>6.8628230000000006</v>
      </c>
      <c r="C1887" s="33">
        <v>15047.643363212655</v>
      </c>
      <c r="D1887" s="33">
        <f>C1887/Table1[[#This Row],[Std. Price ($)]]</f>
        <v>2192.6317148515495</v>
      </c>
      <c r="E1887" s="29">
        <v>2176</v>
      </c>
      <c r="F1887" s="29">
        <f t="shared" si="406"/>
        <v>3916.8</v>
      </c>
      <c r="G1887" s="29">
        <f t="shared" si="407"/>
        <v>3916.8</v>
      </c>
      <c r="H1887" s="29">
        <f t="shared" si="408"/>
        <v>3916.8</v>
      </c>
      <c r="I1887" s="58">
        <f t="shared" si="409"/>
        <v>3916.8</v>
      </c>
      <c r="J1887" s="58">
        <f t="shared" si="410"/>
        <v>3916.8</v>
      </c>
      <c r="K1887" s="58">
        <f t="shared" si="411"/>
        <v>3916.8</v>
      </c>
      <c r="L1887" s="58">
        <f t="shared" si="412"/>
        <v>3916.8</v>
      </c>
      <c r="M1887" s="58">
        <f t="shared" si="413"/>
        <v>3916.8</v>
      </c>
      <c r="N1887" s="58">
        <f t="shared" si="414"/>
        <v>3916.8</v>
      </c>
      <c r="O1887" s="58">
        <f t="shared" si="415"/>
        <v>3916.8</v>
      </c>
      <c r="P1887" s="58">
        <f t="shared" si="416"/>
        <v>3916.8</v>
      </c>
      <c r="Q1887" s="58">
        <f t="shared" si="417"/>
        <v>3916.8</v>
      </c>
      <c r="R1887" s="58">
        <f>SUM(Table1[[#This Row],[Oct]:[September]])</f>
        <v>47001.600000000006</v>
      </c>
      <c r="S1887" s="68">
        <f>Table1[[#This Row],[DEMAND for the whole year]]/365</f>
        <v>128.77150684931507</v>
      </c>
      <c r="T1887" s="68">
        <f>Table1[[#This Row],[Lead Time (days)]]*S1887</f>
        <v>2961.7446575342465</v>
      </c>
      <c r="U1887" s="68">
        <f>SQRT(2*Table1[[#This Row],[DEMAND for the whole year]]*$H$1/(Table1[[#This Row],[Std. Price ($)]]*$K$1))</f>
        <v>4532.7894817414053</v>
      </c>
      <c r="V1887" s="68">
        <f>Table1[[#This Row],[DEMAND for the whole year]]/U1887</f>
        <v>10.369243969817665</v>
      </c>
      <c r="W1887" s="68">
        <f>Table1[[#This Row],[Demand variability (COV)]]*S1887</f>
        <v>127.48379178082192</v>
      </c>
      <c r="X1887" s="68">
        <f t="shared" si="418"/>
        <v>611.39078733390068</v>
      </c>
      <c r="Y1887" s="68">
        <f t="shared" si="419"/>
        <v>1255.6431634573305</v>
      </c>
      <c r="Z1887" s="58">
        <f>(Table1[[#This Row],[Eoq]]/2)*(Table1[[#This Row],[Std. Price ($)]]*$K$1)</f>
        <v>3110.7731909453</v>
      </c>
      <c r="AA1887" s="58">
        <f>Table1[[#This Row],[number of times I order]]*$H$1</f>
        <v>3110.7731909452996</v>
      </c>
      <c r="AB1887" s="58">
        <f>Table1[[#This Row],[Holding cost]]+AA1887</f>
        <v>6221.5463818905992</v>
      </c>
      <c r="AC1887" s="34">
        <v>0.8</v>
      </c>
      <c r="AD1887" s="29">
        <v>1</v>
      </c>
      <c r="AE1887" s="29">
        <v>0.99</v>
      </c>
      <c r="AF1887" s="29">
        <v>23</v>
      </c>
    </row>
    <row r="1888" spans="1:32" x14ac:dyDescent="0.15">
      <c r="A1888" s="32">
        <v>39066.011554600409</v>
      </c>
      <c r="B1888" s="33">
        <v>16.636796</v>
      </c>
      <c r="C1888" s="33">
        <v>19381.006710141122</v>
      </c>
      <c r="D1888" s="33">
        <f>C1888/Table1[[#This Row],[Std. Price ($)]]</f>
        <v>1164.948269494987</v>
      </c>
      <c r="E1888" s="29">
        <v>1626</v>
      </c>
      <c r="F1888" s="29">
        <f t="shared" si="406"/>
        <v>650.40000000000009</v>
      </c>
      <c r="G1888" s="29">
        <f t="shared" si="407"/>
        <v>650.40000000000009</v>
      </c>
      <c r="H1888" s="29">
        <f t="shared" si="408"/>
        <v>650.40000000000009</v>
      </c>
      <c r="I1888" s="58">
        <f t="shared" si="409"/>
        <v>650.40000000000009</v>
      </c>
      <c r="J1888" s="58">
        <f t="shared" si="410"/>
        <v>650.40000000000009</v>
      </c>
      <c r="K1888" s="58">
        <f t="shared" si="411"/>
        <v>650.40000000000009</v>
      </c>
      <c r="L1888" s="58">
        <f t="shared" si="412"/>
        <v>650.40000000000009</v>
      </c>
      <c r="M1888" s="58">
        <f t="shared" si="413"/>
        <v>650.40000000000009</v>
      </c>
      <c r="N1888" s="58">
        <f t="shared" si="414"/>
        <v>650.40000000000009</v>
      </c>
      <c r="O1888" s="58">
        <f t="shared" si="415"/>
        <v>650.40000000000009</v>
      </c>
      <c r="P1888" s="58">
        <f t="shared" si="416"/>
        <v>650.40000000000009</v>
      </c>
      <c r="Q1888" s="58">
        <f t="shared" si="417"/>
        <v>650.40000000000009</v>
      </c>
      <c r="R1888" s="58">
        <f>SUM(Table1[[#This Row],[Oct]:[September]])</f>
        <v>7804.7999999999993</v>
      </c>
      <c r="S1888" s="68">
        <f>Table1[[#This Row],[DEMAND for the whole year]]/365</f>
        <v>21.383013698630133</v>
      </c>
      <c r="T1888" s="68">
        <f>Table1[[#This Row],[Lead Time (days)]]*S1888</f>
        <v>641.49041095890402</v>
      </c>
      <c r="U1888" s="68">
        <f>SQRT(2*Table1[[#This Row],[DEMAND for the whole year]]*$H$1/(Table1[[#This Row],[Std. Price ($)]]*$K$1))</f>
        <v>1186.3331632198503</v>
      </c>
      <c r="V1888" s="68">
        <f>Table1[[#This Row],[DEMAND for the whole year]]/U1888</f>
        <v>6.5789276081744497</v>
      </c>
      <c r="W1888" s="68">
        <f>Table1[[#This Row],[Demand variability (COV)]]*S1888</f>
        <v>11.974487671232875</v>
      </c>
      <c r="X1888" s="68">
        <f t="shared" si="418"/>
        <v>65.586970121017515</v>
      </c>
      <c r="Y1888" s="68">
        <f t="shared" si="419"/>
        <v>134.69916843768158</v>
      </c>
      <c r="Z1888" s="58">
        <f>(Table1[[#This Row],[Eoq]]/2)*(Table1[[#This Row],[Std. Price ($)]]*$K$1)</f>
        <v>1973.6782824523355</v>
      </c>
      <c r="AA1888" s="58">
        <f>Table1[[#This Row],[number of times I order]]*$H$1</f>
        <v>1973.678282452335</v>
      </c>
      <c r="AB1888" s="58">
        <f>Table1[[#This Row],[Holding cost]]+AA1888</f>
        <v>3947.3565649046704</v>
      </c>
      <c r="AC1888" s="34">
        <v>-0.6</v>
      </c>
      <c r="AD1888" s="29">
        <v>1</v>
      </c>
      <c r="AE1888" s="29">
        <v>0.56000000000000005</v>
      </c>
      <c r="AF1888" s="29">
        <v>30</v>
      </c>
    </row>
    <row r="1889" spans="1:32" x14ac:dyDescent="0.15">
      <c r="A1889" s="32">
        <v>63421.993191657602</v>
      </c>
      <c r="B1889" s="33">
        <v>12.560130000000001</v>
      </c>
      <c r="C1889" s="33">
        <v>17339.721934904512</v>
      </c>
      <c r="D1889" s="33">
        <f>C1889/Table1[[#This Row],[Std. Price ($)]]</f>
        <v>1380.5368204711663</v>
      </c>
      <c r="E1889" s="29">
        <v>1642</v>
      </c>
      <c r="F1889" s="29">
        <f t="shared" si="406"/>
        <v>4105</v>
      </c>
      <c r="G1889" s="29">
        <f t="shared" si="407"/>
        <v>4105</v>
      </c>
      <c r="H1889" s="29">
        <f t="shared" si="408"/>
        <v>4105</v>
      </c>
      <c r="I1889" s="58">
        <f t="shared" si="409"/>
        <v>4105</v>
      </c>
      <c r="J1889" s="58">
        <f t="shared" si="410"/>
        <v>4105</v>
      </c>
      <c r="K1889" s="58">
        <f t="shared" si="411"/>
        <v>4105</v>
      </c>
      <c r="L1889" s="58">
        <f t="shared" si="412"/>
        <v>4105</v>
      </c>
      <c r="M1889" s="58">
        <f t="shared" si="413"/>
        <v>4105</v>
      </c>
      <c r="N1889" s="58">
        <f t="shared" si="414"/>
        <v>4105</v>
      </c>
      <c r="O1889" s="58">
        <f t="shared" si="415"/>
        <v>4105</v>
      </c>
      <c r="P1889" s="58">
        <f t="shared" si="416"/>
        <v>4105</v>
      </c>
      <c r="Q1889" s="58">
        <f t="shared" si="417"/>
        <v>4105</v>
      </c>
      <c r="R1889" s="58">
        <f>SUM(Table1[[#This Row],[Oct]:[September]])</f>
        <v>49260</v>
      </c>
      <c r="S1889" s="68">
        <f>Table1[[#This Row],[DEMAND for the whole year]]/365</f>
        <v>134.95890410958904</v>
      </c>
      <c r="T1889" s="68">
        <f>Table1[[#This Row],[Lead Time (days)]]*S1889</f>
        <v>4048.7671232876714</v>
      </c>
      <c r="U1889" s="68">
        <f>SQRT(2*Table1[[#This Row],[DEMAND for the whole year]]*$H$1/(Table1[[#This Row],[Std. Price ($)]]*$K$1))</f>
        <v>3430.1314533241161</v>
      </c>
      <c r="V1889" s="68">
        <f>Table1[[#This Row],[DEMAND for the whole year]]/U1889</f>
        <v>14.360965656946611</v>
      </c>
      <c r="W1889" s="68">
        <f>Table1[[#This Row],[Demand variability (COV)]]*S1889</f>
        <v>85.024109589041103</v>
      </c>
      <c r="X1889" s="68">
        <f t="shared" si="418"/>
        <v>465.69622753709109</v>
      </c>
      <c r="Y1889" s="68">
        <f t="shared" si="419"/>
        <v>956.42311998964999</v>
      </c>
      <c r="Z1889" s="58">
        <f>(Table1[[#This Row],[Eoq]]/2)*(Table1[[#This Row],[Std. Price ($)]]*$K$1)</f>
        <v>4308.2896970839838</v>
      </c>
      <c r="AA1889" s="58">
        <f>Table1[[#This Row],[number of times I order]]*$H$1</f>
        <v>4308.2896970839829</v>
      </c>
      <c r="AB1889" s="58">
        <f>Table1[[#This Row],[Holding cost]]+AA1889</f>
        <v>8616.5793941679658</v>
      </c>
      <c r="AC1889" s="34">
        <v>1.5</v>
      </c>
      <c r="AD1889" s="29">
        <v>0.85</v>
      </c>
      <c r="AE1889" s="29">
        <v>0.63</v>
      </c>
      <c r="AF1889" s="29">
        <v>30</v>
      </c>
    </row>
    <row r="1890" spans="1:32" x14ac:dyDescent="0.15">
      <c r="A1890" s="32">
        <v>19661.954705822336</v>
      </c>
      <c r="B1890" s="33">
        <v>22.505846000000002</v>
      </c>
      <c r="C1890" s="33">
        <v>18236.388913508887</v>
      </c>
      <c r="D1890" s="33">
        <f>C1890/Table1[[#This Row],[Std. Price ($)]]</f>
        <v>810.29564111959553</v>
      </c>
      <c r="E1890" s="29">
        <v>1738</v>
      </c>
      <c r="F1890" s="29">
        <f t="shared" si="406"/>
        <v>1390.4</v>
      </c>
      <c r="G1890" s="29">
        <f t="shared" si="407"/>
        <v>1390.4</v>
      </c>
      <c r="H1890" s="29">
        <f t="shared" si="408"/>
        <v>1390.4</v>
      </c>
      <c r="I1890" s="58">
        <f t="shared" si="409"/>
        <v>1390.4</v>
      </c>
      <c r="J1890" s="58">
        <f t="shared" si="410"/>
        <v>1390.4</v>
      </c>
      <c r="K1890" s="58">
        <f t="shared" si="411"/>
        <v>1390.4</v>
      </c>
      <c r="L1890" s="58">
        <f t="shared" si="412"/>
        <v>1390.4</v>
      </c>
      <c r="M1890" s="58">
        <f t="shared" si="413"/>
        <v>1390.4</v>
      </c>
      <c r="N1890" s="58">
        <f t="shared" si="414"/>
        <v>1390.4</v>
      </c>
      <c r="O1890" s="58">
        <f t="shared" si="415"/>
        <v>1390.4</v>
      </c>
      <c r="P1890" s="58">
        <f t="shared" si="416"/>
        <v>1390.4</v>
      </c>
      <c r="Q1890" s="58">
        <f t="shared" si="417"/>
        <v>1390.4</v>
      </c>
      <c r="R1890" s="58">
        <f>SUM(Table1[[#This Row],[Oct]:[September]])</f>
        <v>16684.8</v>
      </c>
      <c r="S1890" s="68">
        <f>Table1[[#This Row],[DEMAND for the whole year]]/365</f>
        <v>45.711780821917806</v>
      </c>
      <c r="T1890" s="68">
        <f>Table1[[#This Row],[Lead Time (days)]]*S1890</f>
        <v>1874.18301369863</v>
      </c>
      <c r="U1890" s="68">
        <f>SQRT(2*Table1[[#This Row],[DEMAND for the whole year]]*$H$1/(Table1[[#This Row],[Std. Price ($)]]*$K$1))</f>
        <v>1491.3289842394347</v>
      </c>
      <c r="V1890" s="68">
        <f>Table1[[#This Row],[DEMAND for the whole year]]/U1890</f>
        <v>11.187873484876382</v>
      </c>
      <c r="W1890" s="68">
        <f>Table1[[#This Row],[Demand variability (COV)]]*S1890</f>
        <v>11.427945205479451</v>
      </c>
      <c r="X1890" s="68">
        <f t="shared" si="418"/>
        <v>73.174552929259988</v>
      </c>
      <c r="Y1890" s="68">
        <f t="shared" si="419"/>
        <v>150.28215836443832</v>
      </c>
      <c r="Z1890" s="58">
        <f>(Table1[[#This Row],[Eoq]]/2)*(Table1[[#This Row],[Std. Price ($)]]*$K$1)</f>
        <v>3356.3620454629149</v>
      </c>
      <c r="AA1890" s="58">
        <f>Table1[[#This Row],[number of times I order]]*$H$1</f>
        <v>3356.3620454629149</v>
      </c>
      <c r="AB1890" s="58">
        <f>Table1[[#This Row],[Holding cost]]+AA1890</f>
        <v>6712.7240909258298</v>
      </c>
      <c r="AC1890" s="34">
        <v>-0.2</v>
      </c>
      <c r="AD1890" s="29">
        <v>1</v>
      </c>
      <c r="AE1890" s="29">
        <v>0.25</v>
      </c>
      <c r="AF1890" s="29">
        <v>41</v>
      </c>
    </row>
    <row r="1891" spans="1:32" x14ac:dyDescent="0.15">
      <c r="A1891" s="32">
        <v>37118.065447292545</v>
      </c>
      <c r="B1891" s="33">
        <v>128.86737600000001</v>
      </c>
      <c r="C1891" s="33">
        <v>164863.14496319598</v>
      </c>
      <c r="D1891" s="33">
        <f>C1891/Table1[[#This Row],[Std. Price ($)]]</f>
        <v>1279.3241399064102</v>
      </c>
      <c r="E1891" s="29">
        <v>1868</v>
      </c>
      <c r="F1891" s="29">
        <f t="shared" si="406"/>
        <v>2241.6</v>
      </c>
      <c r="G1891" s="29">
        <f t="shared" si="407"/>
        <v>2241.6</v>
      </c>
      <c r="H1891" s="29">
        <f t="shared" si="408"/>
        <v>2241.6</v>
      </c>
      <c r="I1891" s="58">
        <f t="shared" si="409"/>
        <v>2241.6</v>
      </c>
      <c r="J1891" s="58">
        <f t="shared" si="410"/>
        <v>2241.6</v>
      </c>
      <c r="K1891" s="58">
        <f t="shared" si="411"/>
        <v>2241.6</v>
      </c>
      <c r="L1891" s="58">
        <f t="shared" si="412"/>
        <v>2241.6</v>
      </c>
      <c r="M1891" s="58">
        <f t="shared" si="413"/>
        <v>2241.6</v>
      </c>
      <c r="N1891" s="58">
        <f t="shared" si="414"/>
        <v>2241.6</v>
      </c>
      <c r="O1891" s="58">
        <f t="shared" si="415"/>
        <v>2241.6</v>
      </c>
      <c r="P1891" s="58">
        <f t="shared" si="416"/>
        <v>2241.6</v>
      </c>
      <c r="Q1891" s="58">
        <f t="shared" si="417"/>
        <v>2241.6</v>
      </c>
      <c r="R1891" s="58">
        <f>SUM(Table1[[#This Row],[Oct]:[September]])</f>
        <v>26899.199999999993</v>
      </c>
      <c r="S1891" s="68">
        <f>Table1[[#This Row],[DEMAND for the whole year]]/365</f>
        <v>73.696438356164364</v>
      </c>
      <c r="T1891" s="68">
        <f>Table1[[#This Row],[Lead Time (days)]]*S1891</f>
        <v>4274.3934246575327</v>
      </c>
      <c r="U1891" s="68">
        <f>SQRT(2*Table1[[#This Row],[DEMAND for the whole year]]*$H$1/(Table1[[#This Row],[Std. Price ($)]]*$K$1))</f>
        <v>791.33216118345285</v>
      </c>
      <c r="V1891" s="68">
        <f>Table1[[#This Row],[DEMAND for the whole year]]/U1891</f>
        <v>33.992299718706882</v>
      </c>
      <c r="W1891" s="68">
        <f>Table1[[#This Row],[Demand variability (COV)]]*S1891</f>
        <v>22.108931506849309</v>
      </c>
      <c r="X1891" s="68">
        <f t="shared" si="418"/>
        <v>168.37660596925019</v>
      </c>
      <c r="Y1891" s="68">
        <f t="shared" si="419"/>
        <v>345.80327108523113</v>
      </c>
      <c r="Z1891" s="58">
        <f>(Table1[[#This Row],[Eoq]]/2)*(Table1[[#This Row],[Std. Price ($)]]*$K$1)</f>
        <v>10197.689915612063</v>
      </c>
      <c r="AA1891" s="58">
        <f>Table1[[#This Row],[number of times I order]]*$H$1</f>
        <v>10197.689915612065</v>
      </c>
      <c r="AB1891" s="58">
        <f>Table1[[#This Row],[Holding cost]]+AA1891</f>
        <v>20395.379831224127</v>
      </c>
      <c r="AC1891" s="34">
        <v>0.2</v>
      </c>
      <c r="AD1891" s="29">
        <v>1</v>
      </c>
      <c r="AE1891" s="29">
        <v>0.3</v>
      </c>
      <c r="AF1891" s="29">
        <v>58</v>
      </c>
    </row>
    <row r="1892" spans="1:32" x14ac:dyDescent="0.15">
      <c r="A1892" s="32">
        <v>80337.509351695786</v>
      </c>
      <c r="B1892" s="33">
        <v>5.3663280000000002</v>
      </c>
      <c r="C1892" s="33">
        <v>49098.751499137339</v>
      </c>
      <c r="D1892" s="33">
        <f>C1892/Table1[[#This Row],[Std. Price ($)]]</f>
        <v>9149.4130621790791</v>
      </c>
      <c r="E1892" s="29">
        <v>2700</v>
      </c>
      <c r="F1892" s="29">
        <f t="shared" si="406"/>
        <v>3780</v>
      </c>
      <c r="G1892" s="29">
        <f t="shared" si="407"/>
        <v>3780</v>
      </c>
      <c r="H1892" s="29">
        <f t="shared" si="408"/>
        <v>3780</v>
      </c>
      <c r="I1892" s="58">
        <f t="shared" si="409"/>
        <v>3780</v>
      </c>
      <c r="J1892" s="58">
        <f t="shared" si="410"/>
        <v>3780</v>
      </c>
      <c r="K1892" s="58">
        <f t="shared" si="411"/>
        <v>3780</v>
      </c>
      <c r="L1892" s="58">
        <f t="shared" si="412"/>
        <v>3780</v>
      </c>
      <c r="M1892" s="58">
        <f t="shared" si="413"/>
        <v>3780</v>
      </c>
      <c r="N1892" s="58">
        <f t="shared" si="414"/>
        <v>3780</v>
      </c>
      <c r="O1892" s="58">
        <f t="shared" si="415"/>
        <v>3780</v>
      </c>
      <c r="P1892" s="58">
        <f t="shared" si="416"/>
        <v>3780</v>
      </c>
      <c r="Q1892" s="58">
        <f t="shared" si="417"/>
        <v>3780</v>
      </c>
      <c r="R1892" s="58">
        <f>SUM(Table1[[#This Row],[Oct]:[September]])</f>
        <v>45360</v>
      </c>
      <c r="S1892" s="68">
        <f>Table1[[#This Row],[DEMAND for the whole year]]/365</f>
        <v>124.27397260273973</v>
      </c>
      <c r="T1892" s="68">
        <f>Table1[[#This Row],[Lead Time (days)]]*S1892</f>
        <v>9072</v>
      </c>
      <c r="U1892" s="68">
        <f>SQRT(2*Table1[[#This Row],[DEMAND for the whole year]]*$H$1/(Table1[[#This Row],[Std. Price ($)]]*$K$1))</f>
        <v>5035.6848569366157</v>
      </c>
      <c r="V1892" s="68">
        <f>Table1[[#This Row],[DEMAND for the whole year]]/U1892</f>
        <v>9.0077122156516527</v>
      </c>
      <c r="W1892" s="68">
        <f>Table1[[#This Row],[Demand variability (COV)]]*S1892</f>
        <v>120.54575342465753</v>
      </c>
      <c r="X1892" s="68">
        <f t="shared" si="418"/>
        <v>1029.9433687423975</v>
      </c>
      <c r="Y1892" s="68">
        <f t="shared" si="419"/>
        <v>2115.245071567168</v>
      </c>
      <c r="Z1892" s="58">
        <f>(Table1[[#This Row],[Eoq]]/2)*(Table1[[#This Row],[Std. Price ($)]]*$K$1)</f>
        <v>2702.3136646954954</v>
      </c>
      <c r="AA1892" s="58">
        <f>Table1[[#This Row],[number of times I order]]*$H$1</f>
        <v>2702.3136646954958</v>
      </c>
      <c r="AB1892" s="58">
        <f>Table1[[#This Row],[Holding cost]]+AA1892</f>
        <v>5404.6273293909908</v>
      </c>
      <c r="AC1892" s="34">
        <v>0.4</v>
      </c>
      <c r="AD1892" s="29">
        <v>0.7</v>
      </c>
      <c r="AE1892" s="29">
        <v>0.97</v>
      </c>
      <c r="AF1892" s="29">
        <v>73</v>
      </c>
    </row>
    <row r="1893" spans="1:32" x14ac:dyDescent="0.15">
      <c r="A1893" s="32">
        <v>75376.512364615191</v>
      </c>
      <c r="B1893" s="33">
        <v>129.55185100000003</v>
      </c>
      <c r="C1893" s="33">
        <v>242701.15317080269</v>
      </c>
      <c r="D1893" s="33">
        <f>C1893/Table1[[#This Row],[Std. Price ($)]]</f>
        <v>1873.3900851081057</v>
      </c>
      <c r="E1893" s="29">
        <v>1764</v>
      </c>
      <c r="F1893" s="29">
        <f t="shared" si="406"/>
        <v>2646</v>
      </c>
      <c r="G1893" s="29">
        <f t="shared" si="407"/>
        <v>2646</v>
      </c>
      <c r="H1893" s="29">
        <f t="shared" si="408"/>
        <v>2646</v>
      </c>
      <c r="I1893" s="58">
        <f t="shared" si="409"/>
        <v>2646</v>
      </c>
      <c r="J1893" s="58">
        <f t="shared" si="410"/>
        <v>2646</v>
      </c>
      <c r="K1893" s="58">
        <f t="shared" si="411"/>
        <v>2646</v>
      </c>
      <c r="L1893" s="58">
        <f t="shared" si="412"/>
        <v>2646</v>
      </c>
      <c r="M1893" s="58">
        <f t="shared" si="413"/>
        <v>2646</v>
      </c>
      <c r="N1893" s="58">
        <f t="shared" si="414"/>
        <v>2646</v>
      </c>
      <c r="O1893" s="58">
        <f t="shared" si="415"/>
        <v>2646</v>
      </c>
      <c r="P1893" s="58">
        <f t="shared" si="416"/>
        <v>2646</v>
      </c>
      <c r="Q1893" s="58">
        <f t="shared" si="417"/>
        <v>2646</v>
      </c>
      <c r="R1893" s="58">
        <f>SUM(Table1[[#This Row],[Oct]:[September]])</f>
        <v>31752</v>
      </c>
      <c r="S1893" s="68">
        <f>Table1[[#This Row],[DEMAND for the whole year]]/365</f>
        <v>86.991780821917814</v>
      </c>
      <c r="T1893" s="68">
        <f>Table1[[#This Row],[Lead Time (days)]]*S1893</f>
        <v>5741.457534246576</v>
      </c>
      <c r="U1893" s="68">
        <f>SQRT(2*Table1[[#This Row],[DEMAND for the whole year]]*$H$1/(Table1[[#This Row],[Std. Price ($)]]*$K$1))</f>
        <v>857.48071041454614</v>
      </c>
      <c r="V1893" s="68">
        <f>Table1[[#This Row],[DEMAND for the whole year]]/U1893</f>
        <v>37.02940441033315</v>
      </c>
      <c r="W1893" s="68">
        <f>Table1[[#This Row],[Demand variability (COV)]]*S1893</f>
        <v>31.317041095890414</v>
      </c>
      <c r="X1893" s="68">
        <f t="shared" si="418"/>
        <v>254.42084458257636</v>
      </c>
      <c r="Y1893" s="68">
        <f t="shared" si="419"/>
        <v>522.51653240349435</v>
      </c>
      <c r="Z1893" s="58">
        <f>(Table1[[#This Row],[Eoq]]/2)*(Table1[[#This Row],[Std. Price ($)]]*$K$1)</f>
        <v>11108.821323099946</v>
      </c>
      <c r="AA1893" s="58">
        <f>Table1[[#This Row],[number of times I order]]*$H$1</f>
        <v>11108.821323099944</v>
      </c>
      <c r="AB1893" s="58">
        <f>Table1[[#This Row],[Holding cost]]+AA1893</f>
        <v>22217.642646199893</v>
      </c>
      <c r="AC1893" s="34">
        <v>0.5</v>
      </c>
      <c r="AD1893" s="29">
        <v>0.8</v>
      </c>
      <c r="AE1893" s="29">
        <v>0.36</v>
      </c>
      <c r="AF1893" s="29">
        <v>66</v>
      </c>
    </row>
    <row r="1894" spans="1:32" x14ac:dyDescent="0.15">
      <c r="A1894" s="32">
        <v>58344.902941323053</v>
      </c>
      <c r="B1894" s="33">
        <v>31.286057000000003</v>
      </c>
      <c r="C1894" s="33">
        <v>126469.37344636518</v>
      </c>
      <c r="D1894" s="33">
        <f>C1894/Table1[[#This Row],[Std. Price ($)]]</f>
        <v>4042.3557831645312</v>
      </c>
      <c r="E1894" s="29">
        <v>1884</v>
      </c>
      <c r="F1894" s="29">
        <f t="shared" si="406"/>
        <v>4710</v>
      </c>
      <c r="G1894" s="29">
        <f t="shared" si="407"/>
        <v>4710</v>
      </c>
      <c r="H1894" s="29">
        <f t="shared" si="408"/>
        <v>4710</v>
      </c>
      <c r="I1894" s="58">
        <f t="shared" si="409"/>
        <v>4710</v>
      </c>
      <c r="J1894" s="58">
        <f t="shared" si="410"/>
        <v>4710</v>
      </c>
      <c r="K1894" s="58">
        <f t="shared" si="411"/>
        <v>4710</v>
      </c>
      <c r="L1894" s="58">
        <f t="shared" si="412"/>
        <v>4710</v>
      </c>
      <c r="M1894" s="58">
        <f t="shared" si="413"/>
        <v>4710</v>
      </c>
      <c r="N1894" s="58">
        <f t="shared" si="414"/>
        <v>4710</v>
      </c>
      <c r="O1894" s="58">
        <f t="shared" si="415"/>
        <v>4710</v>
      </c>
      <c r="P1894" s="58">
        <f t="shared" si="416"/>
        <v>4710</v>
      </c>
      <c r="Q1894" s="58">
        <f t="shared" si="417"/>
        <v>4710</v>
      </c>
      <c r="R1894" s="58">
        <f>SUM(Table1[[#This Row],[Oct]:[September]])</f>
        <v>56520</v>
      </c>
      <c r="S1894" s="68">
        <f>Table1[[#This Row],[DEMAND for the whole year]]/365</f>
        <v>154.84931506849315</v>
      </c>
      <c r="T1894" s="68">
        <f>Table1[[#This Row],[Lead Time (days)]]*S1894</f>
        <v>13471.890410958904</v>
      </c>
      <c r="U1894" s="68">
        <f>SQRT(2*Table1[[#This Row],[DEMAND for the whole year]]*$H$1/(Table1[[#This Row],[Std. Price ($)]]*$K$1))</f>
        <v>2328.017753054598</v>
      </c>
      <c r="V1894" s="68">
        <f>Table1[[#This Row],[DEMAND for the whole year]]/U1894</f>
        <v>24.278165373026027</v>
      </c>
      <c r="W1894" s="68">
        <f>Table1[[#This Row],[Demand variability (COV)]]*S1894</f>
        <v>94.458082191780818</v>
      </c>
      <c r="X1894" s="68">
        <f t="shared" si="418"/>
        <v>881.04633723055804</v>
      </c>
      <c r="Y1894" s="68">
        <f t="shared" si="419"/>
        <v>1809.4479553034155</v>
      </c>
      <c r="Z1894" s="58">
        <f>(Table1[[#This Row],[Eoq]]/2)*(Table1[[#This Row],[Std. Price ($)]]*$K$1)</f>
        <v>7283.4496119078085</v>
      </c>
      <c r="AA1894" s="58">
        <f>Table1[[#This Row],[number of times I order]]*$H$1</f>
        <v>7283.4496119078085</v>
      </c>
      <c r="AB1894" s="58">
        <f>Table1[[#This Row],[Holding cost]]+AA1894</f>
        <v>14566.899223815617</v>
      </c>
      <c r="AC1894" s="34">
        <v>1.5</v>
      </c>
      <c r="AD1894" s="29">
        <v>1</v>
      </c>
      <c r="AE1894" s="29">
        <v>0.61</v>
      </c>
      <c r="AF1894" s="29">
        <v>87</v>
      </c>
    </row>
    <row r="1895" spans="1:32" x14ac:dyDescent="0.15">
      <c r="A1895" s="32">
        <v>20968.316453875857</v>
      </c>
      <c r="B1895" s="33">
        <v>16.242908</v>
      </c>
      <c r="C1895" s="33">
        <v>11443.446329496952</v>
      </c>
      <c r="D1895" s="33">
        <f>C1895/Table1[[#This Row],[Std. Price ($)]]</f>
        <v>704.5195558268847</v>
      </c>
      <c r="E1895" s="29">
        <v>696</v>
      </c>
      <c r="F1895" s="29">
        <f t="shared" si="406"/>
        <v>1740</v>
      </c>
      <c r="G1895" s="29">
        <f t="shared" si="407"/>
        <v>1740</v>
      </c>
      <c r="H1895" s="29">
        <f t="shared" si="408"/>
        <v>1740</v>
      </c>
      <c r="I1895" s="58">
        <f t="shared" si="409"/>
        <v>1740</v>
      </c>
      <c r="J1895" s="58">
        <f t="shared" si="410"/>
        <v>1740</v>
      </c>
      <c r="K1895" s="58">
        <f t="shared" si="411"/>
        <v>1740</v>
      </c>
      <c r="L1895" s="58">
        <f t="shared" si="412"/>
        <v>1740</v>
      </c>
      <c r="M1895" s="58">
        <f t="shared" si="413"/>
        <v>1740</v>
      </c>
      <c r="N1895" s="58">
        <f t="shared" si="414"/>
        <v>1740</v>
      </c>
      <c r="O1895" s="58">
        <f t="shared" si="415"/>
        <v>1740</v>
      </c>
      <c r="P1895" s="58">
        <f t="shared" si="416"/>
        <v>1740</v>
      </c>
      <c r="Q1895" s="58">
        <f t="shared" si="417"/>
        <v>1740</v>
      </c>
      <c r="R1895" s="58">
        <f>SUM(Table1[[#This Row],[Oct]:[September]])</f>
        <v>20880</v>
      </c>
      <c r="S1895" s="68">
        <f>Table1[[#This Row],[DEMAND for the whole year]]/365</f>
        <v>57.205479452054796</v>
      </c>
      <c r="T1895" s="68">
        <f>Table1[[#This Row],[Lead Time (days)]]*S1895</f>
        <v>1487.3424657534247</v>
      </c>
      <c r="U1895" s="68">
        <f>SQRT(2*Table1[[#This Row],[DEMAND for the whole year]]*$H$1/(Table1[[#This Row],[Std. Price ($)]]*$K$1))</f>
        <v>1963.7851983389878</v>
      </c>
      <c r="V1895" s="68">
        <f>Table1[[#This Row],[DEMAND for the whole year]]/U1895</f>
        <v>10.63252743612731</v>
      </c>
      <c r="W1895" s="68">
        <f>Table1[[#This Row],[Demand variability (COV)]]*S1895</f>
        <v>53.201095890410961</v>
      </c>
      <c r="X1895" s="68">
        <f t="shared" si="418"/>
        <v>271.2734260897264</v>
      </c>
      <c r="Y1895" s="68">
        <f t="shared" si="419"/>
        <v>557.12750331513769</v>
      </c>
      <c r="Z1895" s="58">
        <f>(Table1[[#This Row],[Eoq]]/2)*(Table1[[#This Row],[Std. Price ($)]]*$K$1)</f>
        <v>3189.7582308381934</v>
      </c>
      <c r="AA1895" s="58">
        <f>Table1[[#This Row],[number of times I order]]*$H$1</f>
        <v>3189.758230838193</v>
      </c>
      <c r="AB1895" s="58">
        <f>Table1[[#This Row],[Holding cost]]+AA1895</f>
        <v>6379.5164616763868</v>
      </c>
      <c r="AC1895" s="34">
        <v>1.5</v>
      </c>
      <c r="AD1895" s="29">
        <v>0.8</v>
      </c>
      <c r="AE1895" s="29">
        <v>0.93</v>
      </c>
      <c r="AF1895" s="29">
        <v>26</v>
      </c>
    </row>
    <row r="1896" spans="1:32" x14ac:dyDescent="0.15">
      <c r="A1896" s="32">
        <v>33662.684139043151</v>
      </c>
      <c r="B1896" s="33">
        <v>31.169138000000004</v>
      </c>
      <c r="C1896" s="33">
        <v>92389.584961019835</v>
      </c>
      <c r="D1896" s="33">
        <f>C1896/Table1[[#This Row],[Std. Price ($)]]</f>
        <v>2964.1366713773036</v>
      </c>
      <c r="E1896" s="29">
        <v>1974</v>
      </c>
      <c r="F1896" s="29">
        <f t="shared" si="406"/>
        <v>2763.6</v>
      </c>
      <c r="G1896" s="29">
        <f t="shared" si="407"/>
        <v>2763.6</v>
      </c>
      <c r="H1896" s="29">
        <f t="shared" si="408"/>
        <v>2763.6</v>
      </c>
      <c r="I1896" s="58">
        <f t="shared" si="409"/>
        <v>2763.6</v>
      </c>
      <c r="J1896" s="58">
        <f t="shared" si="410"/>
        <v>2763.6</v>
      </c>
      <c r="K1896" s="58">
        <f t="shared" si="411"/>
        <v>2763.6</v>
      </c>
      <c r="L1896" s="58">
        <f t="shared" si="412"/>
        <v>2763.6</v>
      </c>
      <c r="M1896" s="58">
        <f t="shared" si="413"/>
        <v>2763.6</v>
      </c>
      <c r="N1896" s="58">
        <f t="shared" si="414"/>
        <v>2763.6</v>
      </c>
      <c r="O1896" s="58">
        <f t="shared" si="415"/>
        <v>2763.6</v>
      </c>
      <c r="P1896" s="58">
        <f t="shared" si="416"/>
        <v>2763.6</v>
      </c>
      <c r="Q1896" s="58">
        <f t="shared" si="417"/>
        <v>2763.6</v>
      </c>
      <c r="R1896" s="58">
        <f>SUM(Table1[[#This Row],[Oct]:[September]])</f>
        <v>33163.19999999999</v>
      </c>
      <c r="S1896" s="68">
        <f>Table1[[#This Row],[DEMAND for the whole year]]/365</f>
        <v>90.858082191780795</v>
      </c>
      <c r="T1896" s="68">
        <f>Table1[[#This Row],[Lead Time (days)]]*S1896</f>
        <v>5996.6334246575325</v>
      </c>
      <c r="U1896" s="68">
        <f>SQRT(2*Table1[[#This Row],[DEMAND for the whole year]]*$H$1/(Table1[[#This Row],[Std. Price ($)]]*$K$1))</f>
        <v>1786.5963668783095</v>
      </c>
      <c r="V1896" s="68">
        <f>Table1[[#This Row],[DEMAND for the whole year]]/U1896</f>
        <v>18.562222903176224</v>
      </c>
      <c r="W1896" s="68">
        <f>Table1[[#This Row],[Demand variability (COV)]]*S1896</f>
        <v>50.880526027397252</v>
      </c>
      <c r="X1896" s="68">
        <f t="shared" si="418"/>
        <v>413.35534749465484</v>
      </c>
      <c r="Y1896" s="68">
        <f t="shared" si="419"/>
        <v>848.92809462098569</v>
      </c>
      <c r="Z1896" s="58">
        <f>(Table1[[#This Row],[Eoq]]/2)*(Table1[[#This Row],[Std. Price ($)]]*$K$1)</f>
        <v>5568.6668709528667</v>
      </c>
      <c r="AA1896" s="58">
        <f>Table1[[#This Row],[number of times I order]]*$H$1</f>
        <v>5568.6668709528667</v>
      </c>
      <c r="AB1896" s="58">
        <f>Table1[[#This Row],[Holding cost]]+AA1896</f>
        <v>11137.333741905733</v>
      </c>
      <c r="AC1896" s="34">
        <v>0.4</v>
      </c>
      <c r="AD1896" s="29">
        <v>1</v>
      </c>
      <c r="AE1896" s="29">
        <v>0.56000000000000005</v>
      </c>
      <c r="AF1896" s="29">
        <v>66</v>
      </c>
    </row>
    <row r="1897" spans="1:32" x14ac:dyDescent="0.15">
      <c r="A1897" s="32">
        <v>82122.444573097237</v>
      </c>
      <c r="B1897" s="33">
        <v>10.814496</v>
      </c>
      <c r="C1897" s="33">
        <v>47936.931648705831</v>
      </c>
      <c r="D1897" s="33">
        <f>C1897/Table1[[#This Row],[Std. Price ($)]]</f>
        <v>4432.6551740095729</v>
      </c>
      <c r="E1897" s="29">
        <v>1480</v>
      </c>
      <c r="F1897" s="29">
        <f t="shared" si="406"/>
        <v>3256</v>
      </c>
      <c r="G1897" s="29">
        <f t="shared" si="407"/>
        <v>3256</v>
      </c>
      <c r="H1897" s="29">
        <f t="shared" si="408"/>
        <v>3256</v>
      </c>
      <c r="I1897" s="58">
        <f t="shared" si="409"/>
        <v>3256</v>
      </c>
      <c r="J1897" s="58">
        <f t="shared" si="410"/>
        <v>3256</v>
      </c>
      <c r="K1897" s="58">
        <f t="shared" si="411"/>
        <v>3256</v>
      </c>
      <c r="L1897" s="58">
        <f t="shared" si="412"/>
        <v>3256</v>
      </c>
      <c r="M1897" s="58">
        <f t="shared" si="413"/>
        <v>3256</v>
      </c>
      <c r="N1897" s="58">
        <f t="shared" si="414"/>
        <v>3256</v>
      </c>
      <c r="O1897" s="58">
        <f t="shared" si="415"/>
        <v>3256</v>
      </c>
      <c r="P1897" s="58">
        <f t="shared" si="416"/>
        <v>3256</v>
      </c>
      <c r="Q1897" s="58">
        <f t="shared" si="417"/>
        <v>3256</v>
      </c>
      <c r="R1897" s="58">
        <f>SUM(Table1[[#This Row],[Oct]:[September]])</f>
        <v>39072</v>
      </c>
      <c r="S1897" s="68">
        <f>Table1[[#This Row],[DEMAND for the whole year]]/365</f>
        <v>107.04657534246576</v>
      </c>
      <c r="T1897" s="68">
        <f>Table1[[#This Row],[Lead Time (days)]]*S1897</f>
        <v>11561.030136986301</v>
      </c>
      <c r="U1897" s="68">
        <f>SQRT(2*Table1[[#This Row],[DEMAND for the whole year]]*$H$1/(Table1[[#This Row],[Std. Price ($)]]*$K$1))</f>
        <v>3292.2310482217831</v>
      </c>
      <c r="V1897" s="68">
        <f>Table1[[#This Row],[DEMAND for the whole year]]/U1897</f>
        <v>11.867939834023426</v>
      </c>
      <c r="W1897" s="68">
        <f>Table1[[#This Row],[Demand variability (COV)]]*S1897</f>
        <v>64.227945205479458</v>
      </c>
      <c r="X1897" s="68">
        <f t="shared" si="418"/>
        <v>667.47638616984182</v>
      </c>
      <c r="Y1897" s="68">
        <f t="shared" si="419"/>
        <v>1370.828900968778</v>
      </c>
      <c r="Z1897" s="58">
        <f>(Table1[[#This Row],[Eoq]]/2)*(Table1[[#This Row],[Std. Price ($)]]*$K$1)</f>
        <v>3560.3819502070282</v>
      </c>
      <c r="AA1897" s="58">
        <f>Table1[[#This Row],[number of times I order]]*$H$1</f>
        <v>3560.3819502070278</v>
      </c>
      <c r="AB1897" s="58">
        <f>Table1[[#This Row],[Holding cost]]+AA1897</f>
        <v>7120.7639004140565</v>
      </c>
      <c r="AC1897" s="34">
        <v>1.2</v>
      </c>
      <c r="AD1897" s="29">
        <v>0.82</v>
      </c>
      <c r="AE1897" s="29">
        <v>0.6</v>
      </c>
      <c r="AF1897" s="29">
        <v>108</v>
      </c>
    </row>
    <row r="1898" spans="1:32" x14ac:dyDescent="0.15">
      <c r="A1898" s="32">
        <v>66529.1873973943</v>
      </c>
      <c r="B1898" s="33">
        <v>8.6399060000000016</v>
      </c>
      <c r="C1898" s="33">
        <v>14666.000565811661</v>
      </c>
      <c r="D1898" s="33">
        <f>C1898/Table1[[#This Row],[Std. Price ($)]]</f>
        <v>1697.47223706041</v>
      </c>
      <c r="E1898" s="29">
        <v>1706</v>
      </c>
      <c r="F1898" s="29">
        <f t="shared" si="406"/>
        <v>3070.8</v>
      </c>
      <c r="G1898" s="29">
        <f t="shared" si="407"/>
        <v>3070.8</v>
      </c>
      <c r="H1898" s="29">
        <f t="shared" si="408"/>
        <v>3070.8</v>
      </c>
      <c r="I1898" s="58">
        <f t="shared" si="409"/>
        <v>3070.8</v>
      </c>
      <c r="J1898" s="58">
        <f t="shared" si="410"/>
        <v>3070.8</v>
      </c>
      <c r="K1898" s="58">
        <f t="shared" si="411"/>
        <v>3070.8</v>
      </c>
      <c r="L1898" s="58">
        <f t="shared" si="412"/>
        <v>3070.8</v>
      </c>
      <c r="M1898" s="58">
        <f t="shared" si="413"/>
        <v>3070.8</v>
      </c>
      <c r="N1898" s="58">
        <f t="shared" si="414"/>
        <v>3070.8</v>
      </c>
      <c r="O1898" s="58">
        <f t="shared" si="415"/>
        <v>3070.8</v>
      </c>
      <c r="P1898" s="58">
        <f t="shared" si="416"/>
        <v>3070.8</v>
      </c>
      <c r="Q1898" s="58">
        <f t="shared" si="417"/>
        <v>3070.8</v>
      </c>
      <c r="R1898" s="58">
        <f>SUM(Table1[[#This Row],[Oct]:[September]])</f>
        <v>36849.599999999999</v>
      </c>
      <c r="S1898" s="68">
        <f>Table1[[#This Row],[DEMAND for the whole year]]/365</f>
        <v>100.95780821917808</v>
      </c>
      <c r="T1898" s="68">
        <f>Table1[[#This Row],[Lead Time (days)]]*S1898</f>
        <v>3735.4389041095887</v>
      </c>
      <c r="U1898" s="68">
        <f>SQRT(2*Table1[[#This Row],[DEMAND for the whole year]]*$H$1/(Table1[[#This Row],[Std. Price ($)]]*$K$1))</f>
        <v>3577.0293829343395</v>
      </c>
      <c r="V1898" s="68">
        <f>Table1[[#This Row],[DEMAND for the whole year]]/U1898</f>
        <v>10.301732542596902</v>
      </c>
      <c r="W1898" s="68">
        <f>Table1[[#This Row],[Demand variability (COV)]]*S1898</f>
        <v>58.555528767123278</v>
      </c>
      <c r="X1898" s="68">
        <f t="shared" si="418"/>
        <v>356.17937632645697</v>
      </c>
      <c r="Y1898" s="68">
        <f t="shared" si="419"/>
        <v>731.50300611998284</v>
      </c>
      <c r="Z1898" s="58">
        <f>(Table1[[#This Row],[Eoq]]/2)*(Table1[[#This Row],[Std. Price ($)]]*$K$1)</f>
        <v>3090.5197627790703</v>
      </c>
      <c r="AA1898" s="58">
        <f>Table1[[#This Row],[number of times I order]]*$H$1</f>
        <v>3090.5197627790708</v>
      </c>
      <c r="AB1898" s="58">
        <f>Table1[[#This Row],[Holding cost]]+AA1898</f>
        <v>6181.0395255581407</v>
      </c>
      <c r="AC1898" s="34">
        <v>0.8</v>
      </c>
      <c r="AD1898" s="29">
        <v>1</v>
      </c>
      <c r="AE1898" s="29">
        <v>0.57999999999999996</v>
      </c>
      <c r="AF1898" s="29">
        <v>37</v>
      </c>
    </row>
    <row r="1899" spans="1:32" x14ac:dyDescent="0.15">
      <c r="A1899" s="32">
        <v>37616.397205474452</v>
      </c>
      <c r="B1899" s="33">
        <v>10.479073</v>
      </c>
      <c r="C1899" s="33">
        <v>21276.166212140532</v>
      </c>
      <c r="D1899" s="33">
        <f>C1899/Table1[[#This Row],[Std. Price ($)]]</f>
        <v>2030.3481245087739</v>
      </c>
      <c r="E1899" s="29">
        <v>1892</v>
      </c>
      <c r="F1899" s="29">
        <f t="shared" si="406"/>
        <v>2838</v>
      </c>
      <c r="G1899" s="29">
        <f t="shared" si="407"/>
        <v>2838</v>
      </c>
      <c r="H1899" s="29">
        <f t="shared" si="408"/>
        <v>2838</v>
      </c>
      <c r="I1899" s="58">
        <f t="shared" si="409"/>
        <v>2838</v>
      </c>
      <c r="J1899" s="58">
        <f t="shared" si="410"/>
        <v>2838</v>
      </c>
      <c r="K1899" s="58">
        <f t="shared" si="411"/>
        <v>2838</v>
      </c>
      <c r="L1899" s="58">
        <f t="shared" si="412"/>
        <v>2838</v>
      </c>
      <c r="M1899" s="58">
        <f t="shared" si="413"/>
        <v>2838</v>
      </c>
      <c r="N1899" s="58">
        <f t="shared" si="414"/>
        <v>2838</v>
      </c>
      <c r="O1899" s="58">
        <f t="shared" si="415"/>
        <v>2838</v>
      </c>
      <c r="P1899" s="58">
        <f t="shared" si="416"/>
        <v>2838</v>
      </c>
      <c r="Q1899" s="58">
        <f t="shared" si="417"/>
        <v>2838</v>
      </c>
      <c r="R1899" s="58">
        <f>SUM(Table1[[#This Row],[Oct]:[September]])</f>
        <v>34056</v>
      </c>
      <c r="S1899" s="68">
        <f>Table1[[#This Row],[DEMAND for the whole year]]/365</f>
        <v>93.30410958904109</v>
      </c>
      <c r="T1899" s="68">
        <f>Table1[[#This Row],[Lead Time (days)]]*S1899</f>
        <v>2425.9068493150685</v>
      </c>
      <c r="U1899" s="68">
        <f>SQRT(2*Table1[[#This Row],[DEMAND for the whole year]]*$H$1/(Table1[[#This Row],[Std. Price ($)]]*$K$1))</f>
        <v>3122.4537410932039</v>
      </c>
      <c r="V1899" s="68">
        <f>Table1[[#This Row],[DEMAND for the whole year]]/U1899</f>
        <v>10.906806897346263</v>
      </c>
      <c r="W1899" s="68">
        <f>Table1[[#This Row],[Demand variability (COV)]]*S1899</f>
        <v>89.571945205479437</v>
      </c>
      <c r="X1899" s="68">
        <f t="shared" si="418"/>
        <v>456.7290964732033</v>
      </c>
      <c r="Y1899" s="68">
        <f t="shared" si="419"/>
        <v>938.00688433569769</v>
      </c>
      <c r="Z1899" s="58">
        <f>(Table1[[#This Row],[Eoq]]/2)*(Table1[[#This Row],[Std. Price ($)]]*$K$1)</f>
        <v>3272.0420692038788</v>
      </c>
      <c r="AA1899" s="58">
        <f>Table1[[#This Row],[number of times I order]]*$H$1</f>
        <v>3272.0420692038788</v>
      </c>
      <c r="AB1899" s="58">
        <f>Table1[[#This Row],[Holding cost]]+AA1899</f>
        <v>6544.0841384077576</v>
      </c>
      <c r="AC1899" s="34">
        <v>0.5</v>
      </c>
      <c r="AD1899" s="29">
        <v>0.82</v>
      </c>
      <c r="AE1899" s="29">
        <v>0.96</v>
      </c>
      <c r="AF1899" s="29">
        <v>26</v>
      </c>
    </row>
    <row r="1900" spans="1:32" x14ac:dyDescent="0.15">
      <c r="A1900" s="32">
        <v>23498.267192924937</v>
      </c>
      <c r="B1900" s="33">
        <v>29.076388000000001</v>
      </c>
      <c r="C1900" s="33">
        <v>32665.187779205815</v>
      </c>
      <c r="D1900" s="33">
        <f>C1900/Table1[[#This Row],[Std. Price ($)]]</f>
        <v>1123.4266023415912</v>
      </c>
      <c r="E1900" s="29">
        <v>1982</v>
      </c>
      <c r="F1900" s="29">
        <f t="shared" si="406"/>
        <v>4360.3999999999996</v>
      </c>
      <c r="G1900" s="29">
        <f t="shared" si="407"/>
        <v>4360.3999999999996</v>
      </c>
      <c r="H1900" s="29">
        <f t="shared" si="408"/>
        <v>4360.3999999999996</v>
      </c>
      <c r="I1900" s="58">
        <f t="shared" si="409"/>
        <v>4360.3999999999996</v>
      </c>
      <c r="J1900" s="58">
        <f t="shared" si="410"/>
        <v>4360.3999999999996</v>
      </c>
      <c r="K1900" s="58">
        <f t="shared" si="411"/>
        <v>4360.3999999999996</v>
      </c>
      <c r="L1900" s="58">
        <f t="shared" si="412"/>
        <v>4360.3999999999996</v>
      </c>
      <c r="M1900" s="58">
        <f t="shared" si="413"/>
        <v>4360.3999999999996</v>
      </c>
      <c r="N1900" s="58">
        <f t="shared" si="414"/>
        <v>4360.3999999999996</v>
      </c>
      <c r="O1900" s="58">
        <f t="shared" si="415"/>
        <v>4360.3999999999996</v>
      </c>
      <c r="P1900" s="58">
        <f t="shared" si="416"/>
        <v>4360.3999999999996</v>
      </c>
      <c r="Q1900" s="58">
        <f t="shared" si="417"/>
        <v>4360.3999999999996</v>
      </c>
      <c r="R1900" s="58">
        <f>SUM(Table1[[#This Row],[Oct]:[September]])</f>
        <v>52324.80000000001</v>
      </c>
      <c r="S1900" s="68">
        <f>Table1[[#This Row],[DEMAND for the whole year]]/365</f>
        <v>143.35561643835618</v>
      </c>
      <c r="T1900" s="68">
        <f>Table1[[#This Row],[Lead Time (days)]]*S1900</f>
        <v>6307.647123287672</v>
      </c>
      <c r="U1900" s="68">
        <f>SQRT(2*Table1[[#This Row],[DEMAND for the whole year]]*$H$1/(Table1[[#This Row],[Std. Price ($)]]*$K$1))</f>
        <v>2323.5080855269321</v>
      </c>
      <c r="V1900" s="68">
        <f>Table1[[#This Row],[DEMAND for the whole year]]/U1900</f>
        <v>22.519740871972751</v>
      </c>
      <c r="W1900" s="68">
        <f>Table1[[#This Row],[Demand variability (COV)]]*S1900</f>
        <v>43.006684931506854</v>
      </c>
      <c r="X1900" s="68">
        <f t="shared" si="418"/>
        <v>285.27407478967928</v>
      </c>
      <c r="Y1900" s="68">
        <f t="shared" si="419"/>
        <v>585.88132033080478</v>
      </c>
      <c r="Z1900" s="58">
        <f>(Table1[[#This Row],[Eoq]]/2)*(Table1[[#This Row],[Std. Price ($)]]*$K$1)</f>
        <v>6755.922261591827</v>
      </c>
      <c r="AA1900" s="58">
        <f>Table1[[#This Row],[number of times I order]]*$H$1</f>
        <v>6755.9222615918252</v>
      </c>
      <c r="AB1900" s="58">
        <f>Table1[[#This Row],[Holding cost]]+AA1900</f>
        <v>13511.844523183652</v>
      </c>
      <c r="AC1900" s="34">
        <v>1.2</v>
      </c>
      <c r="AD1900" s="29">
        <v>1</v>
      </c>
      <c r="AE1900" s="29">
        <v>0.3</v>
      </c>
      <c r="AF1900" s="29">
        <v>44</v>
      </c>
    </row>
    <row r="1901" spans="1:32" x14ac:dyDescent="0.15">
      <c r="A1901" s="32">
        <v>79739.544182284648</v>
      </c>
      <c r="B1901" s="33">
        <v>25.113022000000004</v>
      </c>
      <c r="C1901" s="33">
        <v>46394.455013961924</v>
      </c>
      <c r="D1901" s="33">
        <f>C1901/Table1[[#This Row],[Std. Price ($)]]</f>
        <v>1847.4262083616188</v>
      </c>
      <c r="E1901" s="29">
        <v>2322</v>
      </c>
      <c r="F1901" s="29">
        <f t="shared" si="406"/>
        <v>1393.1999999999998</v>
      </c>
      <c r="G1901" s="29">
        <f t="shared" si="407"/>
        <v>1393.1999999999998</v>
      </c>
      <c r="H1901" s="29">
        <f t="shared" si="408"/>
        <v>1393.1999999999998</v>
      </c>
      <c r="I1901" s="58">
        <f t="shared" si="409"/>
        <v>1393.1999999999998</v>
      </c>
      <c r="J1901" s="58">
        <f t="shared" si="410"/>
        <v>1393.1999999999998</v>
      </c>
      <c r="K1901" s="58">
        <f t="shared" si="411"/>
        <v>1393.1999999999998</v>
      </c>
      <c r="L1901" s="58">
        <f t="shared" si="412"/>
        <v>1393.1999999999998</v>
      </c>
      <c r="M1901" s="58">
        <f t="shared" si="413"/>
        <v>1393.1999999999998</v>
      </c>
      <c r="N1901" s="58">
        <f t="shared" si="414"/>
        <v>1393.1999999999998</v>
      </c>
      <c r="O1901" s="58">
        <f t="shared" si="415"/>
        <v>1393.1999999999998</v>
      </c>
      <c r="P1901" s="58">
        <f t="shared" si="416"/>
        <v>1393.1999999999998</v>
      </c>
      <c r="Q1901" s="58">
        <f t="shared" si="417"/>
        <v>1393.1999999999998</v>
      </c>
      <c r="R1901" s="58">
        <f>SUM(Table1[[#This Row],[Oct]:[September]])</f>
        <v>16718.400000000001</v>
      </c>
      <c r="S1901" s="68">
        <f>Table1[[#This Row],[DEMAND for the whole year]]/365</f>
        <v>45.803835616438363</v>
      </c>
      <c r="T1901" s="68">
        <f>Table1[[#This Row],[Lead Time (days)]]*S1901</f>
        <v>2015.3687671232879</v>
      </c>
      <c r="U1901" s="68">
        <f>SQRT(2*Table1[[#This Row],[DEMAND for the whole year]]*$H$1/(Table1[[#This Row],[Std. Price ($)]]*$K$1))</f>
        <v>1413.2158339872124</v>
      </c>
      <c r="V1901" s="68">
        <f>Table1[[#This Row],[DEMAND for the whole year]]/U1901</f>
        <v>11.830040109889739</v>
      </c>
      <c r="W1901" s="68">
        <f>Table1[[#This Row],[Demand variability (COV)]]*S1901</f>
        <v>19.695649315068497</v>
      </c>
      <c r="X1901" s="68">
        <f t="shared" si="418"/>
        <v>130.64615756100505</v>
      </c>
      <c r="Y1901" s="68">
        <f t="shared" si="419"/>
        <v>268.31440376914753</v>
      </c>
      <c r="Z1901" s="58">
        <f>(Table1[[#This Row],[Eoq]]/2)*(Table1[[#This Row],[Std. Price ($)]]*$K$1)</f>
        <v>3549.0120329669221</v>
      </c>
      <c r="AA1901" s="58">
        <f>Table1[[#This Row],[number of times I order]]*$H$1</f>
        <v>3549.0120329669217</v>
      </c>
      <c r="AB1901" s="58">
        <f>Table1[[#This Row],[Holding cost]]+AA1901</f>
        <v>7098.0240659338433</v>
      </c>
      <c r="AC1901" s="34">
        <v>-0.4</v>
      </c>
      <c r="AD1901" s="29">
        <v>1</v>
      </c>
      <c r="AE1901" s="29">
        <v>0.43</v>
      </c>
      <c r="AF1901" s="29">
        <v>44</v>
      </c>
    </row>
    <row r="1902" spans="1:32" x14ac:dyDescent="0.15">
      <c r="A1902" s="32">
        <v>37450.545688684266</v>
      </c>
      <c r="B1902" s="33">
        <v>10.779428000000001</v>
      </c>
      <c r="C1902" s="33">
        <v>45805.97580830846</v>
      </c>
      <c r="D1902" s="33">
        <f>C1902/Table1[[#This Row],[Std. Price ($)]]</f>
        <v>4249.3883542158692</v>
      </c>
      <c r="E1902" s="29">
        <v>1916</v>
      </c>
      <c r="F1902" s="29">
        <f t="shared" si="406"/>
        <v>1149.5999999999999</v>
      </c>
      <c r="G1902" s="29">
        <f t="shared" si="407"/>
        <v>1149.5999999999999</v>
      </c>
      <c r="H1902" s="29">
        <f t="shared" si="408"/>
        <v>1149.5999999999999</v>
      </c>
      <c r="I1902" s="58">
        <f t="shared" si="409"/>
        <v>1149.5999999999999</v>
      </c>
      <c r="J1902" s="58">
        <f t="shared" si="410"/>
        <v>1149.5999999999999</v>
      </c>
      <c r="K1902" s="58">
        <f t="shared" si="411"/>
        <v>1149.5999999999999</v>
      </c>
      <c r="L1902" s="58">
        <f t="shared" si="412"/>
        <v>1149.5999999999999</v>
      </c>
      <c r="M1902" s="58">
        <f t="shared" si="413"/>
        <v>1149.5999999999999</v>
      </c>
      <c r="N1902" s="58">
        <f t="shared" si="414"/>
        <v>1149.5999999999999</v>
      </c>
      <c r="O1902" s="58">
        <f t="shared" si="415"/>
        <v>1149.5999999999999</v>
      </c>
      <c r="P1902" s="58">
        <f t="shared" si="416"/>
        <v>1149.5999999999999</v>
      </c>
      <c r="Q1902" s="58">
        <f t="shared" si="417"/>
        <v>1149.5999999999999</v>
      </c>
      <c r="R1902" s="58">
        <f>SUM(Table1[[#This Row],[Oct]:[September]])</f>
        <v>13795.200000000003</v>
      </c>
      <c r="S1902" s="68">
        <f>Table1[[#This Row],[DEMAND for the whole year]]/365</f>
        <v>37.795068493150694</v>
      </c>
      <c r="T1902" s="68">
        <f>Table1[[#This Row],[Lead Time (days)]]*S1902</f>
        <v>4081.8673972602751</v>
      </c>
      <c r="U1902" s="68">
        <f>SQRT(2*Table1[[#This Row],[DEMAND for the whole year]]*$H$1/(Table1[[#This Row],[Std. Price ($)]]*$K$1))</f>
        <v>1959.4165408675024</v>
      </c>
      <c r="V1902" s="68">
        <f>Table1[[#This Row],[DEMAND for the whole year]]/U1902</f>
        <v>7.0404631747634348</v>
      </c>
      <c r="W1902" s="68">
        <f>Table1[[#This Row],[Demand variability (COV)]]*S1902</f>
        <v>14.74007671232877</v>
      </c>
      <c r="X1902" s="68">
        <f t="shared" si="418"/>
        <v>153.18337063929749</v>
      </c>
      <c r="Y1902" s="68">
        <f t="shared" si="419"/>
        <v>314.60018057736784</v>
      </c>
      <c r="Z1902" s="58">
        <f>(Table1[[#This Row],[Eoq]]/2)*(Table1[[#This Row],[Std. Price ($)]]*$K$1)</f>
        <v>2112.1389524290303</v>
      </c>
      <c r="AA1902" s="58">
        <f>Table1[[#This Row],[number of times I order]]*$H$1</f>
        <v>2112.1389524290303</v>
      </c>
      <c r="AB1902" s="58">
        <f>Table1[[#This Row],[Holding cost]]+AA1902</f>
        <v>4224.2779048580605</v>
      </c>
      <c r="AC1902" s="34">
        <v>-0.4</v>
      </c>
      <c r="AD1902" s="29">
        <v>0.8</v>
      </c>
      <c r="AE1902" s="29">
        <v>0.39</v>
      </c>
      <c r="AF1902" s="29">
        <v>108</v>
      </c>
    </row>
    <row r="1903" spans="1:32" x14ac:dyDescent="0.15">
      <c r="A1903" s="32">
        <v>44086.450570214605</v>
      </c>
      <c r="B1903" s="33">
        <v>11.141856000000001</v>
      </c>
      <c r="C1903" s="33">
        <v>17259.905327731736</v>
      </c>
      <c r="D1903" s="33">
        <f>C1903/Table1[[#This Row],[Std. Price ($)]]</f>
        <v>1549.1050438752516</v>
      </c>
      <c r="E1903" s="29">
        <v>1924</v>
      </c>
      <c r="F1903" s="29">
        <f t="shared" si="406"/>
        <v>1154.4000000000001</v>
      </c>
      <c r="G1903" s="29">
        <f t="shared" si="407"/>
        <v>1154.4000000000001</v>
      </c>
      <c r="H1903" s="29">
        <f t="shared" si="408"/>
        <v>1154.4000000000001</v>
      </c>
      <c r="I1903" s="58">
        <f t="shared" si="409"/>
        <v>1154.4000000000001</v>
      </c>
      <c r="J1903" s="58">
        <f t="shared" si="410"/>
        <v>1154.4000000000001</v>
      </c>
      <c r="K1903" s="58">
        <f t="shared" si="411"/>
        <v>1154.4000000000001</v>
      </c>
      <c r="L1903" s="58">
        <f t="shared" si="412"/>
        <v>1154.4000000000001</v>
      </c>
      <c r="M1903" s="58">
        <f t="shared" si="413"/>
        <v>1154.4000000000001</v>
      </c>
      <c r="N1903" s="58">
        <f t="shared" si="414"/>
        <v>1154.4000000000001</v>
      </c>
      <c r="O1903" s="58">
        <f t="shared" si="415"/>
        <v>1154.4000000000001</v>
      </c>
      <c r="P1903" s="58">
        <f t="shared" si="416"/>
        <v>1154.4000000000001</v>
      </c>
      <c r="Q1903" s="58">
        <f t="shared" si="417"/>
        <v>1154.4000000000001</v>
      </c>
      <c r="R1903" s="58">
        <f>SUM(Table1[[#This Row],[Oct]:[September]])</f>
        <v>13852.799999999997</v>
      </c>
      <c r="S1903" s="68">
        <f>Table1[[#This Row],[DEMAND for the whole year]]/365</f>
        <v>37.952876712328759</v>
      </c>
      <c r="T1903" s="68">
        <f>Table1[[#This Row],[Lead Time (days)]]*S1903</f>
        <v>2315.1254794520542</v>
      </c>
      <c r="U1903" s="68">
        <f>SQRT(2*Table1[[#This Row],[DEMAND for the whole year]]*$H$1/(Table1[[#This Row],[Std. Price ($)]]*$K$1))</f>
        <v>1931.3039947985028</v>
      </c>
      <c r="V1903" s="68">
        <f>Table1[[#This Row],[DEMAND for the whole year]]/U1903</f>
        <v>7.1727703340898907</v>
      </c>
      <c r="W1903" s="68">
        <f>Table1[[#This Row],[Demand variability (COV)]]*S1903</f>
        <v>9.4882191780821898</v>
      </c>
      <c r="X1903" s="68">
        <f t="shared" si="418"/>
        <v>74.105360760547725</v>
      </c>
      <c r="Y1903" s="68">
        <f t="shared" si="419"/>
        <v>152.19380393395306</v>
      </c>
      <c r="Z1903" s="58">
        <f>(Table1[[#This Row],[Eoq]]/2)*(Table1[[#This Row],[Std. Price ($)]]*$K$1)</f>
        <v>2151.831100226967</v>
      </c>
      <c r="AA1903" s="58">
        <f>Table1[[#This Row],[number of times I order]]*$H$1</f>
        <v>2151.831100226967</v>
      </c>
      <c r="AB1903" s="58">
        <f>Table1[[#This Row],[Holding cost]]+AA1903</f>
        <v>4303.662200453934</v>
      </c>
      <c r="AC1903" s="34">
        <v>-0.4</v>
      </c>
      <c r="AD1903" s="29">
        <v>1</v>
      </c>
      <c r="AE1903" s="29">
        <v>0.25</v>
      </c>
      <c r="AF1903" s="29">
        <v>61</v>
      </c>
    </row>
    <row r="1904" spans="1:32" x14ac:dyDescent="0.15">
      <c r="A1904" s="32">
        <v>63214.184437258191</v>
      </c>
      <c r="B1904" s="33">
        <v>6.4185550000000005</v>
      </c>
      <c r="C1904" s="33">
        <v>5876.819535515061</v>
      </c>
      <c r="D1904" s="33">
        <f>C1904/Table1[[#This Row],[Std. Price ($)]]</f>
        <v>915.59853199280224</v>
      </c>
      <c r="E1904" s="29">
        <v>2168</v>
      </c>
      <c r="F1904" s="29">
        <f t="shared" si="406"/>
        <v>3902.4</v>
      </c>
      <c r="G1904" s="29">
        <f t="shared" si="407"/>
        <v>3902.4</v>
      </c>
      <c r="H1904" s="29">
        <f t="shared" si="408"/>
        <v>3902.4</v>
      </c>
      <c r="I1904" s="58">
        <f t="shared" si="409"/>
        <v>3902.4</v>
      </c>
      <c r="J1904" s="58">
        <f t="shared" si="410"/>
        <v>3902.4</v>
      </c>
      <c r="K1904" s="58">
        <f t="shared" si="411"/>
        <v>3902.4</v>
      </c>
      <c r="L1904" s="58">
        <f t="shared" si="412"/>
        <v>3902.4</v>
      </c>
      <c r="M1904" s="58">
        <f t="shared" si="413"/>
        <v>3902.4</v>
      </c>
      <c r="N1904" s="58">
        <f t="shared" si="414"/>
        <v>3902.4</v>
      </c>
      <c r="O1904" s="58">
        <f t="shared" si="415"/>
        <v>3902.4</v>
      </c>
      <c r="P1904" s="58">
        <f t="shared" si="416"/>
        <v>3902.4</v>
      </c>
      <c r="Q1904" s="58">
        <f t="shared" si="417"/>
        <v>3902.4</v>
      </c>
      <c r="R1904" s="58">
        <f>SUM(Table1[[#This Row],[Oct]:[September]])</f>
        <v>46828.80000000001</v>
      </c>
      <c r="S1904" s="68">
        <f>Table1[[#This Row],[DEMAND for the whole year]]/365</f>
        <v>128.29808219178085</v>
      </c>
      <c r="T1904" s="68">
        <f>Table1[[#This Row],[Lead Time (days)]]*S1904</f>
        <v>4233.836712328768</v>
      </c>
      <c r="U1904" s="68">
        <f>SQRT(2*Table1[[#This Row],[DEMAND for the whole year]]*$H$1/(Table1[[#This Row],[Std. Price ($)]]*$K$1))</f>
        <v>4678.41246837992</v>
      </c>
      <c r="V1904" s="68">
        <f>Table1[[#This Row],[DEMAND for the whole year]]/U1904</f>
        <v>10.009549246994094</v>
      </c>
      <c r="W1904" s="68">
        <f>Table1[[#This Row],[Demand variability (COV)]]*S1904</f>
        <v>21.810673972602746</v>
      </c>
      <c r="X1904" s="68">
        <f t="shared" si="418"/>
        <v>125.29278299883293</v>
      </c>
      <c r="Y1904" s="68">
        <f t="shared" si="419"/>
        <v>257.3199165938824</v>
      </c>
      <c r="Z1904" s="58">
        <f>(Table1[[#This Row],[Eoq]]/2)*(Table1[[#This Row],[Std. Price ($)]]*$K$1)</f>
        <v>3002.8647740982283</v>
      </c>
      <c r="AA1904" s="58">
        <f>Table1[[#This Row],[number of times I order]]*$H$1</f>
        <v>3002.8647740982283</v>
      </c>
      <c r="AB1904" s="58">
        <f>Table1[[#This Row],[Holding cost]]+AA1904</f>
        <v>6005.7295481964566</v>
      </c>
      <c r="AC1904" s="34">
        <v>0.8</v>
      </c>
      <c r="AD1904" s="29">
        <v>1</v>
      </c>
      <c r="AE1904" s="29">
        <v>0.17</v>
      </c>
      <c r="AF1904" s="29">
        <v>33</v>
      </c>
    </row>
    <row r="1905" spans="1:32" x14ac:dyDescent="0.15">
      <c r="A1905" s="32">
        <v>93600.171321148591</v>
      </c>
      <c r="B1905" s="33">
        <v>6.0795020000000006</v>
      </c>
      <c r="C1905" s="33">
        <v>7850.7665880356026</v>
      </c>
      <c r="D1905" s="33">
        <f>C1905/Table1[[#This Row],[Std. Price ($)]]</f>
        <v>1291.350276393626</v>
      </c>
      <c r="E1905" s="29">
        <v>2758</v>
      </c>
      <c r="F1905" s="29">
        <f t="shared" si="406"/>
        <v>1103.2</v>
      </c>
      <c r="G1905" s="29">
        <f t="shared" si="407"/>
        <v>1103.2</v>
      </c>
      <c r="H1905" s="29">
        <f t="shared" si="408"/>
        <v>1103.2</v>
      </c>
      <c r="I1905" s="58">
        <f t="shared" si="409"/>
        <v>1103.2</v>
      </c>
      <c r="J1905" s="58">
        <f t="shared" si="410"/>
        <v>1103.2</v>
      </c>
      <c r="K1905" s="58">
        <f t="shared" si="411"/>
        <v>1103.2</v>
      </c>
      <c r="L1905" s="58">
        <f t="shared" si="412"/>
        <v>1103.2</v>
      </c>
      <c r="M1905" s="58">
        <f t="shared" si="413"/>
        <v>1103.2</v>
      </c>
      <c r="N1905" s="58">
        <f t="shared" si="414"/>
        <v>1103.2</v>
      </c>
      <c r="O1905" s="58">
        <f t="shared" si="415"/>
        <v>1103.2</v>
      </c>
      <c r="P1905" s="58">
        <f t="shared" si="416"/>
        <v>1103.2</v>
      </c>
      <c r="Q1905" s="58">
        <f t="shared" si="417"/>
        <v>1103.2</v>
      </c>
      <c r="R1905" s="58">
        <f>SUM(Table1[[#This Row],[Oct]:[September]])</f>
        <v>13238.400000000003</v>
      </c>
      <c r="S1905" s="68">
        <f>Table1[[#This Row],[DEMAND for the whole year]]/365</f>
        <v>36.269589041095898</v>
      </c>
      <c r="T1905" s="68">
        <f>Table1[[#This Row],[Lead Time (days)]]*S1905</f>
        <v>689.12219178082205</v>
      </c>
      <c r="U1905" s="68">
        <f>SQRT(2*Table1[[#This Row],[DEMAND for the whole year]]*$H$1/(Table1[[#This Row],[Std. Price ($)]]*$K$1))</f>
        <v>2555.9030376708447</v>
      </c>
      <c r="V1905" s="68">
        <f>Table1[[#This Row],[DEMAND for the whole year]]/U1905</f>
        <v>5.1795392097753261</v>
      </c>
      <c r="W1905" s="68">
        <f>Table1[[#This Row],[Demand variability (COV)]]*S1905</f>
        <v>17.046706849315072</v>
      </c>
      <c r="X1905" s="68">
        <f t="shared" si="418"/>
        <v>74.304872476327034</v>
      </c>
      <c r="Y1905" s="68">
        <f t="shared" si="419"/>
        <v>152.60355090289312</v>
      </c>
      <c r="Z1905" s="58">
        <f>(Table1[[#This Row],[Eoq]]/2)*(Table1[[#This Row],[Std. Price ($)]]*$K$1)</f>
        <v>1553.8617629325979</v>
      </c>
      <c r="AA1905" s="58">
        <f>Table1[[#This Row],[number of times I order]]*$H$1</f>
        <v>1553.8617629325979</v>
      </c>
      <c r="AB1905" s="58">
        <f>Table1[[#This Row],[Holding cost]]+AA1905</f>
        <v>3107.7235258651958</v>
      </c>
      <c r="AC1905" s="34">
        <v>-0.6</v>
      </c>
      <c r="AD1905" s="29">
        <v>1</v>
      </c>
      <c r="AE1905" s="29">
        <v>0.47</v>
      </c>
      <c r="AF1905" s="29">
        <v>19</v>
      </c>
    </row>
    <row r="1906" spans="1:32" x14ac:dyDescent="0.15">
      <c r="A1906" s="32">
        <v>13701.89065661761</v>
      </c>
      <c r="B1906" s="33">
        <v>5.2026480000000008</v>
      </c>
      <c r="C1906" s="33">
        <v>5908.6565845661216</v>
      </c>
      <c r="D1906" s="33">
        <f>C1906/Table1[[#This Row],[Std. Price ($)]]</f>
        <v>1135.7017781264697</v>
      </c>
      <c r="E1906" s="29">
        <v>2774</v>
      </c>
      <c r="F1906" s="29">
        <f t="shared" si="406"/>
        <v>3051.4</v>
      </c>
      <c r="G1906" s="29">
        <f t="shared" si="407"/>
        <v>3051.4</v>
      </c>
      <c r="H1906" s="29">
        <f t="shared" si="408"/>
        <v>3051.4</v>
      </c>
      <c r="I1906" s="58">
        <f t="shared" si="409"/>
        <v>3051.4</v>
      </c>
      <c r="J1906" s="58">
        <f t="shared" si="410"/>
        <v>3051.4</v>
      </c>
      <c r="K1906" s="58">
        <f t="shared" si="411"/>
        <v>3051.4</v>
      </c>
      <c r="L1906" s="58">
        <f t="shared" si="412"/>
        <v>3051.4</v>
      </c>
      <c r="M1906" s="58">
        <f t="shared" si="413"/>
        <v>3051.4</v>
      </c>
      <c r="N1906" s="58">
        <f t="shared" si="414"/>
        <v>3051.4</v>
      </c>
      <c r="O1906" s="58">
        <f t="shared" si="415"/>
        <v>3051.4</v>
      </c>
      <c r="P1906" s="58">
        <f t="shared" si="416"/>
        <v>3051.4</v>
      </c>
      <c r="Q1906" s="58">
        <f t="shared" si="417"/>
        <v>3051.4</v>
      </c>
      <c r="R1906" s="58">
        <f>SUM(Table1[[#This Row],[Oct]:[September]])</f>
        <v>36616.80000000001</v>
      </c>
      <c r="S1906" s="68">
        <f>Table1[[#This Row],[DEMAND for the whole year]]/365</f>
        <v>100.32000000000002</v>
      </c>
      <c r="T1906" s="68">
        <f>Table1[[#This Row],[Lead Time (days)]]*S1906</f>
        <v>1504.8000000000004</v>
      </c>
      <c r="U1906" s="68">
        <f>SQRT(2*Table1[[#This Row],[DEMAND for the whole year]]*$H$1/(Table1[[#This Row],[Std. Price ($)]]*$K$1))</f>
        <v>4595.0326287402022</v>
      </c>
      <c r="V1906" s="68">
        <f>Table1[[#This Row],[DEMAND for the whole year]]/U1906</f>
        <v>7.9687791052833203</v>
      </c>
      <c r="W1906" s="68">
        <f>Table1[[#This Row],[Demand variability (COV)]]*S1906</f>
        <v>51.16320000000001</v>
      </c>
      <c r="X1906" s="68">
        <f t="shared" si="418"/>
        <v>198.15422153867937</v>
      </c>
      <c r="Y1906" s="68">
        <f t="shared" si="419"/>
        <v>406.95901662215948</v>
      </c>
      <c r="Z1906" s="58">
        <f>(Table1[[#This Row],[Eoq]]/2)*(Table1[[#This Row],[Std. Price ($)]]*$K$1)</f>
        <v>2390.633731584996</v>
      </c>
      <c r="AA1906" s="58">
        <f>Table1[[#This Row],[number of times I order]]*$H$1</f>
        <v>2390.633731584996</v>
      </c>
      <c r="AB1906" s="58">
        <f>Table1[[#This Row],[Holding cost]]+AA1906</f>
        <v>4781.267463169992</v>
      </c>
      <c r="AC1906" s="56">
        <v>0.1</v>
      </c>
      <c r="AD1906" s="29">
        <v>1</v>
      </c>
      <c r="AE1906" s="29">
        <v>0.51</v>
      </c>
      <c r="AF1906" s="29">
        <v>15</v>
      </c>
    </row>
    <row r="1907" spans="1:32" x14ac:dyDescent="0.15">
      <c r="A1907" s="32">
        <v>61579.175858353119</v>
      </c>
      <c r="B1907" s="33">
        <v>5.5891110000000008</v>
      </c>
      <c r="C1907" s="33">
        <v>6626.0429527347314</v>
      </c>
      <c r="D1907" s="33">
        <f>C1907/Table1[[#This Row],[Std. Price ($)]]</f>
        <v>1185.5271710894149</v>
      </c>
      <c r="E1907" s="29">
        <v>2766</v>
      </c>
      <c r="F1907" s="29">
        <f t="shared" si="406"/>
        <v>1659.6</v>
      </c>
      <c r="G1907" s="29">
        <f t="shared" si="407"/>
        <v>1659.6</v>
      </c>
      <c r="H1907" s="29">
        <f t="shared" si="408"/>
        <v>1659.6</v>
      </c>
      <c r="I1907" s="58">
        <f t="shared" si="409"/>
        <v>1659.6</v>
      </c>
      <c r="J1907" s="58">
        <f t="shared" si="410"/>
        <v>1659.6</v>
      </c>
      <c r="K1907" s="58">
        <f t="shared" si="411"/>
        <v>1659.6</v>
      </c>
      <c r="L1907" s="58">
        <f t="shared" si="412"/>
        <v>1659.6</v>
      </c>
      <c r="M1907" s="58">
        <f t="shared" si="413"/>
        <v>1659.6</v>
      </c>
      <c r="N1907" s="58">
        <f t="shared" si="414"/>
        <v>1659.6</v>
      </c>
      <c r="O1907" s="58">
        <f t="shared" si="415"/>
        <v>1659.6</v>
      </c>
      <c r="P1907" s="58">
        <f t="shared" si="416"/>
        <v>1659.6</v>
      </c>
      <c r="Q1907" s="58">
        <f t="shared" si="417"/>
        <v>1659.6</v>
      </c>
      <c r="R1907" s="58">
        <f>SUM(Table1[[#This Row],[Oct]:[September]])</f>
        <v>19915.199999999997</v>
      </c>
      <c r="S1907" s="68">
        <f>Table1[[#This Row],[DEMAND for the whole year]]/365</f>
        <v>54.562191780821912</v>
      </c>
      <c r="T1907" s="68">
        <f>Table1[[#This Row],[Lead Time (days)]]*S1907</f>
        <v>872.9950684931506</v>
      </c>
      <c r="U1907" s="68">
        <f>SQRT(2*Table1[[#This Row],[DEMAND for the whole year]]*$H$1/(Table1[[#This Row],[Std. Price ($)]]*$K$1))</f>
        <v>3269.5019148875376</v>
      </c>
      <c r="V1907" s="68">
        <f>Table1[[#This Row],[DEMAND for the whole year]]/U1907</f>
        <v>6.0912030390063334</v>
      </c>
      <c r="W1907" s="68">
        <f>Table1[[#This Row],[Demand variability (COV)]]*S1907</f>
        <v>25.644230136986298</v>
      </c>
      <c r="X1907" s="68">
        <f t="shared" si="418"/>
        <v>102.57692054794519</v>
      </c>
      <c r="Y1907" s="68">
        <f t="shared" si="419"/>
        <v>210.66723883130942</v>
      </c>
      <c r="Z1907" s="58">
        <f>(Table1[[#This Row],[Eoq]]/2)*(Table1[[#This Row],[Std. Price ($)]]*$K$1)</f>
        <v>1827.3609117019005</v>
      </c>
      <c r="AA1907" s="58">
        <f>Table1[[#This Row],[number of times I order]]*$H$1</f>
        <v>1827.3609117019</v>
      </c>
      <c r="AB1907" s="58">
        <f>Table1[[#This Row],[Holding cost]]+AA1907</f>
        <v>3654.7218234038005</v>
      </c>
      <c r="AC1907" s="34">
        <v>-0.4</v>
      </c>
      <c r="AD1907" s="29">
        <v>0.8</v>
      </c>
      <c r="AE1907" s="29">
        <v>0.47</v>
      </c>
      <c r="AF1907" s="29">
        <v>16</v>
      </c>
    </row>
    <row r="1908" spans="1:32" x14ac:dyDescent="0.15">
      <c r="A1908" s="32">
        <v>35565.331076818111</v>
      </c>
      <c r="B1908" s="33">
        <v>5.2961809999999998</v>
      </c>
      <c r="C1908" s="33">
        <v>4450.7102297634392</v>
      </c>
      <c r="D1908" s="33">
        <f>C1908/Table1[[#This Row],[Std. Price ($)]]</f>
        <v>840.36218357405824</v>
      </c>
      <c r="E1908" s="29">
        <v>2774</v>
      </c>
      <c r="F1908" s="29">
        <f t="shared" si="406"/>
        <v>4993.2000000000007</v>
      </c>
      <c r="G1908" s="29">
        <f t="shared" si="407"/>
        <v>4993.2000000000007</v>
      </c>
      <c r="H1908" s="29">
        <f t="shared" si="408"/>
        <v>4993.2000000000007</v>
      </c>
      <c r="I1908" s="58">
        <f t="shared" si="409"/>
        <v>4993.2000000000007</v>
      </c>
      <c r="J1908" s="58">
        <f t="shared" si="410"/>
        <v>4993.2000000000007</v>
      </c>
      <c r="K1908" s="58">
        <f t="shared" si="411"/>
        <v>4993.2000000000007</v>
      </c>
      <c r="L1908" s="58">
        <f t="shared" si="412"/>
        <v>4993.2000000000007</v>
      </c>
      <c r="M1908" s="58">
        <f t="shared" si="413"/>
        <v>4993.2000000000007</v>
      </c>
      <c r="N1908" s="58">
        <f t="shared" si="414"/>
        <v>4993.2000000000007</v>
      </c>
      <c r="O1908" s="58">
        <f t="shared" si="415"/>
        <v>4993.2000000000007</v>
      </c>
      <c r="P1908" s="58">
        <f t="shared" si="416"/>
        <v>4993.2000000000007</v>
      </c>
      <c r="Q1908" s="58">
        <f t="shared" si="417"/>
        <v>4993.2000000000007</v>
      </c>
      <c r="R1908" s="58">
        <f>SUM(Table1[[#This Row],[Oct]:[September]])</f>
        <v>59918.399999999994</v>
      </c>
      <c r="S1908" s="68">
        <f>Table1[[#This Row],[DEMAND for the whole year]]/365</f>
        <v>164.16</v>
      </c>
      <c r="T1908" s="68">
        <f>Table1[[#This Row],[Lead Time (days)]]*S1908</f>
        <v>1805.76</v>
      </c>
      <c r="U1908" s="68">
        <f>SQRT(2*Table1[[#This Row],[DEMAND for the whole year]]*$H$1/(Table1[[#This Row],[Std. Price ($)]]*$K$1))</f>
        <v>5825.8503127237691</v>
      </c>
      <c r="V1908" s="68">
        <f>Table1[[#This Row],[DEMAND for the whole year]]/U1908</f>
        <v>10.28491924503056</v>
      </c>
      <c r="W1908" s="68">
        <f>Table1[[#This Row],[Demand variability (COV)]]*S1908</f>
        <v>85.363200000000006</v>
      </c>
      <c r="X1908" s="68">
        <f t="shared" si="418"/>
        <v>283.11770530406608</v>
      </c>
      <c r="Y1908" s="68">
        <f t="shared" si="419"/>
        <v>581.45267884880695</v>
      </c>
      <c r="Z1908" s="58">
        <f>(Table1[[#This Row],[Eoq]]/2)*(Table1[[#This Row],[Std. Price ($)]]*$K$1)</f>
        <v>3085.4757735091684</v>
      </c>
      <c r="AA1908" s="58">
        <f>Table1[[#This Row],[number of times I order]]*$H$1</f>
        <v>3085.475773509168</v>
      </c>
      <c r="AB1908" s="58">
        <f>Table1[[#This Row],[Holding cost]]+AA1908</f>
        <v>6170.951547018336</v>
      </c>
      <c r="AC1908" s="34">
        <v>0.8</v>
      </c>
      <c r="AD1908" s="29">
        <v>1</v>
      </c>
      <c r="AE1908" s="29">
        <v>0.52</v>
      </c>
      <c r="AF1908" s="29">
        <v>11</v>
      </c>
    </row>
    <row r="1909" spans="1:32" x14ac:dyDescent="0.15">
      <c r="A1909" s="32">
        <v>25337.737436970052</v>
      </c>
      <c r="B1909" s="33">
        <v>7.868278000000001</v>
      </c>
      <c r="C1909" s="33">
        <v>47978.810671695996</v>
      </c>
      <c r="D1909" s="33">
        <f>C1909/Table1[[#This Row],[Std. Price ($)]]</f>
        <v>6097.7523508569457</v>
      </c>
      <c r="E1909" s="29">
        <v>2710</v>
      </c>
      <c r="F1909" s="29">
        <f t="shared" si="406"/>
        <v>2168</v>
      </c>
      <c r="G1909" s="29">
        <f t="shared" si="407"/>
        <v>2168</v>
      </c>
      <c r="H1909" s="29">
        <f t="shared" si="408"/>
        <v>2168</v>
      </c>
      <c r="I1909" s="58">
        <f t="shared" si="409"/>
        <v>2168</v>
      </c>
      <c r="J1909" s="58">
        <f t="shared" si="410"/>
        <v>2168</v>
      </c>
      <c r="K1909" s="58">
        <f t="shared" si="411"/>
        <v>2168</v>
      </c>
      <c r="L1909" s="58">
        <f t="shared" si="412"/>
        <v>2168</v>
      </c>
      <c r="M1909" s="58">
        <f t="shared" si="413"/>
        <v>2168</v>
      </c>
      <c r="N1909" s="58">
        <f t="shared" si="414"/>
        <v>2168</v>
      </c>
      <c r="O1909" s="58">
        <f t="shared" si="415"/>
        <v>2168</v>
      </c>
      <c r="P1909" s="58">
        <f t="shared" si="416"/>
        <v>2168</v>
      </c>
      <c r="Q1909" s="58">
        <f t="shared" si="417"/>
        <v>2168</v>
      </c>
      <c r="R1909" s="58">
        <f>SUM(Table1[[#This Row],[Oct]:[September]])</f>
        <v>26016</v>
      </c>
      <c r="S1909" s="68">
        <f>Table1[[#This Row],[DEMAND for the whole year]]/365</f>
        <v>71.276712328767118</v>
      </c>
      <c r="T1909" s="68">
        <f>Table1[[#This Row],[Lead Time (days)]]*S1909</f>
        <v>6201.0739726027396</v>
      </c>
      <c r="U1909" s="68">
        <f>SQRT(2*Table1[[#This Row],[DEMAND for the whole year]]*$H$1/(Table1[[#This Row],[Std. Price ($)]]*$K$1))</f>
        <v>3149.4958567989274</v>
      </c>
      <c r="V1909" s="68">
        <f>Table1[[#This Row],[DEMAND for the whole year]]/U1909</f>
        <v>8.2603696537140525</v>
      </c>
      <c r="W1909" s="68">
        <f>Table1[[#This Row],[Demand variability (COV)]]*S1909</f>
        <v>37.063890410958905</v>
      </c>
      <c r="X1909" s="68">
        <f t="shared" si="418"/>
        <v>345.7089550451575</v>
      </c>
      <c r="Y1909" s="68">
        <f t="shared" si="419"/>
        <v>709.99938981965772</v>
      </c>
      <c r="Z1909" s="58">
        <f>(Table1[[#This Row],[Eoq]]/2)*(Table1[[#This Row],[Std. Price ($)]]*$K$1)</f>
        <v>2478.1108961142158</v>
      </c>
      <c r="AA1909" s="58">
        <f>Table1[[#This Row],[number of times I order]]*$H$1</f>
        <v>2478.1108961142158</v>
      </c>
      <c r="AB1909" s="58">
        <f>Table1[[#This Row],[Holding cost]]+AA1909</f>
        <v>4956.2217922284317</v>
      </c>
      <c r="AC1909" s="34">
        <v>-0.2</v>
      </c>
      <c r="AD1909" s="29">
        <v>0.85</v>
      </c>
      <c r="AE1909" s="29">
        <v>0.52</v>
      </c>
      <c r="AF1909" s="29">
        <v>87</v>
      </c>
    </row>
    <row r="1910" spans="1:32" x14ac:dyDescent="0.15">
      <c r="A1910" s="32">
        <v>84183.753193395547</v>
      </c>
      <c r="B1910" s="33">
        <v>11.878416000000001</v>
      </c>
      <c r="C1910" s="33">
        <v>73997.389293013519</v>
      </c>
      <c r="D1910" s="33">
        <f>C1910/Table1[[#This Row],[Std. Price ($)]]</f>
        <v>6229.5670814200739</v>
      </c>
      <c r="E1910" s="29">
        <v>3494</v>
      </c>
      <c r="F1910" s="29">
        <f t="shared" si="406"/>
        <v>1048.2000000000003</v>
      </c>
      <c r="G1910" s="29">
        <f t="shared" si="407"/>
        <v>1048.2000000000003</v>
      </c>
      <c r="H1910" s="29">
        <f t="shared" si="408"/>
        <v>1048.2000000000003</v>
      </c>
      <c r="I1910" s="58">
        <f t="shared" si="409"/>
        <v>1048.2000000000003</v>
      </c>
      <c r="J1910" s="58">
        <f t="shared" si="410"/>
        <v>1048.2000000000003</v>
      </c>
      <c r="K1910" s="58">
        <f t="shared" si="411"/>
        <v>1048.2000000000003</v>
      </c>
      <c r="L1910" s="58">
        <f t="shared" si="412"/>
        <v>1048.2000000000003</v>
      </c>
      <c r="M1910" s="58">
        <f t="shared" si="413"/>
        <v>1048.2000000000003</v>
      </c>
      <c r="N1910" s="58">
        <f t="shared" si="414"/>
        <v>1048.2000000000003</v>
      </c>
      <c r="O1910" s="58">
        <f t="shared" si="415"/>
        <v>1048.2000000000003</v>
      </c>
      <c r="P1910" s="58">
        <f t="shared" si="416"/>
        <v>1048.2000000000003</v>
      </c>
      <c r="Q1910" s="58">
        <f t="shared" si="417"/>
        <v>1048.2000000000003</v>
      </c>
      <c r="R1910" s="58">
        <f>SUM(Table1[[#This Row],[Oct]:[September]])</f>
        <v>12578.400000000007</v>
      </c>
      <c r="S1910" s="68">
        <f>Table1[[#This Row],[DEMAND for the whole year]]/365</f>
        <v>34.461369863013715</v>
      </c>
      <c r="T1910" s="68">
        <f>Table1[[#This Row],[Lead Time (days)]]*S1910</f>
        <v>2136.6049315068503</v>
      </c>
      <c r="U1910" s="68">
        <f>SQRT(2*Table1[[#This Row],[DEMAND for the whole year]]*$H$1/(Table1[[#This Row],[Std. Price ($)]]*$K$1))</f>
        <v>1782.3544002221806</v>
      </c>
      <c r="V1910" s="68">
        <f>Table1[[#This Row],[DEMAND for the whole year]]/U1910</f>
        <v>7.05718234175652</v>
      </c>
      <c r="W1910" s="68">
        <f>Table1[[#This Row],[Demand variability (COV)]]*S1910</f>
        <v>20.332208219178092</v>
      </c>
      <c r="X1910" s="68">
        <f t="shared" si="418"/>
        <v>160.09596761385598</v>
      </c>
      <c r="Y1910" s="68">
        <f t="shared" si="419"/>
        <v>328.79691908350418</v>
      </c>
      <c r="Z1910" s="58">
        <f>(Table1[[#This Row],[Eoq]]/2)*(Table1[[#This Row],[Std. Price ($)]]*$K$1)</f>
        <v>2117.154702526956</v>
      </c>
      <c r="AA1910" s="58">
        <f>Table1[[#This Row],[number of times I order]]*$H$1</f>
        <v>2117.154702526956</v>
      </c>
      <c r="AB1910" s="58">
        <f>Table1[[#This Row],[Holding cost]]+AA1910</f>
        <v>4234.3094050539121</v>
      </c>
      <c r="AC1910" s="34">
        <v>-0.7</v>
      </c>
      <c r="AD1910" s="29">
        <v>0.7</v>
      </c>
      <c r="AE1910" s="29">
        <v>0.59</v>
      </c>
      <c r="AF1910" s="29">
        <v>62</v>
      </c>
    </row>
    <row r="1911" spans="1:32" x14ac:dyDescent="0.15">
      <c r="A1911" s="32">
        <v>3757.3552467684235</v>
      </c>
      <c r="B1911" s="33">
        <v>12.486364000000002</v>
      </c>
      <c r="C1911" s="33">
        <v>6655.3394625824494</v>
      </c>
      <c r="D1911" s="33">
        <f>C1911/Table1[[#This Row],[Std. Price ($)]]</f>
        <v>533.00860543409181</v>
      </c>
      <c r="E1911" s="29">
        <v>2798</v>
      </c>
      <c r="F1911" s="29">
        <f t="shared" si="406"/>
        <v>6995</v>
      </c>
      <c r="G1911" s="29">
        <f t="shared" si="407"/>
        <v>6995</v>
      </c>
      <c r="H1911" s="29">
        <f t="shared" si="408"/>
        <v>6995</v>
      </c>
      <c r="I1911" s="58">
        <f t="shared" si="409"/>
        <v>6995</v>
      </c>
      <c r="J1911" s="58">
        <f t="shared" si="410"/>
        <v>6995</v>
      </c>
      <c r="K1911" s="58">
        <f t="shared" si="411"/>
        <v>6995</v>
      </c>
      <c r="L1911" s="58">
        <f t="shared" si="412"/>
        <v>6995</v>
      </c>
      <c r="M1911" s="58">
        <f t="shared" si="413"/>
        <v>6995</v>
      </c>
      <c r="N1911" s="58">
        <f t="shared" si="414"/>
        <v>6995</v>
      </c>
      <c r="O1911" s="58">
        <f t="shared" si="415"/>
        <v>6995</v>
      </c>
      <c r="P1911" s="58">
        <f t="shared" si="416"/>
        <v>6995</v>
      </c>
      <c r="Q1911" s="58">
        <f t="shared" si="417"/>
        <v>6995</v>
      </c>
      <c r="R1911" s="58">
        <f>SUM(Table1[[#This Row],[Oct]:[September]])</f>
        <v>83940</v>
      </c>
      <c r="S1911" s="68">
        <f>Table1[[#This Row],[DEMAND for the whole year]]/365</f>
        <v>229.97260273972603</v>
      </c>
      <c r="T1911" s="68">
        <f>Table1[[#This Row],[Lead Time (days)]]*S1911</f>
        <v>2759.6712328767126</v>
      </c>
      <c r="U1911" s="68">
        <f>SQRT(2*Table1[[#This Row],[DEMAND for the whole year]]*$H$1/(Table1[[#This Row],[Std. Price ($)]]*$K$1))</f>
        <v>4490.835159740247</v>
      </c>
      <c r="V1911" s="68">
        <f>Table1[[#This Row],[DEMAND for the whole year]]/U1911</f>
        <v>18.691400822838297</v>
      </c>
      <c r="W1911" s="68">
        <f>Table1[[#This Row],[Demand variability (COV)]]*S1911</f>
        <v>75.890958904109596</v>
      </c>
      <c r="X1911" s="68">
        <f t="shared" si="418"/>
        <v>262.89399331407901</v>
      </c>
      <c r="Y1911" s="68">
        <f t="shared" si="419"/>
        <v>539.9182523804393</v>
      </c>
      <c r="Z1911" s="58">
        <f>(Table1[[#This Row],[Eoq]]/2)*(Table1[[#This Row],[Std. Price ($)]]*$K$1)</f>
        <v>5607.4202468514886</v>
      </c>
      <c r="AA1911" s="58">
        <f>Table1[[#This Row],[number of times I order]]*$H$1</f>
        <v>5607.4202468514886</v>
      </c>
      <c r="AB1911" s="58">
        <f>Table1[[#This Row],[Holding cost]]+AA1911</f>
        <v>11214.840493702977</v>
      </c>
      <c r="AC1911" s="34">
        <v>1.5</v>
      </c>
      <c r="AD1911" s="29">
        <v>1</v>
      </c>
      <c r="AE1911" s="29">
        <v>0.33</v>
      </c>
      <c r="AF1911" s="29">
        <v>12</v>
      </c>
    </row>
    <row r="1912" spans="1:32" x14ac:dyDescent="0.15">
      <c r="A1912" s="32">
        <v>73327.42540189244</v>
      </c>
      <c r="B1912" s="33">
        <v>12.918939000000002</v>
      </c>
      <c r="C1912" s="33">
        <v>43192.003056516485</v>
      </c>
      <c r="D1912" s="33">
        <f>C1912/Table1[[#This Row],[Std. Price ($)]]</f>
        <v>3343.3088473067701</v>
      </c>
      <c r="E1912" s="29">
        <v>3316</v>
      </c>
      <c r="F1912" s="29">
        <f t="shared" si="406"/>
        <v>7295.2</v>
      </c>
      <c r="G1912" s="29">
        <f t="shared" si="407"/>
        <v>7295.2</v>
      </c>
      <c r="H1912" s="29">
        <f t="shared" si="408"/>
        <v>7295.2</v>
      </c>
      <c r="I1912" s="58">
        <f t="shared" si="409"/>
        <v>7295.2</v>
      </c>
      <c r="J1912" s="58">
        <f t="shared" si="410"/>
        <v>7295.2</v>
      </c>
      <c r="K1912" s="58">
        <f t="shared" si="411"/>
        <v>7295.2</v>
      </c>
      <c r="L1912" s="58">
        <f t="shared" si="412"/>
        <v>7295.2</v>
      </c>
      <c r="M1912" s="58">
        <f t="shared" si="413"/>
        <v>7295.2</v>
      </c>
      <c r="N1912" s="58">
        <f t="shared" si="414"/>
        <v>7295.2</v>
      </c>
      <c r="O1912" s="58">
        <f t="shared" si="415"/>
        <v>7295.2</v>
      </c>
      <c r="P1912" s="58">
        <f t="shared" si="416"/>
        <v>7295.2</v>
      </c>
      <c r="Q1912" s="58">
        <f t="shared" si="417"/>
        <v>7295.2</v>
      </c>
      <c r="R1912" s="58">
        <f>SUM(Table1[[#This Row],[Oct]:[September]])</f>
        <v>87542.39999999998</v>
      </c>
      <c r="S1912" s="68">
        <f>Table1[[#This Row],[DEMAND for the whole year]]/365</f>
        <v>239.84219178082185</v>
      </c>
      <c r="T1912" s="68">
        <f>Table1[[#This Row],[Lead Time (days)]]*S1912</f>
        <v>7914.792328767121</v>
      </c>
      <c r="U1912" s="68">
        <f>SQRT(2*Table1[[#This Row],[DEMAND for the whole year]]*$H$1/(Table1[[#This Row],[Std. Price ($)]]*$K$1))</f>
        <v>4508.7528301046596</v>
      </c>
      <c r="V1912" s="68">
        <f>Table1[[#This Row],[DEMAND for the whole year]]/U1912</f>
        <v>19.416100926066488</v>
      </c>
      <c r="W1912" s="68">
        <f>Table1[[#This Row],[Demand variability (COV)]]*S1912</f>
        <v>155.8974246575342</v>
      </c>
      <c r="X1912" s="68">
        <f t="shared" si="418"/>
        <v>895.56252237914759</v>
      </c>
      <c r="Y1912" s="68">
        <f t="shared" si="419"/>
        <v>1839.2605547388612</v>
      </c>
      <c r="Z1912" s="58">
        <f>(Table1[[#This Row],[Eoq]]/2)*(Table1[[#This Row],[Std. Price ($)]]*$K$1)</f>
        <v>5824.8302778199468</v>
      </c>
      <c r="AA1912" s="58">
        <f>Table1[[#This Row],[number of times I order]]*$H$1</f>
        <v>5824.8302778199459</v>
      </c>
      <c r="AB1912" s="58">
        <f>Table1[[#This Row],[Holding cost]]+AA1912</f>
        <v>11649.660555639894</v>
      </c>
      <c r="AC1912" s="34">
        <v>1.2</v>
      </c>
      <c r="AD1912" s="29">
        <v>0.7</v>
      </c>
      <c r="AE1912" s="29">
        <v>0.65</v>
      </c>
      <c r="AF1912" s="29">
        <v>33</v>
      </c>
    </row>
    <row r="1913" spans="1:32" x14ac:dyDescent="0.15">
      <c r="A1913" s="32">
        <v>43887.930399201214</v>
      </c>
      <c r="B1913" s="33">
        <v>6.7692900000000007</v>
      </c>
      <c r="C1913" s="33">
        <v>89048.395800302533</v>
      </c>
      <c r="D1913" s="33">
        <f>C1913/Table1[[#This Row],[Std. Price ($)]]</f>
        <v>13154.761548153872</v>
      </c>
      <c r="E1913" s="29">
        <v>2862</v>
      </c>
      <c r="F1913" s="29">
        <f t="shared" si="406"/>
        <v>858.60000000000014</v>
      </c>
      <c r="G1913" s="29">
        <f t="shared" si="407"/>
        <v>858.60000000000014</v>
      </c>
      <c r="H1913" s="29">
        <f t="shared" si="408"/>
        <v>858.60000000000014</v>
      </c>
      <c r="I1913" s="58">
        <f t="shared" si="409"/>
        <v>858.60000000000014</v>
      </c>
      <c r="J1913" s="58">
        <f t="shared" si="410"/>
        <v>858.60000000000014</v>
      </c>
      <c r="K1913" s="58">
        <f t="shared" si="411"/>
        <v>858.60000000000014</v>
      </c>
      <c r="L1913" s="58">
        <f t="shared" si="412"/>
        <v>858.60000000000014</v>
      </c>
      <c r="M1913" s="58">
        <f t="shared" si="413"/>
        <v>858.60000000000014</v>
      </c>
      <c r="N1913" s="58">
        <f t="shared" si="414"/>
        <v>858.60000000000014</v>
      </c>
      <c r="O1913" s="58">
        <f t="shared" si="415"/>
        <v>858.60000000000014</v>
      </c>
      <c r="P1913" s="58">
        <f t="shared" si="416"/>
        <v>858.60000000000014</v>
      </c>
      <c r="Q1913" s="58">
        <f t="shared" si="417"/>
        <v>858.60000000000014</v>
      </c>
      <c r="R1913" s="58">
        <f>SUM(Table1[[#This Row],[Oct]:[September]])</f>
        <v>10303.200000000003</v>
      </c>
      <c r="S1913" s="68">
        <f>Table1[[#This Row],[DEMAND for the whole year]]/365</f>
        <v>28.227945205479458</v>
      </c>
      <c r="T1913" s="68">
        <f>Table1[[#This Row],[Lead Time (days)]]*S1913</f>
        <v>2455.8312328767129</v>
      </c>
      <c r="U1913" s="68">
        <f>SQRT(2*Table1[[#This Row],[DEMAND for the whole year]]*$H$1/(Table1[[#This Row],[Std. Price ($)]]*$K$1))</f>
        <v>2136.8553894145602</v>
      </c>
      <c r="V1913" s="68">
        <f>Table1[[#This Row],[DEMAND for the whole year]]/U1913</f>
        <v>4.8216646063366957</v>
      </c>
      <c r="W1913" s="68">
        <f>Table1[[#This Row],[Demand variability (COV)]]*S1913</f>
        <v>34.155813698630141</v>
      </c>
      <c r="X1913" s="68">
        <f t="shared" si="418"/>
        <v>318.58422123380677</v>
      </c>
      <c r="Y1913" s="68">
        <f t="shared" si="419"/>
        <v>654.29199730341804</v>
      </c>
      <c r="Z1913" s="58">
        <f>(Table1[[#This Row],[Eoq]]/2)*(Table1[[#This Row],[Std. Price ($)]]*$K$1)</f>
        <v>1446.4993819010092</v>
      </c>
      <c r="AA1913" s="58">
        <f>Table1[[#This Row],[number of times I order]]*$H$1</f>
        <v>1446.4993819010087</v>
      </c>
      <c r="AB1913" s="58">
        <f>Table1[[#This Row],[Holding cost]]+AA1913</f>
        <v>2892.9987638020179</v>
      </c>
      <c r="AC1913" s="34">
        <v>-0.7</v>
      </c>
      <c r="AD1913" s="29">
        <v>0.82</v>
      </c>
      <c r="AE1913" s="29">
        <v>1.21</v>
      </c>
      <c r="AF1913" s="29">
        <v>87</v>
      </c>
    </row>
    <row r="1914" spans="1:32" x14ac:dyDescent="0.15">
      <c r="A1914" s="32">
        <v>67863.270043267359</v>
      </c>
      <c r="B1914" s="33">
        <v>5.7053700000000003</v>
      </c>
      <c r="C1914" s="33">
        <v>6437.6455130498762</v>
      </c>
      <c r="D1914" s="33">
        <f>C1914/Table1[[#This Row],[Std. Price ($)]]</f>
        <v>1128.3484704848022</v>
      </c>
      <c r="E1914" s="29">
        <v>2984</v>
      </c>
      <c r="F1914" s="29">
        <f t="shared" si="406"/>
        <v>4476</v>
      </c>
      <c r="G1914" s="29">
        <f t="shared" si="407"/>
        <v>4476</v>
      </c>
      <c r="H1914" s="29">
        <f t="shared" si="408"/>
        <v>4476</v>
      </c>
      <c r="I1914" s="58">
        <f t="shared" si="409"/>
        <v>4476</v>
      </c>
      <c r="J1914" s="58">
        <f t="shared" si="410"/>
        <v>4476</v>
      </c>
      <c r="K1914" s="58">
        <f t="shared" si="411"/>
        <v>4476</v>
      </c>
      <c r="L1914" s="58">
        <f t="shared" si="412"/>
        <v>4476</v>
      </c>
      <c r="M1914" s="58">
        <f t="shared" si="413"/>
        <v>4476</v>
      </c>
      <c r="N1914" s="58">
        <f t="shared" si="414"/>
        <v>4476</v>
      </c>
      <c r="O1914" s="58">
        <f t="shared" si="415"/>
        <v>4476</v>
      </c>
      <c r="P1914" s="58">
        <f t="shared" si="416"/>
        <v>4476</v>
      </c>
      <c r="Q1914" s="58">
        <f t="shared" si="417"/>
        <v>4476</v>
      </c>
      <c r="R1914" s="58">
        <f>SUM(Table1[[#This Row],[Oct]:[September]])</f>
        <v>53712</v>
      </c>
      <c r="S1914" s="68">
        <f>Table1[[#This Row],[DEMAND for the whole year]]/365</f>
        <v>147.15616438356165</v>
      </c>
      <c r="T1914" s="68">
        <f>Table1[[#This Row],[Lead Time (days)]]*S1914</f>
        <v>1765.8739726027397</v>
      </c>
      <c r="U1914" s="68">
        <f>SQRT(2*Table1[[#This Row],[DEMAND for the whole year]]*$H$1/(Table1[[#This Row],[Std. Price ($)]]*$K$1))</f>
        <v>5314.4017472872456</v>
      </c>
      <c r="V1914" s="68">
        <f>Table1[[#This Row],[DEMAND for the whole year]]/U1914</f>
        <v>10.106876098973412</v>
      </c>
      <c r="W1914" s="68">
        <f>Table1[[#This Row],[Demand variability (COV)]]*S1914</f>
        <v>91.236821917808214</v>
      </c>
      <c r="X1914" s="68">
        <f t="shared" si="418"/>
        <v>316.05362216551509</v>
      </c>
      <c r="Y1914" s="68">
        <f t="shared" si="419"/>
        <v>649.09478222366818</v>
      </c>
      <c r="Z1914" s="58">
        <f>(Table1[[#This Row],[Eoq]]/2)*(Table1[[#This Row],[Std. Price ($)]]*$K$1)</f>
        <v>3032.0628296920236</v>
      </c>
      <c r="AA1914" s="58">
        <f>Table1[[#This Row],[number of times I order]]*$H$1</f>
        <v>3032.0628296920236</v>
      </c>
      <c r="AB1914" s="58">
        <f>Table1[[#This Row],[Holding cost]]+AA1914</f>
        <v>6064.1256593840471</v>
      </c>
      <c r="AC1914" s="34">
        <v>0.5</v>
      </c>
      <c r="AD1914" s="29">
        <v>0.85</v>
      </c>
      <c r="AE1914" s="29">
        <v>0.62</v>
      </c>
      <c r="AF1914" s="29">
        <v>12</v>
      </c>
    </row>
    <row r="1915" spans="1:32" x14ac:dyDescent="0.15">
      <c r="A1915" s="32">
        <v>69222.790908574432</v>
      </c>
      <c r="B1915" s="33">
        <v>5.8924360000000009</v>
      </c>
      <c r="C1915" s="33">
        <v>5243.6020908490091</v>
      </c>
      <c r="D1915" s="33">
        <f>C1915/Table1[[#This Row],[Std. Price ($)]]</f>
        <v>889.88698237011113</v>
      </c>
      <c r="E1915" s="29">
        <v>2734</v>
      </c>
      <c r="F1915" s="29">
        <f t="shared" si="406"/>
        <v>3280.8</v>
      </c>
      <c r="G1915" s="29">
        <f t="shared" si="407"/>
        <v>3280.8</v>
      </c>
      <c r="H1915" s="29">
        <f t="shared" si="408"/>
        <v>3280.8</v>
      </c>
      <c r="I1915" s="58">
        <f t="shared" si="409"/>
        <v>3280.8</v>
      </c>
      <c r="J1915" s="58">
        <f t="shared" si="410"/>
        <v>3280.8</v>
      </c>
      <c r="K1915" s="58">
        <f t="shared" si="411"/>
        <v>3280.8</v>
      </c>
      <c r="L1915" s="58">
        <f t="shared" si="412"/>
        <v>3280.8</v>
      </c>
      <c r="M1915" s="58">
        <f t="shared" si="413"/>
        <v>3280.8</v>
      </c>
      <c r="N1915" s="58">
        <f t="shared" si="414"/>
        <v>3280.8</v>
      </c>
      <c r="O1915" s="58">
        <f t="shared" si="415"/>
        <v>3280.8</v>
      </c>
      <c r="P1915" s="58">
        <f t="shared" si="416"/>
        <v>3280.8</v>
      </c>
      <c r="Q1915" s="58">
        <f t="shared" si="417"/>
        <v>3280.8</v>
      </c>
      <c r="R1915" s="58">
        <f>SUM(Table1[[#This Row],[Oct]:[September]])</f>
        <v>39369.600000000006</v>
      </c>
      <c r="S1915" s="68">
        <f>Table1[[#This Row],[DEMAND for the whole year]]/365</f>
        <v>107.86191780821919</v>
      </c>
      <c r="T1915" s="68">
        <f>Table1[[#This Row],[Lead Time (days)]]*S1915</f>
        <v>1725.790684931507</v>
      </c>
      <c r="U1915" s="68">
        <f>SQRT(2*Table1[[#This Row],[DEMAND for the whole year]]*$H$1/(Table1[[#This Row],[Std. Price ($)]]*$K$1))</f>
        <v>4477.0680073314043</v>
      </c>
      <c r="V1915" s="68">
        <f>Table1[[#This Row],[DEMAND for the whole year]]/U1915</f>
        <v>8.7936122336159475</v>
      </c>
      <c r="W1915" s="68">
        <f>Table1[[#This Row],[Demand variability (COV)]]*S1915</f>
        <v>31.279956164383563</v>
      </c>
      <c r="X1915" s="68">
        <f t="shared" si="418"/>
        <v>125.11982465753425</v>
      </c>
      <c r="Y1915" s="68">
        <f t="shared" si="419"/>
        <v>256.96470358885557</v>
      </c>
      <c r="Z1915" s="58">
        <f>(Table1[[#This Row],[Eoq]]/2)*(Table1[[#This Row],[Std. Price ($)]]*$K$1)</f>
        <v>2638.0836700847835</v>
      </c>
      <c r="AA1915" s="58">
        <f>Table1[[#This Row],[number of times I order]]*$H$1</f>
        <v>2638.0836700847844</v>
      </c>
      <c r="AB1915" s="58">
        <f>Table1[[#This Row],[Holding cost]]+AA1915</f>
        <v>5276.167340169568</v>
      </c>
      <c r="AC1915" s="34">
        <v>0.2</v>
      </c>
      <c r="AD1915" s="29">
        <v>0.8</v>
      </c>
      <c r="AE1915" s="29">
        <v>0.28999999999999998</v>
      </c>
      <c r="AF1915" s="29">
        <v>16</v>
      </c>
    </row>
    <row r="1916" spans="1:32" x14ac:dyDescent="0.15">
      <c r="A1916" s="32">
        <v>64275.437977269175</v>
      </c>
      <c r="B1916" s="33">
        <v>6.5003950000000001</v>
      </c>
      <c r="C1916" s="33">
        <v>38129.49148784946</v>
      </c>
      <c r="D1916" s="33">
        <f>C1916/Table1[[#This Row],[Std. Price ($)]]</f>
        <v>5865.7191582741443</v>
      </c>
      <c r="E1916" s="29">
        <v>3348</v>
      </c>
      <c r="F1916" s="29">
        <f t="shared" si="406"/>
        <v>5356.8</v>
      </c>
      <c r="G1916" s="29">
        <f t="shared" si="407"/>
        <v>5356.8</v>
      </c>
      <c r="H1916" s="29">
        <f t="shared" si="408"/>
        <v>5356.8</v>
      </c>
      <c r="I1916" s="58">
        <f t="shared" si="409"/>
        <v>5356.8</v>
      </c>
      <c r="J1916" s="58">
        <f t="shared" si="410"/>
        <v>5356.8</v>
      </c>
      <c r="K1916" s="58">
        <f t="shared" si="411"/>
        <v>5356.8</v>
      </c>
      <c r="L1916" s="58">
        <f t="shared" si="412"/>
        <v>5356.8</v>
      </c>
      <c r="M1916" s="58">
        <f t="shared" si="413"/>
        <v>5356.8</v>
      </c>
      <c r="N1916" s="58">
        <f t="shared" si="414"/>
        <v>5356.8</v>
      </c>
      <c r="O1916" s="58">
        <f t="shared" si="415"/>
        <v>5356.8</v>
      </c>
      <c r="P1916" s="58">
        <f t="shared" si="416"/>
        <v>5356.8</v>
      </c>
      <c r="Q1916" s="58">
        <f t="shared" si="417"/>
        <v>5356.8</v>
      </c>
      <c r="R1916" s="58">
        <f>SUM(Table1[[#This Row],[Oct]:[September]])</f>
        <v>64281.600000000013</v>
      </c>
      <c r="S1916" s="68">
        <f>Table1[[#This Row],[DEMAND for the whole year]]/365</f>
        <v>176.11397260273975</v>
      </c>
      <c r="T1916" s="68">
        <f>Table1[[#This Row],[Lead Time (days)]]*S1916</f>
        <v>10214.610410958905</v>
      </c>
      <c r="U1916" s="68">
        <f>SQRT(2*Table1[[#This Row],[DEMAND for the whole year]]*$H$1/(Table1[[#This Row],[Std. Price ($)]]*$K$1))</f>
        <v>5446.7079920875749</v>
      </c>
      <c r="V1916" s="68">
        <f>Table1[[#This Row],[DEMAND for the whole year]]/U1916</f>
        <v>11.801917799408708</v>
      </c>
      <c r="W1916" s="68">
        <f>Table1[[#This Row],[Demand variability (COV)]]*S1916</f>
        <v>105.66838356164385</v>
      </c>
      <c r="X1916" s="68">
        <f t="shared" si="418"/>
        <v>804.74643366887915</v>
      </c>
      <c r="Y1916" s="68">
        <f t="shared" si="419"/>
        <v>1652.7471114823045</v>
      </c>
      <c r="Z1916" s="58">
        <f>(Table1[[#This Row],[Eoq]]/2)*(Table1[[#This Row],[Std. Price ($)]]*$K$1)</f>
        <v>3540.5753398226116</v>
      </c>
      <c r="AA1916" s="58">
        <f>Table1[[#This Row],[number of times I order]]*$H$1</f>
        <v>3540.5753398226125</v>
      </c>
      <c r="AB1916" s="58">
        <f>Table1[[#This Row],[Holding cost]]+AA1916</f>
        <v>7081.150679645224</v>
      </c>
      <c r="AC1916" s="34">
        <v>0.6</v>
      </c>
      <c r="AD1916" s="29">
        <v>0.82</v>
      </c>
      <c r="AE1916" s="29">
        <v>0.6</v>
      </c>
      <c r="AF1916" s="29">
        <v>58</v>
      </c>
    </row>
    <row r="1917" spans="1:32" x14ac:dyDescent="0.15">
      <c r="A1917" s="32">
        <v>37405.543467856696</v>
      </c>
      <c r="B1917" s="33">
        <v>7.4629390000000004</v>
      </c>
      <c r="C1917" s="33">
        <v>151412.45535726156</v>
      </c>
      <c r="D1917" s="33">
        <f>C1917/Table1[[#This Row],[Std. Price ($)]]</f>
        <v>20288.582736273409</v>
      </c>
      <c r="E1917" s="29">
        <v>5240</v>
      </c>
      <c r="F1917" s="29">
        <f t="shared" si="406"/>
        <v>6288</v>
      </c>
      <c r="G1917" s="29">
        <f t="shared" si="407"/>
        <v>6288</v>
      </c>
      <c r="H1917" s="29">
        <f t="shared" si="408"/>
        <v>6288</v>
      </c>
      <c r="I1917" s="58">
        <f t="shared" si="409"/>
        <v>6288</v>
      </c>
      <c r="J1917" s="58">
        <f t="shared" si="410"/>
        <v>6288</v>
      </c>
      <c r="K1917" s="58">
        <f t="shared" si="411"/>
        <v>6288</v>
      </c>
      <c r="L1917" s="58">
        <f t="shared" si="412"/>
        <v>6288</v>
      </c>
      <c r="M1917" s="58">
        <f t="shared" si="413"/>
        <v>6288</v>
      </c>
      <c r="N1917" s="58">
        <f t="shared" si="414"/>
        <v>6288</v>
      </c>
      <c r="O1917" s="58">
        <f t="shared" si="415"/>
        <v>6288</v>
      </c>
      <c r="P1917" s="58">
        <f t="shared" si="416"/>
        <v>6288</v>
      </c>
      <c r="Q1917" s="58">
        <f t="shared" si="417"/>
        <v>6288</v>
      </c>
      <c r="R1917" s="58">
        <f>SUM(Table1[[#This Row],[Oct]:[September]])</f>
        <v>75456</v>
      </c>
      <c r="S1917" s="68">
        <f>Table1[[#This Row],[DEMAND for the whole year]]/365</f>
        <v>206.72876712328767</v>
      </c>
      <c r="T1917" s="68">
        <f>Table1[[#This Row],[Lead Time (days)]]*S1917</f>
        <v>13644.098630136987</v>
      </c>
      <c r="U1917" s="68">
        <f>SQRT(2*Table1[[#This Row],[DEMAND for the whole year]]*$H$1/(Table1[[#This Row],[Std. Price ($)]]*$K$1))</f>
        <v>5507.4754634128358</v>
      </c>
      <c r="V1917" s="68">
        <f>Table1[[#This Row],[DEMAND for the whole year]]/U1917</f>
        <v>13.700651142482245</v>
      </c>
      <c r="W1917" s="68">
        <f>Table1[[#This Row],[Demand variability (COV)]]*S1917</f>
        <v>287.35298630136981</v>
      </c>
      <c r="X1917" s="68">
        <f t="shared" si="418"/>
        <v>2334.4666963991594</v>
      </c>
      <c r="Y1917" s="68">
        <f t="shared" si="419"/>
        <v>4794.4084346360423</v>
      </c>
      <c r="Z1917" s="58">
        <f>(Table1[[#This Row],[Eoq]]/2)*(Table1[[#This Row],[Std. Price ($)]]*$K$1)</f>
        <v>4110.1953427446733</v>
      </c>
      <c r="AA1917" s="58">
        <f>Table1[[#This Row],[number of times I order]]*$H$1</f>
        <v>4110.1953427446733</v>
      </c>
      <c r="AB1917" s="58">
        <f>Table1[[#This Row],[Holding cost]]+AA1917</f>
        <v>8220.3906854893467</v>
      </c>
      <c r="AC1917" s="34">
        <v>0.2</v>
      </c>
      <c r="AD1917" s="29">
        <v>1</v>
      </c>
      <c r="AE1917" s="29">
        <v>1.39</v>
      </c>
      <c r="AF1917" s="29">
        <v>66</v>
      </c>
    </row>
    <row r="1918" spans="1:32" x14ac:dyDescent="0.15">
      <c r="A1918" s="32">
        <v>51157.756229457606</v>
      </c>
      <c r="B1918" s="33">
        <v>10.373506000000001</v>
      </c>
      <c r="C1918" s="33">
        <v>112237.43003908514</v>
      </c>
      <c r="D1918" s="33">
        <f>C1918/Table1[[#This Row],[Std. Price ($)]]</f>
        <v>10819.623571730246</v>
      </c>
      <c r="E1918" s="29">
        <v>4746</v>
      </c>
      <c r="F1918" s="29">
        <f t="shared" si="406"/>
        <v>5695.2</v>
      </c>
      <c r="G1918" s="29">
        <f t="shared" si="407"/>
        <v>5695.2</v>
      </c>
      <c r="H1918" s="29">
        <f t="shared" si="408"/>
        <v>5695.2</v>
      </c>
      <c r="I1918" s="58">
        <f t="shared" si="409"/>
        <v>5695.2</v>
      </c>
      <c r="J1918" s="58">
        <f t="shared" si="410"/>
        <v>5695.2</v>
      </c>
      <c r="K1918" s="58">
        <f t="shared" si="411"/>
        <v>5695.2</v>
      </c>
      <c r="L1918" s="58">
        <f t="shared" si="412"/>
        <v>5695.2</v>
      </c>
      <c r="M1918" s="58">
        <f t="shared" si="413"/>
        <v>5695.2</v>
      </c>
      <c r="N1918" s="58">
        <f t="shared" si="414"/>
        <v>5695.2</v>
      </c>
      <c r="O1918" s="58">
        <f t="shared" si="415"/>
        <v>5695.2</v>
      </c>
      <c r="P1918" s="58">
        <f t="shared" si="416"/>
        <v>5695.2</v>
      </c>
      <c r="Q1918" s="58">
        <f t="shared" si="417"/>
        <v>5695.2</v>
      </c>
      <c r="R1918" s="58">
        <f>SUM(Table1[[#This Row],[Oct]:[September]])</f>
        <v>68342.39999999998</v>
      </c>
      <c r="S1918" s="68">
        <f>Table1[[#This Row],[DEMAND for the whole year]]/365</f>
        <v>187.23945205479447</v>
      </c>
      <c r="T1918" s="68">
        <f>Table1[[#This Row],[Lead Time (days)]]*S1918</f>
        <v>12357.803835616434</v>
      </c>
      <c r="U1918" s="68">
        <f>SQRT(2*Table1[[#This Row],[DEMAND for the whole year]]*$H$1/(Table1[[#This Row],[Std. Price ($)]]*$K$1))</f>
        <v>4445.7287276541911</v>
      </c>
      <c r="V1918" s="68">
        <f>Table1[[#This Row],[DEMAND for the whole year]]/U1918</f>
        <v>15.372597876897711</v>
      </c>
      <c r="W1918" s="68">
        <f>Table1[[#This Row],[Demand variability (COV)]]*S1918</f>
        <v>149.79156164383559</v>
      </c>
      <c r="X1918" s="68">
        <f t="shared" si="418"/>
        <v>1216.9123994849153</v>
      </c>
      <c r="Y1918" s="68">
        <f t="shared" si="419"/>
        <v>2499.2325147765014</v>
      </c>
      <c r="Z1918" s="58">
        <f>(Table1[[#This Row],[Eoq]]/2)*(Table1[[#This Row],[Std. Price ($)]]*$K$1)</f>
        <v>4611.7793630693122</v>
      </c>
      <c r="AA1918" s="58">
        <f>Table1[[#This Row],[number of times I order]]*$H$1</f>
        <v>4611.7793630693131</v>
      </c>
      <c r="AB1918" s="58">
        <f>Table1[[#This Row],[Holding cost]]+AA1918</f>
        <v>9223.5587261386245</v>
      </c>
      <c r="AC1918" s="34">
        <v>0.2</v>
      </c>
      <c r="AD1918" s="29">
        <v>1</v>
      </c>
      <c r="AE1918" s="29">
        <v>0.8</v>
      </c>
      <c r="AF1918" s="29">
        <v>66</v>
      </c>
    </row>
    <row r="1919" spans="1:32" x14ac:dyDescent="0.15">
      <c r="A1919" s="32">
        <v>80784.069569767467</v>
      </c>
      <c r="B1919" s="33">
        <v>7.4629390000000004</v>
      </c>
      <c r="C1919" s="33">
        <v>55592.569908646787</v>
      </c>
      <c r="D1919" s="33">
        <f>C1919/Table1[[#This Row],[Std. Price ($)]]</f>
        <v>7449.1523927298322</v>
      </c>
      <c r="E1919" s="29">
        <v>3922</v>
      </c>
      <c r="F1919" s="29">
        <f t="shared" si="406"/>
        <v>3137.6</v>
      </c>
      <c r="G1919" s="29">
        <f t="shared" si="407"/>
        <v>3137.6</v>
      </c>
      <c r="H1919" s="29">
        <f t="shared" si="408"/>
        <v>3137.6</v>
      </c>
      <c r="I1919" s="58">
        <f t="shared" si="409"/>
        <v>3137.6</v>
      </c>
      <c r="J1919" s="58">
        <f t="shared" si="410"/>
        <v>3137.6</v>
      </c>
      <c r="K1919" s="58">
        <f t="shared" si="411"/>
        <v>3137.6</v>
      </c>
      <c r="L1919" s="58">
        <f t="shared" si="412"/>
        <v>3137.6</v>
      </c>
      <c r="M1919" s="58">
        <f t="shared" si="413"/>
        <v>3137.6</v>
      </c>
      <c r="N1919" s="58">
        <f t="shared" si="414"/>
        <v>3137.6</v>
      </c>
      <c r="O1919" s="58">
        <f t="shared" si="415"/>
        <v>3137.6</v>
      </c>
      <c r="P1919" s="58">
        <f t="shared" si="416"/>
        <v>3137.6</v>
      </c>
      <c r="Q1919" s="58">
        <f t="shared" si="417"/>
        <v>3137.6</v>
      </c>
      <c r="R1919" s="58">
        <f>SUM(Table1[[#This Row],[Oct]:[September]])</f>
        <v>37651.19999999999</v>
      </c>
      <c r="S1919" s="68">
        <f>Table1[[#This Row],[DEMAND for the whole year]]/365</f>
        <v>103.1539726027397</v>
      </c>
      <c r="T1919" s="68">
        <f>Table1[[#This Row],[Lead Time (days)]]*S1919</f>
        <v>6808.1621917808197</v>
      </c>
      <c r="U1919" s="68">
        <f>SQRT(2*Table1[[#This Row],[DEMAND for the whole year]]*$H$1/(Table1[[#This Row],[Std. Price ($)]]*$K$1))</f>
        <v>3890.4074894980195</v>
      </c>
      <c r="V1919" s="68">
        <f>Table1[[#This Row],[DEMAND for the whole year]]/U1919</f>
        <v>9.6779579264222875</v>
      </c>
      <c r="W1919" s="68">
        <f>Table1[[#This Row],[Demand variability (COV)]]*S1919</f>
        <v>62.923923287671215</v>
      </c>
      <c r="X1919" s="68">
        <f t="shared" si="418"/>
        <v>511.19636935940804</v>
      </c>
      <c r="Y1919" s="68">
        <f t="shared" si="419"/>
        <v>1049.8689866908269</v>
      </c>
      <c r="Z1919" s="58">
        <f>(Table1[[#This Row],[Eoq]]/2)*(Table1[[#This Row],[Std. Price ($)]]*$K$1)</f>
        <v>2903.3873779266864</v>
      </c>
      <c r="AA1919" s="58">
        <f>Table1[[#This Row],[number of times I order]]*$H$1</f>
        <v>2903.3873779266864</v>
      </c>
      <c r="AB1919" s="58">
        <f>Table1[[#This Row],[Holding cost]]+AA1919</f>
        <v>5806.7747558533729</v>
      </c>
      <c r="AC1919" s="34">
        <v>-0.2</v>
      </c>
      <c r="AD1919" s="29">
        <v>1</v>
      </c>
      <c r="AE1919" s="29">
        <v>0.61</v>
      </c>
      <c r="AF1919" s="29">
        <v>66</v>
      </c>
    </row>
    <row r="1920" spans="1:32" x14ac:dyDescent="0.15">
      <c r="A1920" s="32">
        <v>76235.869535755279</v>
      </c>
      <c r="B1920" s="33">
        <v>122.10445500000002</v>
      </c>
      <c r="C1920" s="33">
        <v>575271.58525919681</v>
      </c>
      <c r="D1920" s="33">
        <f>C1920/Table1[[#This Row],[Std. Price ($)]]</f>
        <v>4711.307095709135</v>
      </c>
      <c r="E1920" s="29">
        <v>3574</v>
      </c>
      <c r="F1920" s="29">
        <f t="shared" si="406"/>
        <v>4288.8</v>
      </c>
      <c r="G1920" s="29">
        <f t="shared" si="407"/>
        <v>4288.8</v>
      </c>
      <c r="H1920" s="29">
        <f t="shared" si="408"/>
        <v>4288.8</v>
      </c>
      <c r="I1920" s="58">
        <f t="shared" si="409"/>
        <v>4288.8</v>
      </c>
      <c r="J1920" s="58">
        <f t="shared" si="410"/>
        <v>4288.8</v>
      </c>
      <c r="K1920" s="58">
        <f t="shared" si="411"/>
        <v>4288.8</v>
      </c>
      <c r="L1920" s="58">
        <f t="shared" si="412"/>
        <v>4288.8</v>
      </c>
      <c r="M1920" s="58">
        <f t="shared" si="413"/>
        <v>4288.8</v>
      </c>
      <c r="N1920" s="58">
        <f t="shared" si="414"/>
        <v>4288.8</v>
      </c>
      <c r="O1920" s="58">
        <f t="shared" si="415"/>
        <v>4288.8</v>
      </c>
      <c r="P1920" s="58">
        <f t="shared" si="416"/>
        <v>4288.8</v>
      </c>
      <c r="Q1920" s="58">
        <f t="shared" si="417"/>
        <v>4288.8</v>
      </c>
      <c r="R1920" s="58">
        <f>SUM(Table1[[#This Row],[Oct]:[September]])</f>
        <v>51465.600000000013</v>
      </c>
      <c r="S1920" s="68">
        <f>Table1[[#This Row],[DEMAND for the whole year]]/365</f>
        <v>141.00164383561648</v>
      </c>
      <c r="T1920" s="68">
        <f>Table1[[#This Row],[Lead Time (days)]]*S1920</f>
        <v>9306.1084931506866</v>
      </c>
      <c r="U1920" s="68">
        <f>SQRT(2*Table1[[#This Row],[DEMAND for the whole year]]*$H$1/(Table1[[#This Row],[Std. Price ($)]]*$K$1))</f>
        <v>1124.4842909657821</v>
      </c>
      <c r="V1920" s="68">
        <f>Table1[[#This Row],[DEMAND for the whole year]]/U1920</f>
        <v>45.768180501479414</v>
      </c>
      <c r="W1920" s="68">
        <f>Table1[[#This Row],[Demand variability (COV)]]*S1920</f>
        <v>67.680789041095906</v>
      </c>
      <c r="X1920" s="68">
        <f t="shared" si="418"/>
        <v>549.84132942592782</v>
      </c>
      <c r="Y1920" s="68">
        <f t="shared" si="419"/>
        <v>1129.2360313288521</v>
      </c>
      <c r="Z1920" s="58">
        <f>(Table1[[#This Row],[Eoq]]/2)*(Table1[[#This Row],[Std. Price ($)]]*$K$1)</f>
        <v>13730.454150443828</v>
      </c>
      <c r="AA1920" s="58">
        <f>Table1[[#This Row],[number of times I order]]*$H$1</f>
        <v>13730.454150443824</v>
      </c>
      <c r="AB1920" s="58">
        <f>Table1[[#This Row],[Holding cost]]+AA1920</f>
        <v>27460.908300887651</v>
      </c>
      <c r="AC1920" s="34">
        <v>0.2</v>
      </c>
      <c r="AD1920" s="29">
        <v>0.82</v>
      </c>
      <c r="AE1920" s="29">
        <v>0.48</v>
      </c>
      <c r="AF1920" s="29">
        <v>66</v>
      </c>
    </row>
    <row r="1921" spans="1:32" x14ac:dyDescent="0.15">
      <c r="A1921" s="32">
        <v>55531.14298324148</v>
      </c>
      <c r="B1921" s="33">
        <v>12.626658000000001</v>
      </c>
      <c r="C1921" s="33">
        <v>37030.658395237893</v>
      </c>
      <c r="D1921" s="33">
        <f>C1921/Table1[[#This Row],[Std. Price ($)]]</f>
        <v>2932.7363103711127</v>
      </c>
      <c r="E1921" s="29">
        <v>2224</v>
      </c>
      <c r="F1921" s="29">
        <f t="shared" si="406"/>
        <v>3113.6</v>
      </c>
      <c r="G1921" s="29">
        <f t="shared" si="407"/>
        <v>3113.6</v>
      </c>
      <c r="H1921" s="29">
        <f t="shared" si="408"/>
        <v>3113.6</v>
      </c>
      <c r="I1921" s="58">
        <f t="shared" si="409"/>
        <v>3113.6</v>
      </c>
      <c r="J1921" s="58">
        <f t="shared" si="410"/>
        <v>3113.6</v>
      </c>
      <c r="K1921" s="58">
        <f t="shared" si="411"/>
        <v>3113.6</v>
      </c>
      <c r="L1921" s="58">
        <f t="shared" si="412"/>
        <v>3113.6</v>
      </c>
      <c r="M1921" s="58">
        <f t="shared" si="413"/>
        <v>3113.6</v>
      </c>
      <c r="N1921" s="58">
        <f t="shared" si="414"/>
        <v>3113.6</v>
      </c>
      <c r="O1921" s="58">
        <f t="shared" si="415"/>
        <v>3113.6</v>
      </c>
      <c r="P1921" s="58">
        <f t="shared" si="416"/>
        <v>3113.6</v>
      </c>
      <c r="Q1921" s="58">
        <f t="shared" si="417"/>
        <v>3113.6</v>
      </c>
      <c r="R1921" s="58">
        <f>SUM(Table1[[#This Row],[Oct]:[September]])</f>
        <v>37363.19999999999</v>
      </c>
      <c r="S1921" s="68">
        <f>Table1[[#This Row],[DEMAND for the whole year]]/365</f>
        <v>102.36493150684929</v>
      </c>
      <c r="T1921" s="68">
        <f>Table1[[#This Row],[Lead Time (days)]]*S1921</f>
        <v>5937.1660273972584</v>
      </c>
      <c r="U1921" s="68">
        <f>SQRT(2*Table1[[#This Row],[DEMAND for the whole year]]*$H$1/(Table1[[#This Row],[Std. Price ($)]]*$K$1))</f>
        <v>2979.4661169974247</v>
      </c>
      <c r="V1921" s="68">
        <f>Table1[[#This Row],[DEMAND for the whole year]]/U1921</f>
        <v>12.540233227304824</v>
      </c>
      <c r="W1921" s="68">
        <f>Table1[[#This Row],[Demand variability (COV)]]*S1921</f>
        <v>52.206115068493141</v>
      </c>
      <c r="X1921" s="68">
        <f t="shared" si="418"/>
        <v>397.58992710026661</v>
      </c>
      <c r="Y1921" s="68">
        <f t="shared" si="419"/>
        <v>816.5498796603581</v>
      </c>
      <c r="Z1921" s="58">
        <f>(Table1[[#This Row],[Eoq]]/2)*(Table1[[#This Row],[Std. Price ($)]]*$K$1)</f>
        <v>3762.0699681914475</v>
      </c>
      <c r="AA1921" s="58">
        <f>Table1[[#This Row],[number of times I order]]*$H$1</f>
        <v>3762.0699681914475</v>
      </c>
      <c r="AB1921" s="58">
        <f>Table1[[#This Row],[Holding cost]]+AA1921</f>
        <v>7524.139936382895</v>
      </c>
      <c r="AC1921" s="34">
        <v>0.4</v>
      </c>
      <c r="AD1921" s="29">
        <v>1</v>
      </c>
      <c r="AE1921" s="29">
        <v>0.51</v>
      </c>
      <c r="AF1921" s="29">
        <v>58</v>
      </c>
    </row>
    <row r="1922" spans="1:32" x14ac:dyDescent="0.15">
      <c r="A1922" s="32">
        <v>70588.498509166588</v>
      </c>
      <c r="B1922" s="33">
        <v>8.2307170000000003</v>
      </c>
      <c r="C1922" s="33">
        <v>8414.6781747068344</v>
      </c>
      <c r="D1922" s="33">
        <f>C1922/Table1[[#This Row],[Std. Price ($)]]</f>
        <v>1022.3505649273125</v>
      </c>
      <c r="E1922" s="29">
        <v>2936</v>
      </c>
      <c r="F1922" s="29">
        <f t="shared" si="406"/>
        <v>1761.6</v>
      </c>
      <c r="G1922" s="29">
        <f t="shared" si="407"/>
        <v>1761.6</v>
      </c>
      <c r="H1922" s="29">
        <f t="shared" si="408"/>
        <v>1761.6</v>
      </c>
      <c r="I1922" s="58">
        <f t="shared" si="409"/>
        <v>1761.6</v>
      </c>
      <c r="J1922" s="58">
        <f t="shared" si="410"/>
        <v>1761.6</v>
      </c>
      <c r="K1922" s="58">
        <f t="shared" si="411"/>
        <v>1761.6</v>
      </c>
      <c r="L1922" s="58">
        <f t="shared" si="412"/>
        <v>1761.6</v>
      </c>
      <c r="M1922" s="58">
        <f t="shared" si="413"/>
        <v>1761.6</v>
      </c>
      <c r="N1922" s="58">
        <f t="shared" si="414"/>
        <v>1761.6</v>
      </c>
      <c r="O1922" s="58">
        <f t="shared" si="415"/>
        <v>1761.6</v>
      </c>
      <c r="P1922" s="58">
        <f t="shared" si="416"/>
        <v>1761.6</v>
      </c>
      <c r="Q1922" s="58">
        <f t="shared" si="417"/>
        <v>1761.6</v>
      </c>
      <c r="R1922" s="58">
        <f>SUM(Table1[[#This Row],[Oct]:[September]])</f>
        <v>21139.199999999997</v>
      </c>
      <c r="S1922" s="68">
        <f>Table1[[#This Row],[DEMAND for the whole year]]/365</f>
        <v>57.915616438356153</v>
      </c>
      <c r="T1922" s="68">
        <f>Table1[[#This Row],[Lead Time (days)]]*S1922</f>
        <v>1158.3123287671231</v>
      </c>
      <c r="U1922" s="68">
        <f>SQRT(2*Table1[[#This Row],[DEMAND for the whole year]]*$H$1/(Table1[[#This Row],[Std. Price ($)]]*$K$1))</f>
        <v>2775.7865462537156</v>
      </c>
      <c r="V1922" s="68">
        <f>Table1[[#This Row],[DEMAND for the whole year]]/U1922</f>
        <v>7.6155711715405827</v>
      </c>
      <c r="W1922" s="68">
        <f>Table1[[#This Row],[Demand variability (COV)]]*S1922</f>
        <v>16.795528767123283</v>
      </c>
      <c r="X1922" s="68">
        <f t="shared" si="418"/>
        <v>75.111888082681801</v>
      </c>
      <c r="Y1922" s="68">
        <f t="shared" si="419"/>
        <v>154.26095832530709</v>
      </c>
      <c r="Z1922" s="58">
        <f>(Table1[[#This Row],[Eoq]]/2)*(Table1[[#This Row],[Std. Price ($)]]*$K$1)</f>
        <v>2284.6713514621747</v>
      </c>
      <c r="AA1922" s="58">
        <f>Table1[[#This Row],[number of times I order]]*$H$1</f>
        <v>2284.6713514621747</v>
      </c>
      <c r="AB1922" s="58">
        <f>Table1[[#This Row],[Holding cost]]+AA1922</f>
        <v>4569.3427029243494</v>
      </c>
      <c r="AC1922" s="34">
        <v>-0.4</v>
      </c>
      <c r="AD1922" s="29">
        <v>0.85</v>
      </c>
      <c r="AE1922" s="29">
        <v>0.28999999999999998</v>
      </c>
      <c r="AF1922" s="29">
        <v>20</v>
      </c>
    </row>
    <row r="1923" spans="1:32" x14ac:dyDescent="0.15">
      <c r="A1923" s="32">
        <v>97735.927446637288</v>
      </c>
      <c r="B1923" s="33">
        <v>10.149964000000001</v>
      </c>
      <c r="C1923" s="33">
        <v>262331.48129789514</v>
      </c>
      <c r="D1923" s="33">
        <f>C1923/Table1[[#This Row],[Std. Price ($)]]</f>
        <v>25845.557806697158</v>
      </c>
      <c r="E1923" s="29">
        <v>4658</v>
      </c>
      <c r="F1923" s="29">
        <f t="shared" ref="F1923:F1986" si="420">E1923+$AC1923*E1923</f>
        <v>7452.7999999999993</v>
      </c>
      <c r="G1923" s="29">
        <f t="shared" ref="G1923:G1986" si="421">$F1923</f>
        <v>7452.7999999999993</v>
      </c>
      <c r="H1923" s="29">
        <f t="shared" ref="H1923:H1986" si="422">$F1923</f>
        <v>7452.7999999999993</v>
      </c>
      <c r="I1923" s="58">
        <f t="shared" ref="I1923:I1986" si="423">$F1923</f>
        <v>7452.7999999999993</v>
      </c>
      <c r="J1923" s="58">
        <f t="shared" ref="J1923:J1986" si="424">$F1923</f>
        <v>7452.7999999999993</v>
      </c>
      <c r="K1923" s="58">
        <f t="shared" ref="K1923:K1986" si="425">$F1923</f>
        <v>7452.7999999999993</v>
      </c>
      <c r="L1923" s="58">
        <f t="shared" ref="L1923:L1986" si="426">$F1923</f>
        <v>7452.7999999999993</v>
      </c>
      <c r="M1923" s="58">
        <f t="shared" ref="M1923:M1986" si="427">$F1923</f>
        <v>7452.7999999999993</v>
      </c>
      <c r="N1923" s="58">
        <f t="shared" ref="N1923:N1986" si="428">$F1923</f>
        <v>7452.7999999999993</v>
      </c>
      <c r="O1923" s="58">
        <f t="shared" ref="O1923:O1986" si="429">$F1923</f>
        <v>7452.7999999999993</v>
      </c>
      <c r="P1923" s="58">
        <f t="shared" ref="P1923:P1986" si="430">$F1923</f>
        <v>7452.7999999999993</v>
      </c>
      <c r="Q1923" s="58">
        <f t="shared" ref="Q1923:Q1986" si="431">$F1923</f>
        <v>7452.7999999999993</v>
      </c>
      <c r="R1923" s="58">
        <f>SUM(Table1[[#This Row],[Oct]:[September]])</f>
        <v>89433.60000000002</v>
      </c>
      <c r="S1923" s="68">
        <f>Table1[[#This Row],[DEMAND for the whole year]]/365</f>
        <v>245.02356164383568</v>
      </c>
      <c r="T1923" s="68">
        <f>Table1[[#This Row],[Lead Time (days)]]*S1923</f>
        <v>44349.264657534259</v>
      </c>
      <c r="U1923" s="68">
        <f>SQRT(2*Table1[[#This Row],[DEMAND for the whole year]]*$H$1/(Table1[[#This Row],[Std. Price ($)]]*$K$1))</f>
        <v>5141.3685055215474</v>
      </c>
      <c r="V1923" s="68">
        <f>Table1[[#This Row],[DEMAND for the whole year]]/U1923</f>
        <v>17.394901747259169</v>
      </c>
      <c r="W1923" s="68">
        <f>Table1[[#This Row],[Demand variability (COV)]]*S1923</f>
        <v>166.61602191780827</v>
      </c>
      <c r="X1923" s="68">
        <f t="shared" si="418"/>
        <v>2241.5893191011855</v>
      </c>
      <c r="Y1923" s="68">
        <f t="shared" si="419"/>
        <v>4603.6616221879876</v>
      </c>
      <c r="Z1923" s="58">
        <f>(Table1[[#This Row],[Eoq]]/2)*(Table1[[#This Row],[Std. Price ($)]]*$K$1)</f>
        <v>5218.470524177751</v>
      </c>
      <c r="AA1923" s="58">
        <f>Table1[[#This Row],[number of times I order]]*$H$1</f>
        <v>5218.470524177751</v>
      </c>
      <c r="AB1923" s="58">
        <f>Table1[[#This Row],[Holding cost]]+AA1923</f>
        <v>10436.941048355502</v>
      </c>
      <c r="AC1923" s="34">
        <v>0.6</v>
      </c>
      <c r="AD1923" s="29">
        <v>0.85</v>
      </c>
      <c r="AE1923" s="29">
        <v>0.68</v>
      </c>
      <c r="AF1923" s="29">
        <v>181</v>
      </c>
    </row>
    <row r="1924" spans="1:32" x14ac:dyDescent="0.15">
      <c r="A1924" s="32">
        <v>92696.227672244626</v>
      </c>
      <c r="B1924" s="33">
        <v>11.141856000000001</v>
      </c>
      <c r="C1924" s="33">
        <v>13972.580809921565</v>
      </c>
      <c r="D1924" s="33">
        <f>C1924/Table1[[#This Row],[Std. Price ($)]]</f>
        <v>1254.0622325330326</v>
      </c>
      <c r="E1924" s="29">
        <v>3662</v>
      </c>
      <c r="F1924" s="29">
        <f t="shared" si="420"/>
        <v>3295.8</v>
      </c>
      <c r="G1924" s="29">
        <f t="shared" si="421"/>
        <v>3295.8</v>
      </c>
      <c r="H1924" s="29">
        <f t="shared" si="422"/>
        <v>3295.8</v>
      </c>
      <c r="I1924" s="58">
        <f t="shared" si="423"/>
        <v>3295.8</v>
      </c>
      <c r="J1924" s="58">
        <f t="shared" si="424"/>
        <v>3295.8</v>
      </c>
      <c r="K1924" s="58">
        <f t="shared" si="425"/>
        <v>3295.8</v>
      </c>
      <c r="L1924" s="58">
        <f t="shared" si="426"/>
        <v>3295.8</v>
      </c>
      <c r="M1924" s="58">
        <f t="shared" si="427"/>
        <v>3295.8</v>
      </c>
      <c r="N1924" s="58">
        <f t="shared" si="428"/>
        <v>3295.8</v>
      </c>
      <c r="O1924" s="58">
        <f t="shared" si="429"/>
        <v>3295.8</v>
      </c>
      <c r="P1924" s="58">
        <f t="shared" si="430"/>
        <v>3295.8</v>
      </c>
      <c r="Q1924" s="58">
        <f t="shared" si="431"/>
        <v>3295.8</v>
      </c>
      <c r="R1924" s="58">
        <f>SUM(Table1[[#This Row],[Oct]:[September]])</f>
        <v>39549.600000000006</v>
      </c>
      <c r="S1924" s="68">
        <f>Table1[[#This Row],[DEMAND for the whole year]]/365</f>
        <v>108.3550684931507</v>
      </c>
      <c r="T1924" s="68">
        <f>Table1[[#This Row],[Lead Time (days)]]*S1924</f>
        <v>2492.1665753424659</v>
      </c>
      <c r="U1924" s="68">
        <f>SQRT(2*Table1[[#This Row],[DEMAND for the whole year]]*$H$1/(Table1[[#This Row],[Std. Price ($)]]*$K$1))</f>
        <v>3263.2692190214016</v>
      </c>
      <c r="V1924" s="68">
        <f>Table1[[#This Row],[DEMAND for the whole year]]/U1924</f>
        <v>12.119625242522973</v>
      </c>
      <c r="W1924" s="68">
        <f>Table1[[#This Row],[Demand variability (COV)]]*S1924</f>
        <v>26.005216438356165</v>
      </c>
      <c r="X1924" s="68">
        <f t="shared" ref="X1924:X1987" si="432">SQRT(AF1924)*W1924</f>
        <v>124.71663676563861</v>
      </c>
      <c r="Y1924" s="68">
        <f t="shared" ref="Y1924:Y1987" si="433">NORMSINV($Y$1)*X1924</f>
        <v>256.13665689509497</v>
      </c>
      <c r="Z1924" s="58">
        <f>(Table1[[#This Row],[Eoq]]/2)*(Table1[[#This Row],[Std. Price ($)]]*$K$1)</f>
        <v>3635.887572756892</v>
      </c>
      <c r="AA1924" s="58">
        <f>Table1[[#This Row],[number of times I order]]*$H$1</f>
        <v>3635.887572756892</v>
      </c>
      <c r="AB1924" s="58">
        <f>Table1[[#This Row],[Holding cost]]+AA1924</f>
        <v>7271.7751455137841</v>
      </c>
      <c r="AC1924" s="34">
        <v>-0.1</v>
      </c>
      <c r="AD1924" s="29">
        <v>0.83</v>
      </c>
      <c r="AE1924" s="29">
        <v>0.24</v>
      </c>
      <c r="AF1924" s="29">
        <v>23</v>
      </c>
    </row>
    <row r="1925" spans="1:32" x14ac:dyDescent="0.15">
      <c r="A1925" s="32">
        <v>98395.418058658252</v>
      </c>
      <c r="B1925" s="33">
        <v>80.542110000000008</v>
      </c>
      <c r="C1925" s="33">
        <v>114227.80015709583</v>
      </c>
      <c r="D1925" s="33">
        <f>C1925/Table1[[#This Row],[Std. Price ($)]]</f>
        <v>1418.2369962383134</v>
      </c>
      <c r="E1925" s="29">
        <v>3534</v>
      </c>
      <c r="F1925" s="29">
        <f t="shared" si="420"/>
        <v>4240.8</v>
      </c>
      <c r="G1925" s="29">
        <f t="shared" si="421"/>
        <v>4240.8</v>
      </c>
      <c r="H1925" s="29">
        <f t="shared" si="422"/>
        <v>4240.8</v>
      </c>
      <c r="I1925" s="58">
        <f t="shared" si="423"/>
        <v>4240.8</v>
      </c>
      <c r="J1925" s="58">
        <f t="shared" si="424"/>
        <v>4240.8</v>
      </c>
      <c r="K1925" s="58">
        <f t="shared" si="425"/>
        <v>4240.8</v>
      </c>
      <c r="L1925" s="58">
        <f t="shared" si="426"/>
        <v>4240.8</v>
      </c>
      <c r="M1925" s="58">
        <f t="shared" si="427"/>
        <v>4240.8</v>
      </c>
      <c r="N1925" s="58">
        <f t="shared" si="428"/>
        <v>4240.8</v>
      </c>
      <c r="O1925" s="58">
        <f t="shared" si="429"/>
        <v>4240.8</v>
      </c>
      <c r="P1925" s="58">
        <f t="shared" si="430"/>
        <v>4240.8</v>
      </c>
      <c r="Q1925" s="58">
        <f t="shared" si="431"/>
        <v>4240.8</v>
      </c>
      <c r="R1925" s="58">
        <f>SUM(Table1[[#This Row],[Oct]:[September]])</f>
        <v>50889.600000000013</v>
      </c>
      <c r="S1925" s="68">
        <f>Table1[[#This Row],[DEMAND for the whole year]]/365</f>
        <v>139.42356164383565</v>
      </c>
      <c r="T1925" s="68">
        <f>Table1[[#This Row],[Lead Time (days)]]*S1925</f>
        <v>5158.6717808219191</v>
      </c>
      <c r="U1925" s="68">
        <f>SQRT(2*Table1[[#This Row],[DEMAND for the whole year]]*$H$1/(Table1[[#This Row],[Std. Price ($)]]*$K$1))</f>
        <v>1376.7771343468573</v>
      </c>
      <c r="V1925" s="68">
        <f>Table1[[#This Row],[DEMAND for the whole year]]/U1925</f>
        <v>36.962845133349795</v>
      </c>
      <c r="W1925" s="68">
        <f>Table1[[#This Row],[Demand variability (COV)]]*S1925</f>
        <v>37.64436164383563</v>
      </c>
      <c r="X1925" s="68">
        <f t="shared" si="432"/>
        <v>228.98171248411884</v>
      </c>
      <c r="Y1925" s="68">
        <f t="shared" si="433"/>
        <v>470.27094256886818</v>
      </c>
      <c r="Z1925" s="58">
        <f>(Table1[[#This Row],[Eoq]]/2)*(Table1[[#This Row],[Std. Price ($)]]*$K$1)</f>
        <v>11088.853540004937</v>
      </c>
      <c r="AA1925" s="58">
        <f>Table1[[#This Row],[number of times I order]]*$H$1</f>
        <v>11088.853540004939</v>
      </c>
      <c r="AB1925" s="58">
        <f>Table1[[#This Row],[Holding cost]]+AA1925</f>
        <v>22177.707080009874</v>
      </c>
      <c r="AC1925" s="34">
        <v>0.2</v>
      </c>
      <c r="AD1925" s="29">
        <v>1</v>
      </c>
      <c r="AE1925" s="29">
        <v>0.27</v>
      </c>
      <c r="AF1925" s="29">
        <v>37</v>
      </c>
    </row>
    <row r="1926" spans="1:32" x14ac:dyDescent="0.15">
      <c r="A1926" s="32">
        <v>64371.933690828009</v>
      </c>
      <c r="B1926" s="33">
        <v>5.8222890000000005</v>
      </c>
      <c r="C1926" s="33">
        <v>26702.431373793024</v>
      </c>
      <c r="D1926" s="33">
        <f>C1926/Table1[[#This Row],[Std. Price ($)]]</f>
        <v>4586.2428632094734</v>
      </c>
      <c r="E1926" s="29">
        <v>4108</v>
      </c>
      <c r="F1926" s="29">
        <f t="shared" si="420"/>
        <v>2464.8000000000002</v>
      </c>
      <c r="G1926" s="29">
        <f t="shared" si="421"/>
        <v>2464.8000000000002</v>
      </c>
      <c r="H1926" s="29">
        <f t="shared" si="422"/>
        <v>2464.8000000000002</v>
      </c>
      <c r="I1926" s="58">
        <f t="shared" si="423"/>
        <v>2464.8000000000002</v>
      </c>
      <c r="J1926" s="58">
        <f t="shared" si="424"/>
        <v>2464.8000000000002</v>
      </c>
      <c r="K1926" s="58">
        <f t="shared" si="425"/>
        <v>2464.8000000000002</v>
      </c>
      <c r="L1926" s="58">
        <f t="shared" si="426"/>
        <v>2464.8000000000002</v>
      </c>
      <c r="M1926" s="58">
        <f t="shared" si="427"/>
        <v>2464.8000000000002</v>
      </c>
      <c r="N1926" s="58">
        <f t="shared" si="428"/>
        <v>2464.8000000000002</v>
      </c>
      <c r="O1926" s="58">
        <f t="shared" si="429"/>
        <v>2464.8000000000002</v>
      </c>
      <c r="P1926" s="58">
        <f t="shared" si="430"/>
        <v>2464.8000000000002</v>
      </c>
      <c r="Q1926" s="58">
        <f t="shared" si="431"/>
        <v>2464.8000000000002</v>
      </c>
      <c r="R1926" s="58">
        <f>SUM(Table1[[#This Row],[Oct]:[September]])</f>
        <v>29577.599999999995</v>
      </c>
      <c r="S1926" s="68">
        <f>Table1[[#This Row],[DEMAND for the whole year]]/365</f>
        <v>81.034520547945192</v>
      </c>
      <c r="T1926" s="68">
        <f>Table1[[#This Row],[Lead Time (days)]]*S1926</f>
        <v>4132.760547945205</v>
      </c>
      <c r="U1926" s="68">
        <f>SQRT(2*Table1[[#This Row],[DEMAND for the whole year]]*$H$1/(Table1[[#This Row],[Std. Price ($)]]*$K$1))</f>
        <v>3903.8688009921034</v>
      </c>
      <c r="V1926" s="68">
        <f>Table1[[#This Row],[DEMAND for the whole year]]/U1926</f>
        <v>7.5764841258198379</v>
      </c>
      <c r="W1926" s="68">
        <f>Table1[[#This Row],[Demand variability (COV)]]*S1926</f>
        <v>20.258630136986298</v>
      </c>
      <c r="X1926" s="68">
        <f t="shared" si="432"/>
        <v>144.6755571836089</v>
      </c>
      <c r="Y1926" s="68">
        <f t="shared" si="433"/>
        <v>297.12726796088867</v>
      </c>
      <c r="Z1926" s="58">
        <f>(Table1[[#This Row],[Eoq]]/2)*(Table1[[#This Row],[Std. Price ($)]]*$K$1)</f>
        <v>2272.9452377459515</v>
      </c>
      <c r="AA1926" s="58">
        <f>Table1[[#This Row],[number of times I order]]*$H$1</f>
        <v>2272.9452377459515</v>
      </c>
      <c r="AB1926" s="58">
        <f>Table1[[#This Row],[Holding cost]]+AA1926</f>
        <v>4545.8904754919031</v>
      </c>
      <c r="AC1926" s="34">
        <v>-0.4</v>
      </c>
      <c r="AD1926" s="29">
        <v>0.7</v>
      </c>
      <c r="AE1926" s="29">
        <v>0.25</v>
      </c>
      <c r="AF1926" s="29">
        <v>51</v>
      </c>
    </row>
    <row r="1927" spans="1:32" x14ac:dyDescent="0.15">
      <c r="A1927" s="32">
        <v>57821.703641804786</v>
      </c>
      <c r="B1927" s="33">
        <v>17.490264</v>
      </c>
      <c r="C1927" s="33">
        <v>133868.6697796589</v>
      </c>
      <c r="D1927" s="33">
        <f>C1927/Table1[[#This Row],[Std. Price ($)]]</f>
        <v>7653.8964637502841</v>
      </c>
      <c r="E1927" s="29">
        <v>5426</v>
      </c>
      <c r="F1927" s="29">
        <f t="shared" si="420"/>
        <v>9766.7999999999993</v>
      </c>
      <c r="G1927" s="29">
        <f t="shared" si="421"/>
        <v>9766.7999999999993</v>
      </c>
      <c r="H1927" s="29">
        <f t="shared" si="422"/>
        <v>9766.7999999999993</v>
      </c>
      <c r="I1927" s="58">
        <f t="shared" si="423"/>
        <v>9766.7999999999993</v>
      </c>
      <c r="J1927" s="58">
        <f t="shared" si="424"/>
        <v>9766.7999999999993</v>
      </c>
      <c r="K1927" s="58">
        <f t="shared" si="425"/>
        <v>9766.7999999999993</v>
      </c>
      <c r="L1927" s="58">
        <f t="shared" si="426"/>
        <v>9766.7999999999993</v>
      </c>
      <c r="M1927" s="58">
        <f t="shared" si="427"/>
        <v>9766.7999999999993</v>
      </c>
      <c r="N1927" s="58">
        <f t="shared" si="428"/>
        <v>9766.7999999999993</v>
      </c>
      <c r="O1927" s="58">
        <f t="shared" si="429"/>
        <v>9766.7999999999993</v>
      </c>
      <c r="P1927" s="58">
        <f t="shared" si="430"/>
        <v>9766.7999999999993</v>
      </c>
      <c r="Q1927" s="58">
        <f t="shared" si="431"/>
        <v>9766.7999999999993</v>
      </c>
      <c r="R1927" s="58">
        <f>SUM(Table1[[#This Row],[Oct]:[September]])</f>
        <v>117201.60000000002</v>
      </c>
      <c r="S1927" s="68">
        <f>Table1[[#This Row],[DEMAND for the whole year]]/365</f>
        <v>321.10027397260279</v>
      </c>
      <c r="T1927" s="68">
        <f>Table1[[#This Row],[Lead Time (days)]]*S1927</f>
        <v>18623.815890410962</v>
      </c>
      <c r="U1927" s="68">
        <f>SQRT(2*Table1[[#This Row],[DEMAND for the whole year]]*$H$1/(Table1[[#This Row],[Std. Price ($)]]*$K$1))</f>
        <v>4483.6243101656119</v>
      </c>
      <c r="V1927" s="68">
        <f>Table1[[#This Row],[DEMAND for the whole year]]/U1927</f>
        <v>26.139924287204817</v>
      </c>
      <c r="W1927" s="68">
        <f>Table1[[#This Row],[Demand variability (COV)]]*S1927</f>
        <v>157.33913424657536</v>
      </c>
      <c r="X1927" s="68">
        <f t="shared" si="432"/>
        <v>1198.2591470949797</v>
      </c>
      <c r="Y1927" s="68">
        <f t="shared" si="433"/>
        <v>2460.9234180009307</v>
      </c>
      <c r="Z1927" s="58">
        <f>(Table1[[#This Row],[Eoq]]/2)*(Table1[[#This Row],[Std. Price ($)]]*$K$1)</f>
        <v>7841.9772861614438</v>
      </c>
      <c r="AA1927" s="58">
        <f>Table1[[#This Row],[number of times I order]]*$H$1</f>
        <v>7841.9772861614447</v>
      </c>
      <c r="AB1927" s="58">
        <f>Table1[[#This Row],[Holding cost]]+AA1927</f>
        <v>15683.954572322888</v>
      </c>
      <c r="AC1927" s="34">
        <v>0.8</v>
      </c>
      <c r="AD1927" s="29">
        <v>0.7</v>
      </c>
      <c r="AE1927" s="29">
        <v>0.49</v>
      </c>
      <c r="AF1927" s="29">
        <v>58</v>
      </c>
    </row>
    <row r="1928" spans="1:32" x14ac:dyDescent="0.15">
      <c r="A1928" s="32">
        <v>66249.989027692864</v>
      </c>
      <c r="B1928" s="33">
        <v>18.390493000000003</v>
      </c>
      <c r="C1928" s="33">
        <v>345098.96309433004</v>
      </c>
      <c r="D1928" s="33">
        <f>C1928/Table1[[#This Row],[Std. Price ($)]]</f>
        <v>18765.074057249578</v>
      </c>
      <c r="E1928" s="29">
        <v>5538</v>
      </c>
      <c r="F1928" s="29">
        <f t="shared" si="420"/>
        <v>13845</v>
      </c>
      <c r="G1928" s="29">
        <f t="shared" si="421"/>
        <v>13845</v>
      </c>
      <c r="H1928" s="29">
        <f t="shared" si="422"/>
        <v>13845</v>
      </c>
      <c r="I1928" s="58">
        <f t="shared" si="423"/>
        <v>13845</v>
      </c>
      <c r="J1928" s="58">
        <f t="shared" si="424"/>
        <v>13845</v>
      </c>
      <c r="K1928" s="58">
        <f t="shared" si="425"/>
        <v>13845</v>
      </c>
      <c r="L1928" s="58">
        <f t="shared" si="426"/>
        <v>13845</v>
      </c>
      <c r="M1928" s="58">
        <f t="shared" si="427"/>
        <v>13845</v>
      </c>
      <c r="N1928" s="58">
        <f t="shared" si="428"/>
        <v>13845</v>
      </c>
      <c r="O1928" s="58">
        <f t="shared" si="429"/>
        <v>13845</v>
      </c>
      <c r="P1928" s="58">
        <f t="shared" si="430"/>
        <v>13845</v>
      </c>
      <c r="Q1928" s="58">
        <f t="shared" si="431"/>
        <v>13845</v>
      </c>
      <c r="R1928" s="58">
        <f>SUM(Table1[[#This Row],[Oct]:[September]])</f>
        <v>166140</v>
      </c>
      <c r="S1928" s="68">
        <f>Table1[[#This Row],[DEMAND for the whole year]]/365</f>
        <v>455.17808219178085</v>
      </c>
      <c r="T1928" s="68">
        <f>Table1[[#This Row],[Lead Time (days)]]*S1928</f>
        <v>49159.232876712333</v>
      </c>
      <c r="U1928" s="68">
        <f>SQRT(2*Table1[[#This Row],[DEMAND for the whole year]]*$H$1/(Table1[[#This Row],[Std. Price ($)]]*$K$1))</f>
        <v>5205.9626096779521</v>
      </c>
      <c r="V1928" s="68">
        <f>Table1[[#This Row],[DEMAND for the whole year]]/U1928</f>
        <v>31.913406310514713</v>
      </c>
      <c r="W1928" s="68">
        <f>Table1[[#This Row],[Demand variability (COV)]]*S1928</f>
        <v>318.62465753424658</v>
      </c>
      <c r="X1928" s="68">
        <f t="shared" si="432"/>
        <v>3311.2445723612927</v>
      </c>
      <c r="Y1928" s="68">
        <f t="shared" si="433"/>
        <v>6800.4649333225389</v>
      </c>
      <c r="Z1928" s="58">
        <f>(Table1[[#This Row],[Eoq]]/2)*(Table1[[#This Row],[Std. Price ($)]]*$K$1)</f>
        <v>9574.0218931544132</v>
      </c>
      <c r="AA1928" s="58">
        <f>Table1[[#This Row],[number of times I order]]*$H$1</f>
        <v>9574.0218931544132</v>
      </c>
      <c r="AB1928" s="58">
        <f>Table1[[#This Row],[Holding cost]]+AA1928</f>
        <v>19148.043786308826</v>
      </c>
      <c r="AC1928" s="34">
        <v>1.5</v>
      </c>
      <c r="AD1928" s="29">
        <v>0.7</v>
      </c>
      <c r="AE1928" s="29">
        <v>0.7</v>
      </c>
      <c r="AF1928" s="29">
        <v>108</v>
      </c>
    </row>
    <row r="1929" spans="1:32" x14ac:dyDescent="0.15">
      <c r="A1929" s="32">
        <v>9755.4401367044738</v>
      </c>
      <c r="B1929" s="33">
        <v>55.595991000000005</v>
      </c>
      <c r="C1929" s="33">
        <v>113320.11318778148</v>
      </c>
      <c r="D1929" s="33">
        <f>C1929/Table1[[#This Row],[Std. Price ($)]]</f>
        <v>2038.2785008325775</v>
      </c>
      <c r="E1929" s="29">
        <v>5764</v>
      </c>
      <c r="F1929" s="29">
        <f t="shared" si="420"/>
        <v>6916.8</v>
      </c>
      <c r="G1929" s="29">
        <f t="shared" si="421"/>
        <v>6916.8</v>
      </c>
      <c r="H1929" s="29">
        <f t="shared" si="422"/>
        <v>6916.8</v>
      </c>
      <c r="I1929" s="58">
        <f t="shared" si="423"/>
        <v>6916.8</v>
      </c>
      <c r="J1929" s="58">
        <f t="shared" si="424"/>
        <v>6916.8</v>
      </c>
      <c r="K1929" s="58">
        <f t="shared" si="425"/>
        <v>6916.8</v>
      </c>
      <c r="L1929" s="58">
        <f t="shared" si="426"/>
        <v>6916.8</v>
      </c>
      <c r="M1929" s="58">
        <f t="shared" si="427"/>
        <v>6916.8</v>
      </c>
      <c r="N1929" s="58">
        <f t="shared" si="428"/>
        <v>6916.8</v>
      </c>
      <c r="O1929" s="58">
        <f t="shared" si="429"/>
        <v>6916.8</v>
      </c>
      <c r="P1929" s="58">
        <f t="shared" si="430"/>
        <v>6916.8</v>
      </c>
      <c r="Q1929" s="58">
        <f t="shared" si="431"/>
        <v>6916.8</v>
      </c>
      <c r="R1929" s="58">
        <f>SUM(Table1[[#This Row],[Oct]:[September]])</f>
        <v>83001.60000000002</v>
      </c>
      <c r="S1929" s="68">
        <f>Table1[[#This Row],[DEMAND for the whole year]]/365</f>
        <v>227.40164383561648</v>
      </c>
      <c r="T1929" s="68">
        <f>Table1[[#This Row],[Lead Time (days)]]*S1929</f>
        <v>2501.4180821917812</v>
      </c>
      <c r="U1929" s="68">
        <f>SQRT(2*Table1[[#This Row],[DEMAND for the whole year]]*$H$1/(Table1[[#This Row],[Std. Price ($)]]*$K$1))</f>
        <v>2116.3238267923202</v>
      </c>
      <c r="V1929" s="68">
        <f>Table1[[#This Row],[DEMAND for the whole year]]/U1929</f>
        <v>39.219706809143794</v>
      </c>
      <c r="W1929" s="68">
        <f>Table1[[#This Row],[Demand variability (COV)]]*S1929</f>
        <v>179.64729863013702</v>
      </c>
      <c r="X1929" s="68">
        <f t="shared" si="432"/>
        <v>595.82268415709211</v>
      </c>
      <c r="Y1929" s="68">
        <f t="shared" si="433"/>
        <v>1223.6701885173561</v>
      </c>
      <c r="Z1929" s="58">
        <f>(Table1[[#This Row],[Eoq]]/2)*(Table1[[#This Row],[Std. Price ($)]]*$K$1)</f>
        <v>11765.912042743141</v>
      </c>
      <c r="AA1929" s="58">
        <f>Table1[[#This Row],[number of times I order]]*$H$1</f>
        <v>11765.912042743139</v>
      </c>
      <c r="AB1929" s="58">
        <f>Table1[[#This Row],[Holding cost]]+AA1929</f>
        <v>23531.824085486282</v>
      </c>
      <c r="AC1929" s="34">
        <v>0.2</v>
      </c>
      <c r="AD1929" s="29">
        <v>0.78</v>
      </c>
      <c r="AE1929" s="29">
        <v>0.79</v>
      </c>
      <c r="AF1929" s="29">
        <v>11</v>
      </c>
    </row>
    <row r="1930" spans="1:32" x14ac:dyDescent="0.15">
      <c r="A1930" s="32">
        <v>26941.506651714219</v>
      </c>
      <c r="B1930" s="33">
        <v>13.143064000000001</v>
      </c>
      <c r="C1930" s="33">
        <v>49543.265242010719</v>
      </c>
      <c r="D1930" s="33">
        <f>C1930/Table1[[#This Row],[Std. Price ($)]]</f>
        <v>3769.5369391802942</v>
      </c>
      <c r="E1930" s="29">
        <v>5094</v>
      </c>
      <c r="F1930" s="29">
        <f t="shared" si="420"/>
        <v>4075.2</v>
      </c>
      <c r="G1930" s="29">
        <f t="shared" si="421"/>
        <v>4075.2</v>
      </c>
      <c r="H1930" s="29">
        <f t="shared" si="422"/>
        <v>4075.2</v>
      </c>
      <c r="I1930" s="58">
        <f t="shared" si="423"/>
        <v>4075.2</v>
      </c>
      <c r="J1930" s="58">
        <f t="shared" si="424"/>
        <v>4075.2</v>
      </c>
      <c r="K1930" s="58">
        <f t="shared" si="425"/>
        <v>4075.2</v>
      </c>
      <c r="L1930" s="58">
        <f t="shared" si="426"/>
        <v>4075.2</v>
      </c>
      <c r="M1930" s="58">
        <f t="shared" si="427"/>
        <v>4075.2</v>
      </c>
      <c r="N1930" s="58">
        <f t="shared" si="428"/>
        <v>4075.2</v>
      </c>
      <c r="O1930" s="58">
        <f t="shared" si="429"/>
        <v>4075.2</v>
      </c>
      <c r="P1930" s="58">
        <f t="shared" si="430"/>
        <v>4075.2</v>
      </c>
      <c r="Q1930" s="58">
        <f t="shared" si="431"/>
        <v>4075.2</v>
      </c>
      <c r="R1930" s="58">
        <f>SUM(Table1[[#This Row],[Oct]:[September]])</f>
        <v>48902.399999999994</v>
      </c>
      <c r="S1930" s="68">
        <f>Table1[[#This Row],[DEMAND for the whole year]]/365</f>
        <v>133.97917808219177</v>
      </c>
      <c r="T1930" s="68">
        <f>Table1[[#This Row],[Lead Time (days)]]*S1930</f>
        <v>4689.271232876712</v>
      </c>
      <c r="U1930" s="68">
        <f>SQRT(2*Table1[[#This Row],[DEMAND for the whole year]]*$H$1/(Table1[[#This Row],[Std. Price ($)]]*$K$1))</f>
        <v>3341.0071329584603</v>
      </c>
      <c r="V1930" s="68">
        <f>Table1[[#This Row],[DEMAND for the whole year]]/U1930</f>
        <v>14.637023524309852</v>
      </c>
      <c r="W1930" s="68">
        <f>Table1[[#This Row],[Demand variability (COV)]]*S1930</f>
        <v>58.950838356164375</v>
      </c>
      <c r="X1930" s="68">
        <f t="shared" si="432"/>
        <v>348.75786299567744</v>
      </c>
      <c r="Y1930" s="68">
        <f t="shared" si="433"/>
        <v>716.26108120165475</v>
      </c>
      <c r="Z1930" s="58">
        <f>(Table1[[#This Row],[Eoq]]/2)*(Table1[[#This Row],[Std. Price ($)]]*$K$1)</f>
        <v>4391.1070572929557</v>
      </c>
      <c r="AA1930" s="58">
        <f>Table1[[#This Row],[number of times I order]]*$H$1</f>
        <v>4391.1070572929557</v>
      </c>
      <c r="AB1930" s="58">
        <f>Table1[[#This Row],[Holding cost]]+AA1930</f>
        <v>8782.2141145859114</v>
      </c>
      <c r="AC1930" s="34">
        <v>-0.2</v>
      </c>
      <c r="AD1930" s="29">
        <v>0.83</v>
      </c>
      <c r="AE1930" s="29">
        <v>0.44</v>
      </c>
      <c r="AF1930" s="29">
        <v>35</v>
      </c>
    </row>
    <row r="1931" spans="1:32" x14ac:dyDescent="0.15">
      <c r="A1931" s="32">
        <v>9797.236123264729</v>
      </c>
      <c r="B1931" s="33">
        <v>7.4989530000000011</v>
      </c>
      <c r="C1931" s="33">
        <v>158884.63676651541</v>
      </c>
      <c r="D1931" s="33">
        <f>C1931/Table1[[#This Row],[Std. Price ($)]]</f>
        <v>21187.576021147936</v>
      </c>
      <c r="E1931" s="29">
        <v>8634</v>
      </c>
      <c r="F1931" s="29">
        <f t="shared" si="420"/>
        <v>15541.2</v>
      </c>
      <c r="G1931" s="29">
        <f t="shared" si="421"/>
        <v>15541.2</v>
      </c>
      <c r="H1931" s="29">
        <f t="shared" si="422"/>
        <v>15541.2</v>
      </c>
      <c r="I1931" s="58">
        <f t="shared" si="423"/>
        <v>15541.2</v>
      </c>
      <c r="J1931" s="58">
        <f t="shared" si="424"/>
        <v>15541.2</v>
      </c>
      <c r="K1931" s="58">
        <f t="shared" si="425"/>
        <v>15541.2</v>
      </c>
      <c r="L1931" s="58">
        <f t="shared" si="426"/>
        <v>15541.2</v>
      </c>
      <c r="M1931" s="58">
        <f t="shared" si="427"/>
        <v>15541.2</v>
      </c>
      <c r="N1931" s="58">
        <f t="shared" si="428"/>
        <v>15541.2</v>
      </c>
      <c r="O1931" s="58">
        <f t="shared" si="429"/>
        <v>15541.2</v>
      </c>
      <c r="P1931" s="58">
        <f t="shared" si="430"/>
        <v>15541.2</v>
      </c>
      <c r="Q1931" s="58">
        <f t="shared" si="431"/>
        <v>15541.2</v>
      </c>
      <c r="R1931" s="58">
        <f>SUM(Table1[[#This Row],[Oct]:[September]])</f>
        <v>186494.40000000002</v>
      </c>
      <c r="S1931" s="68">
        <f>Table1[[#This Row],[DEMAND for the whole year]]/365</f>
        <v>510.94356164383566</v>
      </c>
      <c r="T1931" s="68">
        <f>Table1[[#This Row],[Lead Time (days)]]*S1931</f>
        <v>33722.275068493153</v>
      </c>
      <c r="U1931" s="68">
        <f>SQRT(2*Table1[[#This Row],[DEMAND for the whole year]]*$H$1/(Table1[[#This Row],[Std. Price ($)]]*$K$1))</f>
        <v>8637.6024046764305</v>
      </c>
      <c r="V1931" s="68">
        <f>Table1[[#This Row],[DEMAND for the whole year]]/U1931</f>
        <v>21.590991488451849</v>
      </c>
      <c r="W1931" s="68">
        <f>Table1[[#This Row],[Demand variability (COV)]]*S1931</f>
        <v>424.08315616438358</v>
      </c>
      <c r="X1931" s="68">
        <f t="shared" si="432"/>
        <v>3445.2678474386817</v>
      </c>
      <c r="Y1931" s="68">
        <f t="shared" si="433"/>
        <v>7075.7150885120354</v>
      </c>
      <c r="Z1931" s="58">
        <f>(Table1[[#This Row],[Eoq]]/2)*(Table1[[#This Row],[Std. Price ($)]]*$K$1)</f>
        <v>6477.2974465355546</v>
      </c>
      <c r="AA1931" s="58">
        <f>Table1[[#This Row],[number of times I order]]*$H$1</f>
        <v>6477.2974465355546</v>
      </c>
      <c r="AB1931" s="58">
        <f>Table1[[#This Row],[Holding cost]]+AA1931</f>
        <v>12954.594893071109</v>
      </c>
      <c r="AC1931" s="34">
        <v>0.8</v>
      </c>
      <c r="AD1931" s="29">
        <v>1</v>
      </c>
      <c r="AE1931" s="29">
        <v>0.83</v>
      </c>
      <c r="AF1931" s="29">
        <v>66</v>
      </c>
    </row>
    <row r="1932" spans="1:32" x14ac:dyDescent="0.15">
      <c r="A1932" s="32">
        <v>93898.134406254205</v>
      </c>
      <c r="B1932" s="33">
        <v>7.4629390000000004</v>
      </c>
      <c r="C1932" s="33">
        <v>37261.015095809904</v>
      </c>
      <c r="D1932" s="33">
        <f>C1932/Table1[[#This Row],[Std. Price ($)]]</f>
        <v>4992.8071361443399</v>
      </c>
      <c r="E1932" s="29">
        <v>5442</v>
      </c>
      <c r="F1932" s="29">
        <f t="shared" si="420"/>
        <v>11972.4</v>
      </c>
      <c r="G1932" s="29">
        <f t="shared" si="421"/>
        <v>11972.4</v>
      </c>
      <c r="H1932" s="29">
        <f t="shared" si="422"/>
        <v>11972.4</v>
      </c>
      <c r="I1932" s="58">
        <f t="shared" si="423"/>
        <v>11972.4</v>
      </c>
      <c r="J1932" s="58">
        <f t="shared" si="424"/>
        <v>11972.4</v>
      </c>
      <c r="K1932" s="58">
        <f t="shared" si="425"/>
        <v>11972.4</v>
      </c>
      <c r="L1932" s="58">
        <f t="shared" si="426"/>
        <v>11972.4</v>
      </c>
      <c r="M1932" s="58">
        <f t="shared" si="427"/>
        <v>11972.4</v>
      </c>
      <c r="N1932" s="58">
        <f t="shared" si="428"/>
        <v>11972.4</v>
      </c>
      <c r="O1932" s="58">
        <f t="shared" si="429"/>
        <v>11972.4</v>
      </c>
      <c r="P1932" s="58">
        <f t="shared" si="430"/>
        <v>11972.4</v>
      </c>
      <c r="Q1932" s="58">
        <f t="shared" si="431"/>
        <v>11972.4</v>
      </c>
      <c r="R1932" s="58">
        <f>SUM(Table1[[#This Row],[Oct]:[September]])</f>
        <v>143668.79999999996</v>
      </c>
      <c r="S1932" s="68">
        <f>Table1[[#This Row],[DEMAND for the whole year]]/365</f>
        <v>393.61315068493138</v>
      </c>
      <c r="T1932" s="68">
        <f>Table1[[#This Row],[Lead Time (days)]]*S1932</f>
        <v>9053.1024657534217</v>
      </c>
      <c r="U1932" s="68">
        <f>SQRT(2*Table1[[#This Row],[DEMAND for the whole year]]*$H$1/(Table1[[#This Row],[Std. Price ($)]]*$K$1))</f>
        <v>7599.5331468628765</v>
      </c>
      <c r="V1932" s="68">
        <f>Table1[[#This Row],[DEMAND for the whole year]]/U1932</f>
        <v>18.904950767838564</v>
      </c>
      <c r="W1932" s="68">
        <f>Table1[[#This Row],[Demand variability (COV)]]*S1932</f>
        <v>354.25183561643826</v>
      </c>
      <c r="X1932" s="68">
        <f t="shared" si="432"/>
        <v>1698.9321204407102</v>
      </c>
      <c r="Y1932" s="68">
        <f t="shared" si="433"/>
        <v>3489.1799915925199</v>
      </c>
      <c r="Z1932" s="58">
        <f>(Table1[[#This Row],[Eoq]]/2)*(Table1[[#This Row],[Std. Price ($)]]*$K$1)</f>
        <v>5671.485230351569</v>
      </c>
      <c r="AA1932" s="58">
        <f>Table1[[#This Row],[number of times I order]]*$H$1</f>
        <v>5671.485230351569</v>
      </c>
      <c r="AB1932" s="58">
        <f>Table1[[#This Row],[Holding cost]]+AA1932</f>
        <v>11342.970460703138</v>
      </c>
      <c r="AC1932" s="34">
        <v>1.2</v>
      </c>
      <c r="AD1932" s="29">
        <v>1</v>
      </c>
      <c r="AE1932" s="29">
        <v>0.9</v>
      </c>
      <c r="AF1932" s="29">
        <v>23</v>
      </c>
    </row>
    <row r="1933" spans="1:32" x14ac:dyDescent="0.15">
      <c r="A1933" s="32">
        <v>91054.881348755938</v>
      </c>
      <c r="B1933" s="33">
        <v>10.452068000000001</v>
      </c>
      <c r="C1933" s="33">
        <v>117929.47205990271</v>
      </c>
      <c r="D1933" s="33">
        <f>C1933/Table1[[#This Row],[Std. Price ($)]]</f>
        <v>11282.884120147583</v>
      </c>
      <c r="E1933" s="29">
        <v>5142</v>
      </c>
      <c r="F1933" s="29">
        <f t="shared" si="420"/>
        <v>11312.4</v>
      </c>
      <c r="G1933" s="29">
        <f t="shared" si="421"/>
        <v>11312.4</v>
      </c>
      <c r="H1933" s="29">
        <f t="shared" si="422"/>
        <v>11312.4</v>
      </c>
      <c r="I1933" s="58">
        <f t="shared" si="423"/>
        <v>11312.4</v>
      </c>
      <c r="J1933" s="58">
        <f t="shared" si="424"/>
        <v>11312.4</v>
      </c>
      <c r="K1933" s="58">
        <f t="shared" si="425"/>
        <v>11312.4</v>
      </c>
      <c r="L1933" s="58">
        <f t="shared" si="426"/>
        <v>11312.4</v>
      </c>
      <c r="M1933" s="58">
        <f t="shared" si="427"/>
        <v>11312.4</v>
      </c>
      <c r="N1933" s="58">
        <f t="shared" si="428"/>
        <v>11312.4</v>
      </c>
      <c r="O1933" s="58">
        <f t="shared" si="429"/>
        <v>11312.4</v>
      </c>
      <c r="P1933" s="58">
        <f t="shared" si="430"/>
        <v>11312.4</v>
      </c>
      <c r="Q1933" s="58">
        <f t="shared" si="431"/>
        <v>11312.4</v>
      </c>
      <c r="R1933" s="58">
        <f>SUM(Table1[[#This Row],[Oct]:[September]])</f>
        <v>135748.79999999996</v>
      </c>
      <c r="S1933" s="68">
        <f>Table1[[#This Row],[DEMAND for the whole year]]/365</f>
        <v>371.91452054794507</v>
      </c>
      <c r="T1933" s="68">
        <f>Table1[[#This Row],[Lead Time (days)]]*S1933</f>
        <v>40166.76821917807</v>
      </c>
      <c r="U1933" s="68">
        <f>SQRT(2*Table1[[#This Row],[DEMAND for the whole year]]*$H$1/(Table1[[#This Row],[Std. Price ($)]]*$K$1))</f>
        <v>6242.0538886602126</v>
      </c>
      <c r="V1933" s="68">
        <f>Table1[[#This Row],[DEMAND for the whole year]]/U1933</f>
        <v>21.747457234646998</v>
      </c>
      <c r="W1933" s="68">
        <f>Table1[[#This Row],[Demand variability (COV)]]*S1933</f>
        <v>145.04666301369858</v>
      </c>
      <c r="X1933" s="68">
        <f t="shared" si="432"/>
        <v>1507.3691388482846</v>
      </c>
      <c r="Y1933" s="68">
        <f t="shared" si="433"/>
        <v>3095.7577268296923</v>
      </c>
      <c r="Z1933" s="58">
        <f>(Table1[[#This Row],[Eoq]]/2)*(Table1[[#This Row],[Std. Price ($)]]*$K$1)</f>
        <v>6524.237170394098</v>
      </c>
      <c r="AA1933" s="58">
        <f>Table1[[#This Row],[number of times I order]]*$H$1</f>
        <v>6524.2371703940989</v>
      </c>
      <c r="AB1933" s="58">
        <f>Table1[[#This Row],[Holding cost]]+AA1933</f>
        <v>13048.474340788198</v>
      </c>
      <c r="AC1933" s="34">
        <v>1.2</v>
      </c>
      <c r="AD1933" s="29">
        <v>0.82</v>
      </c>
      <c r="AE1933" s="29">
        <v>0.39</v>
      </c>
      <c r="AF1933" s="29">
        <v>108</v>
      </c>
    </row>
    <row r="1934" spans="1:32" x14ac:dyDescent="0.15">
      <c r="A1934" s="32">
        <v>33116.192251454493</v>
      </c>
      <c r="B1934" s="33">
        <v>13.094312</v>
      </c>
      <c r="C1934" s="33">
        <v>42787.569022487522</v>
      </c>
      <c r="D1934" s="33">
        <f>C1934/Table1[[#This Row],[Std. Price ($)]]</f>
        <v>3267.6454496034248</v>
      </c>
      <c r="E1934" s="29">
        <v>5796</v>
      </c>
      <c r="F1934" s="29">
        <f t="shared" si="420"/>
        <v>4636.8</v>
      </c>
      <c r="G1934" s="29">
        <f t="shared" si="421"/>
        <v>4636.8</v>
      </c>
      <c r="H1934" s="29">
        <f t="shared" si="422"/>
        <v>4636.8</v>
      </c>
      <c r="I1934" s="58">
        <f t="shared" si="423"/>
        <v>4636.8</v>
      </c>
      <c r="J1934" s="58">
        <f t="shared" si="424"/>
        <v>4636.8</v>
      </c>
      <c r="K1934" s="58">
        <f t="shared" si="425"/>
        <v>4636.8</v>
      </c>
      <c r="L1934" s="58">
        <f t="shared" si="426"/>
        <v>4636.8</v>
      </c>
      <c r="M1934" s="58">
        <f t="shared" si="427"/>
        <v>4636.8</v>
      </c>
      <c r="N1934" s="58">
        <f t="shared" si="428"/>
        <v>4636.8</v>
      </c>
      <c r="O1934" s="58">
        <f t="shared" si="429"/>
        <v>4636.8</v>
      </c>
      <c r="P1934" s="58">
        <f t="shared" si="430"/>
        <v>4636.8</v>
      </c>
      <c r="Q1934" s="58">
        <f t="shared" si="431"/>
        <v>4636.8</v>
      </c>
      <c r="R1934" s="58">
        <f>SUM(Table1[[#This Row],[Oct]:[September]])</f>
        <v>55641.600000000013</v>
      </c>
      <c r="S1934" s="68">
        <f>Table1[[#This Row],[DEMAND for the whole year]]/365</f>
        <v>152.44273972602744</v>
      </c>
      <c r="T1934" s="68">
        <f>Table1[[#This Row],[Lead Time (days)]]*S1934</f>
        <v>5335.4958904109608</v>
      </c>
      <c r="U1934" s="68">
        <f>SQRT(2*Table1[[#This Row],[DEMAND for the whole year]]*$H$1/(Table1[[#This Row],[Std. Price ($)]]*$K$1))</f>
        <v>3570.418218891014</v>
      </c>
      <c r="V1934" s="68">
        <f>Table1[[#This Row],[DEMAND for the whole year]]/U1934</f>
        <v>15.584056709547744</v>
      </c>
      <c r="W1934" s="68">
        <f>Table1[[#This Row],[Demand variability (COV)]]*S1934</f>
        <v>51.830531506849333</v>
      </c>
      <c r="X1934" s="68">
        <f t="shared" si="432"/>
        <v>306.63355959497903</v>
      </c>
      <c r="Y1934" s="68">
        <f t="shared" si="433"/>
        <v>629.74833898134614</v>
      </c>
      <c r="Z1934" s="58">
        <f>(Table1[[#This Row],[Eoq]]/2)*(Table1[[#This Row],[Std. Price ($)]]*$K$1)</f>
        <v>4675.2170128643238</v>
      </c>
      <c r="AA1934" s="58">
        <f>Table1[[#This Row],[number of times I order]]*$H$1</f>
        <v>4675.2170128643229</v>
      </c>
      <c r="AB1934" s="58">
        <f>Table1[[#This Row],[Holding cost]]+AA1934</f>
        <v>9350.4340257286458</v>
      </c>
      <c r="AC1934" s="34">
        <v>-0.2</v>
      </c>
      <c r="AD1934" s="29">
        <v>1</v>
      </c>
      <c r="AE1934" s="29">
        <v>0.34</v>
      </c>
      <c r="AF1934" s="29">
        <v>35</v>
      </c>
    </row>
    <row r="1935" spans="1:32" x14ac:dyDescent="0.15">
      <c r="A1935" s="32">
        <v>86564.392525720206</v>
      </c>
      <c r="B1935" s="33">
        <v>7.4629390000000004</v>
      </c>
      <c r="C1935" s="33">
        <v>39727.913676999015</v>
      </c>
      <c r="D1935" s="33">
        <f>C1935/Table1[[#This Row],[Std. Price ($)]]</f>
        <v>5323.3603647301707</v>
      </c>
      <c r="E1935" s="29">
        <v>6856</v>
      </c>
      <c r="F1935" s="29">
        <f t="shared" si="420"/>
        <v>9598.4</v>
      </c>
      <c r="G1935" s="29">
        <f t="shared" si="421"/>
        <v>9598.4</v>
      </c>
      <c r="H1935" s="29">
        <f t="shared" si="422"/>
        <v>9598.4</v>
      </c>
      <c r="I1935" s="58">
        <f t="shared" si="423"/>
        <v>9598.4</v>
      </c>
      <c r="J1935" s="58">
        <f t="shared" si="424"/>
        <v>9598.4</v>
      </c>
      <c r="K1935" s="58">
        <f t="shared" si="425"/>
        <v>9598.4</v>
      </c>
      <c r="L1935" s="58">
        <f t="shared" si="426"/>
        <v>9598.4</v>
      </c>
      <c r="M1935" s="58">
        <f t="shared" si="427"/>
        <v>9598.4</v>
      </c>
      <c r="N1935" s="58">
        <f t="shared" si="428"/>
        <v>9598.4</v>
      </c>
      <c r="O1935" s="58">
        <f t="shared" si="429"/>
        <v>9598.4</v>
      </c>
      <c r="P1935" s="58">
        <f t="shared" si="430"/>
        <v>9598.4</v>
      </c>
      <c r="Q1935" s="58">
        <f t="shared" si="431"/>
        <v>9598.4</v>
      </c>
      <c r="R1935" s="58">
        <f>SUM(Table1[[#This Row],[Oct]:[September]])</f>
        <v>115180.79999999997</v>
      </c>
      <c r="S1935" s="68">
        <f>Table1[[#This Row],[DEMAND for the whole year]]/365</f>
        <v>315.56383561643827</v>
      </c>
      <c r="T1935" s="68">
        <f>Table1[[#This Row],[Lead Time (days)]]*S1935</f>
        <v>7257.9682191780803</v>
      </c>
      <c r="U1935" s="68">
        <f>SQRT(2*Table1[[#This Row],[DEMAND for the whole year]]*$H$1/(Table1[[#This Row],[Std. Price ($)]]*$K$1))</f>
        <v>6804.4922968925348</v>
      </c>
      <c r="V1935" s="68">
        <f>Table1[[#This Row],[DEMAND for the whole year]]/U1935</f>
        <v>16.927170312559625</v>
      </c>
      <c r="W1935" s="68">
        <f>Table1[[#This Row],[Demand variability (COV)]]*S1935</f>
        <v>233.51723835616431</v>
      </c>
      <c r="X1935" s="68">
        <f t="shared" si="432"/>
        <v>1119.9093329454229</v>
      </c>
      <c r="Y1935" s="68">
        <f t="shared" si="433"/>
        <v>2300.0125725430726</v>
      </c>
      <c r="Z1935" s="58">
        <f>(Table1[[#This Row],[Eoq]]/2)*(Table1[[#This Row],[Std. Price ($)]]*$K$1)</f>
        <v>5078.1510937678877</v>
      </c>
      <c r="AA1935" s="58">
        <f>Table1[[#This Row],[number of times I order]]*$H$1</f>
        <v>5078.1510937678877</v>
      </c>
      <c r="AB1935" s="58">
        <f>Table1[[#This Row],[Holding cost]]+AA1935</f>
        <v>10156.302187535775</v>
      </c>
      <c r="AC1935" s="34">
        <v>0.4</v>
      </c>
      <c r="AD1935" s="29">
        <v>1</v>
      </c>
      <c r="AE1935" s="29">
        <v>0.74</v>
      </c>
      <c r="AF1935" s="29">
        <v>23</v>
      </c>
    </row>
    <row r="1936" spans="1:32" x14ac:dyDescent="0.15">
      <c r="A1936" s="32">
        <v>4642.238692205292</v>
      </c>
      <c r="B1936" s="33">
        <v>7.5710800000000003</v>
      </c>
      <c r="C1936" s="33">
        <v>101797.5017575877</v>
      </c>
      <c r="D1936" s="33">
        <f>C1936/Table1[[#This Row],[Std. Price ($)]]</f>
        <v>13445.572066018018</v>
      </c>
      <c r="E1936" s="29">
        <v>6654</v>
      </c>
      <c r="F1936" s="29">
        <f t="shared" si="420"/>
        <v>9315.6</v>
      </c>
      <c r="G1936" s="29">
        <f t="shared" si="421"/>
        <v>9315.6</v>
      </c>
      <c r="H1936" s="29">
        <f t="shared" si="422"/>
        <v>9315.6</v>
      </c>
      <c r="I1936" s="58">
        <f t="shared" si="423"/>
        <v>9315.6</v>
      </c>
      <c r="J1936" s="58">
        <f t="shared" si="424"/>
        <v>9315.6</v>
      </c>
      <c r="K1936" s="58">
        <f t="shared" si="425"/>
        <v>9315.6</v>
      </c>
      <c r="L1936" s="58">
        <f t="shared" si="426"/>
        <v>9315.6</v>
      </c>
      <c r="M1936" s="58">
        <f t="shared" si="427"/>
        <v>9315.6</v>
      </c>
      <c r="N1936" s="58">
        <f t="shared" si="428"/>
        <v>9315.6</v>
      </c>
      <c r="O1936" s="58">
        <f t="shared" si="429"/>
        <v>9315.6</v>
      </c>
      <c r="P1936" s="58">
        <f t="shared" si="430"/>
        <v>9315.6</v>
      </c>
      <c r="Q1936" s="58">
        <f t="shared" si="431"/>
        <v>9315.6</v>
      </c>
      <c r="R1936" s="58">
        <f>SUM(Table1[[#This Row],[Oct]:[September]])</f>
        <v>111787.20000000003</v>
      </c>
      <c r="S1936" s="68">
        <f>Table1[[#This Row],[DEMAND for the whole year]]/365</f>
        <v>306.26630136986307</v>
      </c>
      <c r="T1936" s="68">
        <f>Table1[[#This Row],[Lead Time (days)]]*S1936</f>
        <v>20213.575890410964</v>
      </c>
      <c r="U1936" s="68">
        <f>SQRT(2*Table1[[#This Row],[DEMAND for the whole year]]*$H$1/(Table1[[#This Row],[Std. Price ($)]]*$K$1))</f>
        <v>6655.4549622592413</v>
      </c>
      <c r="V1936" s="68">
        <f>Table1[[#This Row],[DEMAND for the whole year]]/U1936</f>
        <v>16.796327318553903</v>
      </c>
      <c r="W1936" s="68">
        <f>Table1[[#This Row],[Demand variability (COV)]]*S1936</f>
        <v>202.13575890410965</v>
      </c>
      <c r="X1936" s="68">
        <f t="shared" si="432"/>
        <v>1642.1586682872221</v>
      </c>
      <c r="Y1936" s="68">
        <f t="shared" si="433"/>
        <v>3372.5815760794862</v>
      </c>
      <c r="Z1936" s="58">
        <f>(Table1[[#This Row],[Eoq]]/2)*(Table1[[#This Row],[Std. Price ($)]]*$K$1)</f>
        <v>5038.8981955661702</v>
      </c>
      <c r="AA1936" s="58">
        <f>Table1[[#This Row],[number of times I order]]*$H$1</f>
        <v>5038.8981955661711</v>
      </c>
      <c r="AB1936" s="58">
        <f>Table1[[#This Row],[Holding cost]]+AA1936</f>
        <v>10077.796391132342</v>
      </c>
      <c r="AC1936" s="34">
        <v>0.4</v>
      </c>
      <c r="AD1936" s="29">
        <v>1</v>
      </c>
      <c r="AE1936" s="29">
        <v>0.66</v>
      </c>
      <c r="AF1936" s="29">
        <v>66</v>
      </c>
    </row>
    <row r="1937" spans="1:32" x14ac:dyDescent="0.15">
      <c r="A1937" s="32">
        <v>18596.897629893607</v>
      </c>
      <c r="B1937" s="33">
        <v>9.4782930000000007</v>
      </c>
      <c r="C1937" s="33">
        <v>30713.07091092876</v>
      </c>
      <c r="D1937" s="33">
        <f>C1937/Table1[[#This Row],[Std. Price ($)]]</f>
        <v>3240.3588822300344</v>
      </c>
      <c r="E1937" s="29">
        <v>6904</v>
      </c>
      <c r="F1937" s="29">
        <f t="shared" si="420"/>
        <v>12427.2</v>
      </c>
      <c r="G1937" s="29">
        <f t="shared" si="421"/>
        <v>12427.2</v>
      </c>
      <c r="H1937" s="29">
        <f t="shared" si="422"/>
        <v>12427.2</v>
      </c>
      <c r="I1937" s="58">
        <f t="shared" si="423"/>
        <v>12427.2</v>
      </c>
      <c r="J1937" s="58">
        <f t="shared" si="424"/>
        <v>12427.2</v>
      </c>
      <c r="K1937" s="58">
        <f t="shared" si="425"/>
        <v>12427.2</v>
      </c>
      <c r="L1937" s="58">
        <f t="shared" si="426"/>
        <v>12427.2</v>
      </c>
      <c r="M1937" s="58">
        <f t="shared" si="427"/>
        <v>12427.2</v>
      </c>
      <c r="N1937" s="58">
        <f t="shared" si="428"/>
        <v>12427.2</v>
      </c>
      <c r="O1937" s="58">
        <f t="shared" si="429"/>
        <v>12427.2</v>
      </c>
      <c r="P1937" s="58">
        <f t="shared" si="430"/>
        <v>12427.2</v>
      </c>
      <c r="Q1937" s="58">
        <f t="shared" si="431"/>
        <v>12427.2</v>
      </c>
      <c r="R1937" s="58">
        <f>SUM(Table1[[#This Row],[Oct]:[September]])</f>
        <v>149126.39999999999</v>
      </c>
      <c r="S1937" s="68">
        <f>Table1[[#This Row],[DEMAND for the whole year]]/365</f>
        <v>408.56547945205477</v>
      </c>
      <c r="T1937" s="68">
        <f>Table1[[#This Row],[Lead Time (days)]]*S1937</f>
        <v>15116.922739726027</v>
      </c>
      <c r="U1937" s="68">
        <f>SQRT(2*Table1[[#This Row],[DEMAND for the whole year]]*$H$1/(Table1[[#This Row],[Std. Price ($)]]*$K$1))</f>
        <v>6870.2545653816151</v>
      </c>
      <c r="V1937" s="68">
        <f>Table1[[#This Row],[DEMAND for the whole year]]/U1937</f>
        <v>21.706095251758203</v>
      </c>
      <c r="W1937" s="68">
        <f>Table1[[#This Row],[Demand variability (COV)]]*S1937</f>
        <v>89.884405479452056</v>
      </c>
      <c r="X1937" s="68">
        <f t="shared" si="432"/>
        <v>546.74549370854288</v>
      </c>
      <c r="Y1937" s="68">
        <f t="shared" si="433"/>
        <v>1122.8779620967778</v>
      </c>
      <c r="Z1937" s="58">
        <f>(Table1[[#This Row],[Eoq]]/2)*(Table1[[#This Row],[Std. Price ($)]]*$K$1)</f>
        <v>6511.828575527461</v>
      </c>
      <c r="AA1937" s="58">
        <f>Table1[[#This Row],[number of times I order]]*$H$1</f>
        <v>6511.828575527461</v>
      </c>
      <c r="AB1937" s="58">
        <f>Table1[[#This Row],[Holding cost]]+AA1937</f>
        <v>13023.657151054922</v>
      </c>
      <c r="AC1937" s="34">
        <v>0.8</v>
      </c>
      <c r="AD1937" s="29">
        <v>1</v>
      </c>
      <c r="AE1937" s="29">
        <v>0.22</v>
      </c>
      <c r="AF1937" s="29">
        <v>37</v>
      </c>
    </row>
    <row r="1938" spans="1:32" x14ac:dyDescent="0.15">
      <c r="A1938" s="32">
        <v>56095.150828129539</v>
      </c>
      <c r="B1938" s="33">
        <v>16.367889999999999</v>
      </c>
      <c r="C1938" s="33">
        <v>146603.72600756926</v>
      </c>
      <c r="D1938" s="33">
        <f>C1938/Table1[[#This Row],[Std. Price ($)]]</f>
        <v>8956.7883219870891</v>
      </c>
      <c r="E1938" s="29">
        <v>7898</v>
      </c>
      <c r="F1938" s="29">
        <f t="shared" si="420"/>
        <v>11057.2</v>
      </c>
      <c r="G1938" s="29">
        <f t="shared" si="421"/>
        <v>11057.2</v>
      </c>
      <c r="H1938" s="29">
        <f t="shared" si="422"/>
        <v>11057.2</v>
      </c>
      <c r="I1938" s="58">
        <f t="shared" si="423"/>
        <v>11057.2</v>
      </c>
      <c r="J1938" s="58">
        <f t="shared" si="424"/>
        <v>11057.2</v>
      </c>
      <c r="K1938" s="58">
        <f t="shared" si="425"/>
        <v>11057.2</v>
      </c>
      <c r="L1938" s="58">
        <f t="shared" si="426"/>
        <v>11057.2</v>
      </c>
      <c r="M1938" s="58">
        <f t="shared" si="427"/>
        <v>11057.2</v>
      </c>
      <c r="N1938" s="58">
        <f t="shared" si="428"/>
        <v>11057.2</v>
      </c>
      <c r="O1938" s="58">
        <f t="shared" si="429"/>
        <v>11057.2</v>
      </c>
      <c r="P1938" s="58">
        <f t="shared" si="430"/>
        <v>11057.2</v>
      </c>
      <c r="Q1938" s="58">
        <f t="shared" si="431"/>
        <v>11057.2</v>
      </c>
      <c r="R1938" s="58">
        <f>SUM(Table1[[#This Row],[Oct]:[September]])</f>
        <v>132686.39999999999</v>
      </c>
      <c r="S1938" s="68">
        <f>Table1[[#This Row],[DEMAND for the whole year]]/365</f>
        <v>363.52438356164384</v>
      </c>
      <c r="T1938" s="68">
        <f>Table1[[#This Row],[Lead Time (days)]]*S1938</f>
        <v>21084.414246575343</v>
      </c>
      <c r="U1938" s="68">
        <f>SQRT(2*Table1[[#This Row],[DEMAND for the whole year]]*$H$1/(Table1[[#This Row],[Std. Price ($)]]*$K$1))</f>
        <v>4931.4823609471123</v>
      </c>
      <c r="V1938" s="68">
        <f>Table1[[#This Row],[DEMAND for the whole year]]/U1938</f>
        <v>26.905986940307539</v>
      </c>
      <c r="W1938" s="68">
        <f>Table1[[#This Row],[Demand variability (COV)]]*S1938</f>
        <v>152.68024109589041</v>
      </c>
      <c r="X1938" s="68">
        <f t="shared" si="432"/>
        <v>1162.7780739348998</v>
      </c>
      <c r="Y1938" s="68">
        <f t="shared" si="433"/>
        <v>2388.0542026503686</v>
      </c>
      <c r="Z1938" s="58">
        <f>(Table1[[#This Row],[Eoq]]/2)*(Table1[[#This Row],[Std. Price ($)]]*$K$1)</f>
        <v>8071.7960820922635</v>
      </c>
      <c r="AA1938" s="58">
        <f>Table1[[#This Row],[number of times I order]]*$H$1</f>
        <v>8071.7960820922617</v>
      </c>
      <c r="AB1938" s="58">
        <f>Table1[[#This Row],[Holding cost]]+AA1938</f>
        <v>16143.592164184525</v>
      </c>
      <c r="AC1938" s="34">
        <v>0.4</v>
      </c>
      <c r="AD1938" s="29">
        <v>0.85</v>
      </c>
      <c r="AE1938" s="29">
        <v>0.42</v>
      </c>
      <c r="AF1938" s="29">
        <v>58</v>
      </c>
    </row>
    <row r="1939" spans="1:32" x14ac:dyDescent="0.15">
      <c r="A1939" s="32">
        <v>38229.378697246495</v>
      </c>
      <c r="B1939" s="33">
        <v>7.7747450000000002</v>
      </c>
      <c r="C1939" s="33">
        <v>47663.798067906922</v>
      </c>
      <c r="D1939" s="33">
        <f>C1939/Table1[[#This Row],[Std. Price ($)]]</f>
        <v>6130.593102141218</v>
      </c>
      <c r="E1939" s="29">
        <v>6396</v>
      </c>
      <c r="F1939" s="29">
        <f t="shared" si="420"/>
        <v>11512.8</v>
      </c>
      <c r="G1939" s="29">
        <f t="shared" si="421"/>
        <v>11512.8</v>
      </c>
      <c r="H1939" s="29">
        <f t="shared" si="422"/>
        <v>11512.8</v>
      </c>
      <c r="I1939" s="58">
        <f t="shared" si="423"/>
        <v>11512.8</v>
      </c>
      <c r="J1939" s="58">
        <f t="shared" si="424"/>
        <v>11512.8</v>
      </c>
      <c r="K1939" s="58">
        <f t="shared" si="425"/>
        <v>11512.8</v>
      </c>
      <c r="L1939" s="58">
        <f t="shared" si="426"/>
        <v>11512.8</v>
      </c>
      <c r="M1939" s="58">
        <f t="shared" si="427"/>
        <v>11512.8</v>
      </c>
      <c r="N1939" s="58">
        <f t="shared" si="428"/>
        <v>11512.8</v>
      </c>
      <c r="O1939" s="58">
        <f t="shared" si="429"/>
        <v>11512.8</v>
      </c>
      <c r="P1939" s="58">
        <f t="shared" si="430"/>
        <v>11512.8</v>
      </c>
      <c r="Q1939" s="58">
        <f t="shared" si="431"/>
        <v>11512.8</v>
      </c>
      <c r="R1939" s="58">
        <f>SUM(Table1[[#This Row],[Oct]:[September]])</f>
        <v>138153.60000000001</v>
      </c>
      <c r="S1939" s="68">
        <f>Table1[[#This Row],[DEMAND for the whole year]]/365</f>
        <v>378.50301369863013</v>
      </c>
      <c r="T1939" s="68">
        <f>Table1[[#This Row],[Lead Time (days)]]*S1939</f>
        <v>19303.653698630136</v>
      </c>
      <c r="U1939" s="68">
        <f>SQRT(2*Table1[[#This Row],[DEMAND for the whole year]]*$H$1/(Table1[[#This Row],[Std. Price ($)]]*$K$1))</f>
        <v>7301.2741141898678</v>
      </c>
      <c r="V1939" s="68">
        <f>Table1[[#This Row],[DEMAND for the whole year]]/U1939</f>
        <v>18.921848137642371</v>
      </c>
      <c r="W1939" s="68">
        <f>Table1[[#This Row],[Demand variability (COV)]]*S1939</f>
        <v>71.915572602739729</v>
      </c>
      <c r="X1939" s="68">
        <f t="shared" si="432"/>
        <v>513.57991464014287</v>
      </c>
      <c r="Y1939" s="68">
        <f t="shared" si="433"/>
        <v>1054.7641902145776</v>
      </c>
      <c r="Z1939" s="58">
        <f>(Table1[[#This Row],[Eoq]]/2)*(Table1[[#This Row],[Std. Price ($)]]*$K$1)</f>
        <v>5676.5544412927111</v>
      </c>
      <c r="AA1939" s="58">
        <f>Table1[[#This Row],[number of times I order]]*$H$1</f>
        <v>5676.5544412927111</v>
      </c>
      <c r="AB1939" s="58">
        <f>Table1[[#This Row],[Holding cost]]+AA1939</f>
        <v>11353.108882585422</v>
      </c>
      <c r="AC1939" s="34">
        <v>0.8</v>
      </c>
      <c r="AD1939" s="29">
        <v>0.7</v>
      </c>
      <c r="AE1939" s="29">
        <v>0.19</v>
      </c>
      <c r="AF1939" s="29">
        <v>51</v>
      </c>
    </row>
    <row r="1940" spans="1:32" x14ac:dyDescent="0.15">
      <c r="A1940" s="32">
        <v>28535.787954436975</v>
      </c>
      <c r="B1940" s="33">
        <v>27.720187000000003</v>
      </c>
      <c r="C1940" s="33">
        <v>150567.98262118275</v>
      </c>
      <c r="D1940" s="33">
        <f>C1940/Table1[[#This Row],[Std. Price ($)]]</f>
        <v>5431.7087623248262</v>
      </c>
      <c r="E1940" s="29">
        <v>8262</v>
      </c>
      <c r="F1940" s="29">
        <f t="shared" si="420"/>
        <v>14871.6</v>
      </c>
      <c r="G1940" s="29">
        <f t="shared" si="421"/>
        <v>14871.6</v>
      </c>
      <c r="H1940" s="29">
        <f t="shared" si="422"/>
        <v>14871.6</v>
      </c>
      <c r="I1940" s="58">
        <f t="shared" si="423"/>
        <v>14871.6</v>
      </c>
      <c r="J1940" s="58">
        <f t="shared" si="424"/>
        <v>14871.6</v>
      </c>
      <c r="K1940" s="58">
        <f t="shared" si="425"/>
        <v>14871.6</v>
      </c>
      <c r="L1940" s="58">
        <f t="shared" si="426"/>
        <v>14871.6</v>
      </c>
      <c r="M1940" s="58">
        <f t="shared" si="427"/>
        <v>14871.6</v>
      </c>
      <c r="N1940" s="58">
        <f t="shared" si="428"/>
        <v>14871.6</v>
      </c>
      <c r="O1940" s="58">
        <f t="shared" si="429"/>
        <v>14871.6</v>
      </c>
      <c r="P1940" s="58">
        <f t="shared" si="430"/>
        <v>14871.6</v>
      </c>
      <c r="Q1940" s="58">
        <f t="shared" si="431"/>
        <v>14871.6</v>
      </c>
      <c r="R1940" s="58">
        <f>SUM(Table1[[#This Row],[Oct]:[September]])</f>
        <v>178459.20000000004</v>
      </c>
      <c r="S1940" s="68">
        <f>Table1[[#This Row],[DEMAND for the whole year]]/365</f>
        <v>488.92931506849328</v>
      </c>
      <c r="T1940" s="68">
        <f>Table1[[#This Row],[Lead Time (days)]]*S1940</f>
        <v>17601.455342465757</v>
      </c>
      <c r="U1940" s="68">
        <f>SQRT(2*Table1[[#This Row],[DEMAND for the whole year]]*$H$1/(Table1[[#This Row],[Std. Price ($)]]*$K$1))</f>
        <v>4394.7281990317706</v>
      </c>
      <c r="V1940" s="68">
        <f>Table1[[#This Row],[DEMAND for the whole year]]/U1940</f>
        <v>40.607562497111303</v>
      </c>
      <c r="W1940" s="68">
        <f>Table1[[#This Row],[Demand variability (COV)]]*S1940</f>
        <v>195.57172602739732</v>
      </c>
      <c r="X1940" s="68">
        <f t="shared" si="432"/>
        <v>1173.430356164384</v>
      </c>
      <c r="Y1940" s="68">
        <f t="shared" si="433"/>
        <v>2409.9313156749145</v>
      </c>
      <c r="Z1940" s="58">
        <f>(Table1[[#This Row],[Eoq]]/2)*(Table1[[#This Row],[Std. Price ($)]]*$K$1)</f>
        <v>12182.268749133391</v>
      </c>
      <c r="AA1940" s="58">
        <f>Table1[[#This Row],[number of times I order]]*$H$1</f>
        <v>12182.268749133391</v>
      </c>
      <c r="AB1940" s="58">
        <f>Table1[[#This Row],[Holding cost]]+AA1940</f>
        <v>24364.537498266782</v>
      </c>
      <c r="AC1940" s="34">
        <v>0.8</v>
      </c>
      <c r="AD1940" s="29">
        <v>0.82</v>
      </c>
      <c r="AE1940" s="29">
        <v>0.4</v>
      </c>
      <c r="AF1940" s="29">
        <v>36</v>
      </c>
    </row>
    <row r="1941" spans="1:32" x14ac:dyDescent="0.15">
      <c r="A1941" s="32">
        <v>61716.771486982499</v>
      </c>
      <c r="B1941" s="33">
        <v>28.550280000000001</v>
      </c>
      <c r="C1941" s="33">
        <v>132267.46705298134</v>
      </c>
      <c r="D1941" s="33">
        <f>C1941/Table1[[#This Row],[Std. Price ($)]]</f>
        <v>4632.790538410879</v>
      </c>
      <c r="E1941" s="29">
        <v>6290</v>
      </c>
      <c r="F1941" s="29">
        <f t="shared" si="420"/>
        <v>5032</v>
      </c>
      <c r="G1941" s="29">
        <f t="shared" si="421"/>
        <v>5032</v>
      </c>
      <c r="H1941" s="29">
        <f t="shared" si="422"/>
        <v>5032</v>
      </c>
      <c r="I1941" s="58">
        <f t="shared" si="423"/>
        <v>5032</v>
      </c>
      <c r="J1941" s="58">
        <f t="shared" si="424"/>
        <v>5032</v>
      </c>
      <c r="K1941" s="58">
        <f t="shared" si="425"/>
        <v>5032</v>
      </c>
      <c r="L1941" s="58">
        <f t="shared" si="426"/>
        <v>5032</v>
      </c>
      <c r="M1941" s="58">
        <f t="shared" si="427"/>
        <v>5032</v>
      </c>
      <c r="N1941" s="58">
        <f t="shared" si="428"/>
        <v>5032</v>
      </c>
      <c r="O1941" s="58">
        <f t="shared" si="429"/>
        <v>5032</v>
      </c>
      <c r="P1941" s="58">
        <f t="shared" si="430"/>
        <v>5032</v>
      </c>
      <c r="Q1941" s="58">
        <f t="shared" si="431"/>
        <v>5032</v>
      </c>
      <c r="R1941" s="58">
        <f>SUM(Table1[[#This Row],[Oct]:[September]])</f>
        <v>60384</v>
      </c>
      <c r="S1941" s="68">
        <f>Table1[[#This Row],[DEMAND for the whole year]]/365</f>
        <v>165.43561643835616</v>
      </c>
      <c r="T1941" s="68">
        <f>Table1[[#This Row],[Lead Time (days)]]*S1941</f>
        <v>7279.1671232876715</v>
      </c>
      <c r="U1941" s="68">
        <f>SQRT(2*Table1[[#This Row],[DEMAND for the whole year]]*$H$1/(Table1[[#This Row],[Std. Price ($)]]*$K$1))</f>
        <v>2518.9316348947341</v>
      </c>
      <c r="V1941" s="68">
        <f>Table1[[#This Row],[DEMAND for the whole year]]/U1941</f>
        <v>23.972067825700812</v>
      </c>
      <c r="W1941" s="68">
        <f>Table1[[#This Row],[Demand variability (COV)]]*S1941</f>
        <v>66.174246575342465</v>
      </c>
      <c r="X1941" s="68">
        <f t="shared" si="432"/>
        <v>438.9502933497435</v>
      </c>
      <c r="Y1941" s="68">
        <f t="shared" si="433"/>
        <v>901.49368678855444</v>
      </c>
      <c r="Z1941" s="58">
        <f>(Table1[[#This Row],[Eoq]]/2)*(Table1[[#This Row],[Std. Price ($)]]*$K$1)</f>
        <v>7191.6203477102435</v>
      </c>
      <c r="AA1941" s="58">
        <f>Table1[[#This Row],[number of times I order]]*$H$1</f>
        <v>7191.6203477102435</v>
      </c>
      <c r="AB1941" s="58">
        <f>Table1[[#This Row],[Holding cost]]+AA1941</f>
        <v>14383.240695420487</v>
      </c>
      <c r="AC1941" s="34">
        <v>-0.2</v>
      </c>
      <c r="AD1941" s="29">
        <v>1</v>
      </c>
      <c r="AE1941" s="29">
        <v>0.4</v>
      </c>
      <c r="AF1941" s="29">
        <v>44</v>
      </c>
    </row>
    <row r="1942" spans="1:32" x14ac:dyDescent="0.15">
      <c r="A1942" s="32">
        <v>9089.8359500487295</v>
      </c>
      <c r="B1942" s="33">
        <v>25.440382000000003</v>
      </c>
      <c r="C1942" s="33">
        <v>129909.91804719424</v>
      </c>
      <c r="D1942" s="33">
        <f>C1942/Table1[[#This Row],[Std. Price ($)]]</f>
        <v>5106.4452588484801</v>
      </c>
      <c r="E1942" s="29">
        <v>7188</v>
      </c>
      <c r="F1942" s="29">
        <f t="shared" si="420"/>
        <v>5750.4</v>
      </c>
      <c r="G1942" s="29">
        <f t="shared" si="421"/>
        <v>5750.4</v>
      </c>
      <c r="H1942" s="29">
        <f t="shared" si="422"/>
        <v>5750.4</v>
      </c>
      <c r="I1942" s="58">
        <f t="shared" si="423"/>
        <v>5750.4</v>
      </c>
      <c r="J1942" s="58">
        <f t="shared" si="424"/>
        <v>5750.4</v>
      </c>
      <c r="K1942" s="58">
        <f t="shared" si="425"/>
        <v>5750.4</v>
      </c>
      <c r="L1942" s="58">
        <f t="shared" si="426"/>
        <v>5750.4</v>
      </c>
      <c r="M1942" s="58">
        <f t="shared" si="427"/>
        <v>5750.4</v>
      </c>
      <c r="N1942" s="58">
        <f t="shared" si="428"/>
        <v>5750.4</v>
      </c>
      <c r="O1942" s="58">
        <f t="shared" si="429"/>
        <v>5750.4</v>
      </c>
      <c r="P1942" s="58">
        <f t="shared" si="430"/>
        <v>5750.4</v>
      </c>
      <c r="Q1942" s="58">
        <f t="shared" si="431"/>
        <v>5750.4</v>
      </c>
      <c r="R1942" s="58">
        <f>SUM(Table1[[#This Row],[Oct]:[September]])</f>
        <v>69004.800000000003</v>
      </c>
      <c r="S1942" s="68">
        <f>Table1[[#This Row],[DEMAND for the whole year]]/365</f>
        <v>189.05424657534246</v>
      </c>
      <c r="T1942" s="68">
        <f>Table1[[#This Row],[Lead Time (days)]]*S1942</f>
        <v>8318.3868493150676</v>
      </c>
      <c r="U1942" s="68">
        <f>SQRT(2*Table1[[#This Row],[DEMAND for the whole year]]*$H$1/(Table1[[#This Row],[Std. Price ($)]]*$K$1))</f>
        <v>2852.5841449600584</v>
      </c>
      <c r="V1942" s="68">
        <f>Table1[[#This Row],[DEMAND for the whole year]]/U1942</f>
        <v>24.190276778309094</v>
      </c>
      <c r="W1942" s="68">
        <f>Table1[[#This Row],[Demand variability (COV)]]*S1942</f>
        <v>71.840613698630136</v>
      </c>
      <c r="X1942" s="68">
        <f t="shared" si="432"/>
        <v>476.53672069444485</v>
      </c>
      <c r="Y1942" s="68">
        <f t="shared" si="433"/>
        <v>978.68677100227694</v>
      </c>
      <c r="Z1942" s="58">
        <f>(Table1[[#This Row],[Eoq]]/2)*(Table1[[#This Row],[Std. Price ($)]]*$K$1)</f>
        <v>7257.0830334927277</v>
      </c>
      <c r="AA1942" s="58">
        <f>Table1[[#This Row],[number of times I order]]*$H$1</f>
        <v>7257.0830334927286</v>
      </c>
      <c r="AB1942" s="58">
        <f>Table1[[#This Row],[Holding cost]]+AA1942</f>
        <v>14514.166066985457</v>
      </c>
      <c r="AC1942" s="34">
        <v>-0.2</v>
      </c>
      <c r="AD1942" s="29">
        <v>1</v>
      </c>
      <c r="AE1942" s="29">
        <v>0.38</v>
      </c>
      <c r="AF1942" s="29">
        <v>44</v>
      </c>
    </row>
    <row r="1943" spans="1:32" x14ac:dyDescent="0.15">
      <c r="A1943" s="32">
        <v>42375.456802523404</v>
      </c>
      <c r="B1943" s="33">
        <v>7.4989530000000011</v>
      </c>
      <c r="C1943" s="33">
        <v>127037.57203879091</v>
      </c>
      <c r="D1943" s="33">
        <f>C1943/Table1[[#This Row],[Std. Price ($)]]</f>
        <v>16940.707861322891</v>
      </c>
      <c r="E1943" s="29">
        <v>7786</v>
      </c>
      <c r="F1943" s="29">
        <f t="shared" si="420"/>
        <v>14014.8</v>
      </c>
      <c r="G1943" s="29">
        <f t="shared" si="421"/>
        <v>14014.8</v>
      </c>
      <c r="H1943" s="29">
        <f t="shared" si="422"/>
        <v>14014.8</v>
      </c>
      <c r="I1943" s="58">
        <f t="shared" si="423"/>
        <v>14014.8</v>
      </c>
      <c r="J1943" s="58">
        <f t="shared" si="424"/>
        <v>14014.8</v>
      </c>
      <c r="K1943" s="58">
        <f t="shared" si="425"/>
        <v>14014.8</v>
      </c>
      <c r="L1943" s="58">
        <f t="shared" si="426"/>
        <v>14014.8</v>
      </c>
      <c r="M1943" s="58">
        <f t="shared" si="427"/>
        <v>14014.8</v>
      </c>
      <c r="N1943" s="58">
        <f t="shared" si="428"/>
        <v>14014.8</v>
      </c>
      <c r="O1943" s="58">
        <f t="shared" si="429"/>
        <v>14014.8</v>
      </c>
      <c r="P1943" s="58">
        <f t="shared" si="430"/>
        <v>14014.8</v>
      </c>
      <c r="Q1943" s="58">
        <f t="shared" si="431"/>
        <v>14014.8</v>
      </c>
      <c r="R1943" s="58">
        <f>SUM(Table1[[#This Row],[Oct]:[September]])</f>
        <v>168177.59999999998</v>
      </c>
      <c r="S1943" s="68">
        <f>Table1[[#This Row],[DEMAND for the whole year]]/365</f>
        <v>460.76054794520542</v>
      </c>
      <c r="T1943" s="68">
        <f>Table1[[#This Row],[Lead Time (days)]]*S1943</f>
        <v>30410.196164383557</v>
      </c>
      <c r="U1943" s="68">
        <f>SQRT(2*Table1[[#This Row],[DEMAND for the whole year]]*$H$1/(Table1[[#This Row],[Std. Price ($)]]*$K$1))</f>
        <v>8202.465016588354</v>
      </c>
      <c r="V1943" s="68">
        <f>Table1[[#This Row],[DEMAND for the whole year]]/U1943</f>
        <v>20.503299881180105</v>
      </c>
      <c r="W1943" s="68">
        <f>Table1[[#This Row],[Demand variability (COV)]]*S1943</f>
        <v>331.74759452054786</v>
      </c>
      <c r="X1943" s="68">
        <f t="shared" si="432"/>
        <v>2695.1301985305295</v>
      </c>
      <c r="Y1943" s="68">
        <f t="shared" si="433"/>
        <v>5535.1207092430013</v>
      </c>
      <c r="Z1943" s="58">
        <f>(Table1[[#This Row],[Eoq]]/2)*(Table1[[#This Row],[Std. Price ($)]]*$K$1)</f>
        <v>6150.9899643540302</v>
      </c>
      <c r="AA1943" s="58">
        <f>Table1[[#This Row],[number of times I order]]*$H$1</f>
        <v>6150.9899643540311</v>
      </c>
      <c r="AB1943" s="58">
        <f>Table1[[#This Row],[Holding cost]]+AA1943</f>
        <v>12301.97992870806</v>
      </c>
      <c r="AC1943" s="34">
        <v>0.8</v>
      </c>
      <c r="AD1943" s="29">
        <v>1</v>
      </c>
      <c r="AE1943" s="29">
        <v>0.72</v>
      </c>
      <c r="AF1943" s="29">
        <v>66</v>
      </c>
    </row>
    <row r="1944" spans="1:32" x14ac:dyDescent="0.15">
      <c r="A1944" s="32">
        <v>18011.477569047485</v>
      </c>
      <c r="B1944" s="33">
        <v>12.626658000000001</v>
      </c>
      <c r="C1944" s="33">
        <v>57288.339665362801</v>
      </c>
      <c r="D1944" s="33">
        <f>C1944/Table1[[#This Row],[Std. Price ($)]]</f>
        <v>4537.0944287366301</v>
      </c>
      <c r="E1944" s="29">
        <v>5142</v>
      </c>
      <c r="F1944" s="29">
        <f t="shared" si="420"/>
        <v>11312.4</v>
      </c>
      <c r="G1944" s="29">
        <f t="shared" si="421"/>
        <v>11312.4</v>
      </c>
      <c r="H1944" s="29">
        <f t="shared" si="422"/>
        <v>11312.4</v>
      </c>
      <c r="I1944" s="58">
        <f t="shared" si="423"/>
        <v>11312.4</v>
      </c>
      <c r="J1944" s="58">
        <f t="shared" si="424"/>
        <v>11312.4</v>
      </c>
      <c r="K1944" s="58">
        <f t="shared" si="425"/>
        <v>11312.4</v>
      </c>
      <c r="L1944" s="58">
        <f t="shared" si="426"/>
        <v>11312.4</v>
      </c>
      <c r="M1944" s="58">
        <f t="shared" si="427"/>
        <v>11312.4</v>
      </c>
      <c r="N1944" s="58">
        <f t="shared" si="428"/>
        <v>11312.4</v>
      </c>
      <c r="O1944" s="58">
        <f t="shared" si="429"/>
        <v>11312.4</v>
      </c>
      <c r="P1944" s="58">
        <f t="shared" si="430"/>
        <v>11312.4</v>
      </c>
      <c r="Q1944" s="58">
        <f t="shared" si="431"/>
        <v>11312.4</v>
      </c>
      <c r="R1944" s="58">
        <f>SUM(Table1[[#This Row],[Oct]:[September]])</f>
        <v>135748.79999999996</v>
      </c>
      <c r="S1944" s="68">
        <f>Table1[[#This Row],[DEMAND for the whole year]]/365</f>
        <v>371.91452054794507</v>
      </c>
      <c r="T1944" s="68">
        <f>Table1[[#This Row],[Lead Time (days)]]*S1944</f>
        <v>16364.238904109583</v>
      </c>
      <c r="U1944" s="68">
        <f>SQRT(2*Table1[[#This Row],[DEMAND for the whole year]]*$H$1/(Table1[[#This Row],[Std. Price ($)]]*$K$1))</f>
        <v>5679.1641044643457</v>
      </c>
      <c r="V1944" s="68">
        <f>Table1[[#This Row],[DEMAND for the whole year]]/U1944</f>
        <v>23.902954290982525</v>
      </c>
      <c r="W1944" s="68">
        <f>Table1[[#This Row],[Demand variability (COV)]]*S1944</f>
        <v>163.64238904109584</v>
      </c>
      <c r="X1944" s="68">
        <f t="shared" si="432"/>
        <v>1085.4808084933625</v>
      </c>
      <c r="Y1944" s="68">
        <f t="shared" si="433"/>
        <v>2229.3050279549925</v>
      </c>
      <c r="Z1944" s="58">
        <f>(Table1[[#This Row],[Eoq]]/2)*(Table1[[#This Row],[Std. Price ($)]]*$K$1)</f>
        <v>7170.8862872947575</v>
      </c>
      <c r="AA1944" s="58">
        <f>Table1[[#This Row],[number of times I order]]*$H$1</f>
        <v>7170.8862872947575</v>
      </c>
      <c r="AB1944" s="58">
        <f>Table1[[#This Row],[Holding cost]]+AA1944</f>
        <v>14341.772574589515</v>
      </c>
      <c r="AC1944" s="34">
        <v>1.2</v>
      </c>
      <c r="AD1944" s="29">
        <v>1</v>
      </c>
      <c r="AE1944" s="29">
        <v>0.44</v>
      </c>
      <c r="AF1944" s="29">
        <v>44</v>
      </c>
    </row>
    <row r="1945" spans="1:32" x14ac:dyDescent="0.15">
      <c r="A1945" s="32">
        <v>20540.376453567511</v>
      </c>
      <c r="B1945" s="33">
        <v>7.4989530000000011</v>
      </c>
      <c r="C1945" s="33">
        <v>35416.778226626011</v>
      </c>
      <c r="D1945" s="33">
        <f>C1945/Table1[[#This Row],[Std. Price ($)]]</f>
        <v>4722.8964132227529</v>
      </c>
      <c r="E1945" s="29">
        <v>5054</v>
      </c>
      <c r="F1945" s="29">
        <f t="shared" si="420"/>
        <v>6064.8</v>
      </c>
      <c r="G1945" s="29">
        <f t="shared" si="421"/>
        <v>6064.8</v>
      </c>
      <c r="H1945" s="29">
        <f t="shared" si="422"/>
        <v>6064.8</v>
      </c>
      <c r="I1945" s="58">
        <f t="shared" si="423"/>
        <v>6064.8</v>
      </c>
      <c r="J1945" s="58">
        <f t="shared" si="424"/>
        <v>6064.8</v>
      </c>
      <c r="K1945" s="58">
        <f t="shared" si="425"/>
        <v>6064.8</v>
      </c>
      <c r="L1945" s="58">
        <f t="shared" si="426"/>
        <v>6064.8</v>
      </c>
      <c r="M1945" s="58">
        <f t="shared" si="427"/>
        <v>6064.8</v>
      </c>
      <c r="N1945" s="58">
        <f t="shared" si="428"/>
        <v>6064.8</v>
      </c>
      <c r="O1945" s="58">
        <f t="shared" si="429"/>
        <v>6064.8</v>
      </c>
      <c r="P1945" s="58">
        <f t="shared" si="430"/>
        <v>6064.8</v>
      </c>
      <c r="Q1945" s="58">
        <f t="shared" si="431"/>
        <v>6064.8</v>
      </c>
      <c r="R1945" s="58">
        <f>SUM(Table1[[#This Row],[Oct]:[September]])</f>
        <v>72777.60000000002</v>
      </c>
      <c r="S1945" s="68">
        <f>Table1[[#This Row],[DEMAND for the whole year]]/365</f>
        <v>199.39068493150691</v>
      </c>
      <c r="T1945" s="68">
        <f>Table1[[#This Row],[Lead Time (days)]]*S1945</f>
        <v>4585.9857534246594</v>
      </c>
      <c r="U1945" s="68">
        <f>SQRT(2*Table1[[#This Row],[DEMAND for the whole year]]*$H$1/(Table1[[#This Row],[Std. Price ($)]]*$K$1))</f>
        <v>5395.8414050622187</v>
      </c>
      <c r="V1945" s="68">
        <f>Table1[[#This Row],[DEMAND for the whole year]]/U1945</f>
        <v>13.487720364005183</v>
      </c>
      <c r="W1945" s="68">
        <f>Table1[[#This Row],[Demand variability (COV)]]*S1945</f>
        <v>183.43943013698637</v>
      </c>
      <c r="X1945" s="68">
        <f t="shared" si="432"/>
        <v>879.74460166948052</v>
      </c>
      <c r="Y1945" s="68">
        <f t="shared" si="433"/>
        <v>1806.7745173129219</v>
      </c>
      <c r="Z1945" s="58">
        <f>(Table1[[#This Row],[Eoq]]/2)*(Table1[[#This Row],[Std. Price ($)]]*$K$1)</f>
        <v>4046.3161092015548</v>
      </c>
      <c r="AA1945" s="58">
        <f>Table1[[#This Row],[number of times I order]]*$H$1</f>
        <v>4046.3161092015548</v>
      </c>
      <c r="AB1945" s="58">
        <f>Table1[[#This Row],[Holding cost]]+AA1945</f>
        <v>8092.6322184031096</v>
      </c>
      <c r="AC1945" s="34">
        <v>0.2</v>
      </c>
      <c r="AD1945" s="29">
        <v>1</v>
      </c>
      <c r="AE1945" s="29">
        <v>0.92</v>
      </c>
      <c r="AF1945" s="29">
        <v>23</v>
      </c>
    </row>
    <row r="1946" spans="1:32" x14ac:dyDescent="0.15">
      <c r="A1946" s="32">
        <v>13930.053335741399</v>
      </c>
      <c r="B1946" s="33">
        <v>16.693611000000001</v>
      </c>
      <c r="C1946" s="33">
        <v>304565.78189874801</v>
      </c>
      <c r="D1946" s="33">
        <f>C1946/Table1[[#This Row],[Std. Price ($)]]</f>
        <v>18244.451838415785</v>
      </c>
      <c r="E1946" s="29">
        <v>7414</v>
      </c>
      <c r="F1946" s="29">
        <f t="shared" si="420"/>
        <v>2224.2000000000007</v>
      </c>
      <c r="G1946" s="29">
        <f t="shared" si="421"/>
        <v>2224.2000000000007</v>
      </c>
      <c r="H1946" s="29">
        <f t="shared" si="422"/>
        <v>2224.2000000000007</v>
      </c>
      <c r="I1946" s="58">
        <f t="shared" si="423"/>
        <v>2224.2000000000007</v>
      </c>
      <c r="J1946" s="58">
        <f t="shared" si="424"/>
        <v>2224.2000000000007</v>
      </c>
      <c r="K1946" s="58">
        <f t="shared" si="425"/>
        <v>2224.2000000000007</v>
      </c>
      <c r="L1946" s="58">
        <f t="shared" si="426"/>
        <v>2224.2000000000007</v>
      </c>
      <c r="M1946" s="58">
        <f t="shared" si="427"/>
        <v>2224.2000000000007</v>
      </c>
      <c r="N1946" s="58">
        <f t="shared" si="428"/>
        <v>2224.2000000000007</v>
      </c>
      <c r="O1946" s="58">
        <f t="shared" si="429"/>
        <v>2224.2000000000007</v>
      </c>
      <c r="P1946" s="58">
        <f t="shared" si="430"/>
        <v>2224.2000000000007</v>
      </c>
      <c r="Q1946" s="58">
        <f t="shared" si="431"/>
        <v>2224.2000000000007</v>
      </c>
      <c r="R1946" s="58">
        <f>SUM(Table1[[#This Row],[Oct]:[September]])</f>
        <v>26690.400000000009</v>
      </c>
      <c r="S1946" s="68">
        <f>Table1[[#This Row],[DEMAND for the whole year]]/365</f>
        <v>73.124383561643853</v>
      </c>
      <c r="T1946" s="68">
        <f>Table1[[#This Row],[Lead Time (days)]]*S1946</f>
        <v>7897.4334246575363</v>
      </c>
      <c r="U1946" s="68">
        <f>SQRT(2*Table1[[#This Row],[DEMAND for the whole year]]*$H$1/(Table1[[#This Row],[Std. Price ($)]]*$K$1))</f>
        <v>2190.0953544896042</v>
      </c>
      <c r="V1946" s="68">
        <f>Table1[[#This Row],[DEMAND for the whole year]]/U1946</f>
        <v>12.18686663358552</v>
      </c>
      <c r="W1946" s="68">
        <f>Table1[[#This Row],[Demand variability (COV)]]*S1946</f>
        <v>37.293435616438366</v>
      </c>
      <c r="X1946" s="68">
        <f t="shared" si="432"/>
        <v>387.56475165882</v>
      </c>
      <c r="Y1946" s="68">
        <f t="shared" si="433"/>
        <v>795.96068651859423</v>
      </c>
      <c r="Z1946" s="58">
        <f>(Table1[[#This Row],[Eoq]]/2)*(Table1[[#This Row],[Std. Price ($)]]*$K$1)</f>
        <v>3656.0599900756561</v>
      </c>
      <c r="AA1946" s="58">
        <f>Table1[[#This Row],[number of times I order]]*$H$1</f>
        <v>3656.0599900756561</v>
      </c>
      <c r="AB1946" s="58">
        <f>Table1[[#This Row],[Holding cost]]+AA1946</f>
        <v>7312.1199801513121</v>
      </c>
      <c r="AC1946" s="34">
        <v>-0.7</v>
      </c>
      <c r="AD1946" s="29">
        <v>0.85</v>
      </c>
      <c r="AE1946" s="29">
        <v>0.51</v>
      </c>
      <c r="AF1946" s="29">
        <v>108</v>
      </c>
    </row>
    <row r="1947" spans="1:32" x14ac:dyDescent="0.15">
      <c r="A1947" s="32">
        <v>92199.421462976214</v>
      </c>
      <c r="B1947" s="33">
        <v>12.692020000000001</v>
      </c>
      <c r="C1947" s="33">
        <v>315697.37285814638</v>
      </c>
      <c r="D1947" s="33">
        <f>C1947/Table1[[#This Row],[Std. Price ($)]]</f>
        <v>24873.69015004281</v>
      </c>
      <c r="E1947" s="29">
        <v>7414</v>
      </c>
      <c r="F1947" s="29">
        <f t="shared" si="420"/>
        <v>13345.2</v>
      </c>
      <c r="G1947" s="29">
        <f t="shared" si="421"/>
        <v>13345.2</v>
      </c>
      <c r="H1947" s="29">
        <f t="shared" si="422"/>
        <v>13345.2</v>
      </c>
      <c r="I1947" s="58">
        <f t="shared" si="423"/>
        <v>13345.2</v>
      </c>
      <c r="J1947" s="58">
        <f t="shared" si="424"/>
        <v>13345.2</v>
      </c>
      <c r="K1947" s="58">
        <f t="shared" si="425"/>
        <v>13345.2</v>
      </c>
      <c r="L1947" s="58">
        <f t="shared" si="426"/>
        <v>13345.2</v>
      </c>
      <c r="M1947" s="58">
        <f t="shared" si="427"/>
        <v>13345.2</v>
      </c>
      <c r="N1947" s="58">
        <f t="shared" si="428"/>
        <v>13345.2</v>
      </c>
      <c r="O1947" s="58">
        <f t="shared" si="429"/>
        <v>13345.2</v>
      </c>
      <c r="P1947" s="58">
        <f t="shared" si="430"/>
        <v>13345.2</v>
      </c>
      <c r="Q1947" s="58">
        <f t="shared" si="431"/>
        <v>13345.2</v>
      </c>
      <c r="R1947" s="58">
        <f>SUM(Table1[[#This Row],[Oct]:[September]])</f>
        <v>160142.40000000002</v>
      </c>
      <c r="S1947" s="68">
        <f>Table1[[#This Row],[DEMAND for the whole year]]/365</f>
        <v>438.74630136986309</v>
      </c>
      <c r="T1947" s="68">
        <f>Table1[[#This Row],[Lead Time (days)]]*S1947</f>
        <v>57037.019178082199</v>
      </c>
      <c r="U1947" s="68">
        <f>SQRT(2*Table1[[#This Row],[DEMAND for the whole year]]*$H$1/(Table1[[#This Row],[Std. Price ($)]]*$K$1))</f>
        <v>6152.4546316480773</v>
      </c>
      <c r="V1947" s="68">
        <f>Table1[[#This Row],[DEMAND for the whole year]]/U1947</f>
        <v>26.029025744656678</v>
      </c>
      <c r="W1947" s="68">
        <f>Table1[[#This Row],[Demand variability (COV)]]*S1947</f>
        <v>228.14807671232882</v>
      </c>
      <c r="X1947" s="68">
        <f t="shared" si="432"/>
        <v>2601.2883035103023</v>
      </c>
      <c r="Y1947" s="68">
        <f t="shared" si="433"/>
        <v>5342.3930195735838</v>
      </c>
      <c r="Z1947" s="58">
        <f>(Table1[[#This Row],[Eoq]]/2)*(Table1[[#This Row],[Std. Price ($)]]*$K$1)</f>
        <v>7808.707723397004</v>
      </c>
      <c r="AA1947" s="58">
        <f>Table1[[#This Row],[number of times I order]]*$H$1</f>
        <v>7808.7077233970031</v>
      </c>
      <c r="AB1947" s="58">
        <f>Table1[[#This Row],[Holding cost]]+AA1947</f>
        <v>15617.415446794006</v>
      </c>
      <c r="AC1947" s="34">
        <v>0.8</v>
      </c>
      <c r="AD1947" s="29">
        <v>0.72</v>
      </c>
      <c r="AE1947" s="29">
        <v>0.52</v>
      </c>
      <c r="AF1947" s="29">
        <v>130</v>
      </c>
    </row>
    <row r="1948" spans="1:32" x14ac:dyDescent="0.15">
      <c r="A1948" s="32">
        <v>63513.447267649746</v>
      </c>
      <c r="B1948" s="33">
        <v>8.0670370000000009</v>
      </c>
      <c r="C1948" s="33">
        <v>27035.064926783954</v>
      </c>
      <c r="D1948" s="33">
        <f>C1948/Table1[[#This Row],[Std. Price ($)]]</f>
        <v>3351.300474608453</v>
      </c>
      <c r="E1948" s="29">
        <v>8302</v>
      </c>
      <c r="F1948" s="29">
        <f t="shared" si="420"/>
        <v>13283.2</v>
      </c>
      <c r="G1948" s="29">
        <f t="shared" si="421"/>
        <v>13283.2</v>
      </c>
      <c r="H1948" s="29">
        <f t="shared" si="422"/>
        <v>13283.2</v>
      </c>
      <c r="I1948" s="58">
        <f t="shared" si="423"/>
        <v>13283.2</v>
      </c>
      <c r="J1948" s="58">
        <f t="shared" si="424"/>
        <v>13283.2</v>
      </c>
      <c r="K1948" s="58">
        <f t="shared" si="425"/>
        <v>13283.2</v>
      </c>
      <c r="L1948" s="58">
        <f t="shared" si="426"/>
        <v>13283.2</v>
      </c>
      <c r="M1948" s="58">
        <f t="shared" si="427"/>
        <v>13283.2</v>
      </c>
      <c r="N1948" s="58">
        <f t="shared" si="428"/>
        <v>13283.2</v>
      </c>
      <c r="O1948" s="58">
        <f t="shared" si="429"/>
        <v>13283.2</v>
      </c>
      <c r="P1948" s="58">
        <f t="shared" si="430"/>
        <v>13283.2</v>
      </c>
      <c r="Q1948" s="58">
        <f t="shared" si="431"/>
        <v>13283.2</v>
      </c>
      <c r="R1948" s="58">
        <f>SUM(Table1[[#This Row],[Oct]:[September]])</f>
        <v>159398.40000000002</v>
      </c>
      <c r="S1948" s="68">
        <f>Table1[[#This Row],[DEMAND for the whole year]]/365</f>
        <v>436.70794520547952</v>
      </c>
      <c r="T1948" s="68">
        <f>Table1[[#This Row],[Lead Time (days)]]*S1948</f>
        <v>10044.28273972603</v>
      </c>
      <c r="U1948" s="68">
        <f>SQRT(2*Table1[[#This Row],[DEMAND for the whole year]]*$H$1/(Table1[[#This Row],[Std. Price ($)]]*$K$1))</f>
        <v>7699.1996538620933</v>
      </c>
      <c r="V1948" s="68">
        <f>Table1[[#This Row],[DEMAND for the whole year]]/U1948</f>
        <v>20.703242826030905</v>
      </c>
      <c r="W1948" s="68">
        <f>Table1[[#This Row],[Demand variability (COV)]]*S1948</f>
        <v>74.240350684931528</v>
      </c>
      <c r="X1948" s="68">
        <f t="shared" si="432"/>
        <v>356.04421411658564</v>
      </c>
      <c r="Y1948" s="68">
        <f t="shared" si="433"/>
        <v>731.22541687870091</v>
      </c>
      <c r="Z1948" s="58">
        <f>(Table1[[#This Row],[Eoq]]/2)*(Table1[[#This Row],[Std. Price ($)]]*$K$1)</f>
        <v>6210.9728478092711</v>
      </c>
      <c r="AA1948" s="58">
        <f>Table1[[#This Row],[number of times I order]]*$H$1</f>
        <v>6210.972847809272</v>
      </c>
      <c r="AB1948" s="58">
        <f>Table1[[#This Row],[Holding cost]]+AA1948</f>
        <v>12421.945695618542</v>
      </c>
      <c r="AC1948" s="34">
        <v>0.6</v>
      </c>
      <c r="AD1948" s="29">
        <v>0.72</v>
      </c>
      <c r="AE1948" s="29">
        <v>0.17</v>
      </c>
      <c r="AF1948" s="29">
        <v>23</v>
      </c>
    </row>
    <row r="1949" spans="1:32" x14ac:dyDescent="0.15">
      <c r="A1949" s="32">
        <v>94414.553391193651</v>
      </c>
      <c r="B1949" s="33">
        <v>12.217458000000002</v>
      </c>
      <c r="C1949" s="33">
        <v>30768.515294636425</v>
      </c>
      <c r="D1949" s="33">
        <f>C1949/Table1[[#This Row],[Std. Price ($)]]</f>
        <v>2518.4056531756787</v>
      </c>
      <c r="E1949" s="29">
        <v>7648</v>
      </c>
      <c r="F1949" s="29">
        <f t="shared" si="420"/>
        <v>19120</v>
      </c>
      <c r="G1949" s="29">
        <f t="shared" si="421"/>
        <v>19120</v>
      </c>
      <c r="H1949" s="29">
        <f t="shared" si="422"/>
        <v>19120</v>
      </c>
      <c r="I1949" s="58">
        <f t="shared" si="423"/>
        <v>19120</v>
      </c>
      <c r="J1949" s="58">
        <f t="shared" si="424"/>
        <v>19120</v>
      </c>
      <c r="K1949" s="58">
        <f t="shared" si="425"/>
        <v>19120</v>
      </c>
      <c r="L1949" s="58">
        <f t="shared" si="426"/>
        <v>19120</v>
      </c>
      <c r="M1949" s="58">
        <f t="shared" si="427"/>
        <v>19120</v>
      </c>
      <c r="N1949" s="58">
        <f t="shared" si="428"/>
        <v>19120</v>
      </c>
      <c r="O1949" s="58">
        <f t="shared" si="429"/>
        <v>19120</v>
      </c>
      <c r="P1949" s="58">
        <f t="shared" si="430"/>
        <v>19120</v>
      </c>
      <c r="Q1949" s="58">
        <f t="shared" si="431"/>
        <v>19120</v>
      </c>
      <c r="R1949" s="58">
        <f>SUM(Table1[[#This Row],[Oct]:[September]])</f>
        <v>229440</v>
      </c>
      <c r="S1949" s="68">
        <f>Table1[[#This Row],[DEMAND for the whole year]]/365</f>
        <v>628.60273972602738</v>
      </c>
      <c r="T1949" s="68">
        <f>Table1[[#This Row],[Lead Time (days)]]*S1949</f>
        <v>7543.232876712329</v>
      </c>
      <c r="U1949" s="68">
        <f>SQRT(2*Table1[[#This Row],[DEMAND for the whole year]]*$H$1/(Table1[[#This Row],[Std. Price ($)]]*$K$1))</f>
        <v>7505.9344435926432</v>
      </c>
      <c r="V1949" s="68">
        <f>Table1[[#This Row],[DEMAND for the whole year]]/U1949</f>
        <v>30.567812938448842</v>
      </c>
      <c r="W1949" s="68">
        <f>Table1[[#This Row],[Demand variability (COV)]]*S1949</f>
        <v>396.01972602739727</v>
      </c>
      <c r="X1949" s="68">
        <f t="shared" si="432"/>
        <v>1371.8525725579179</v>
      </c>
      <c r="Y1949" s="68">
        <f t="shared" si="433"/>
        <v>2817.4407264382867</v>
      </c>
      <c r="Z1949" s="58">
        <f>(Table1[[#This Row],[Eoq]]/2)*(Table1[[#This Row],[Std. Price ($)]]*$K$1)</f>
        <v>9170.3438815346508</v>
      </c>
      <c r="AA1949" s="58">
        <f>Table1[[#This Row],[number of times I order]]*$H$1</f>
        <v>9170.3438815346526</v>
      </c>
      <c r="AB1949" s="58">
        <f>Table1[[#This Row],[Holding cost]]+AA1949</f>
        <v>18340.687763069305</v>
      </c>
      <c r="AC1949" s="34">
        <v>1.5</v>
      </c>
      <c r="AD1949" s="29">
        <v>1</v>
      </c>
      <c r="AE1949" s="29">
        <v>0.63</v>
      </c>
      <c r="AF1949" s="29">
        <v>12</v>
      </c>
    </row>
    <row r="1950" spans="1:32" x14ac:dyDescent="0.15">
      <c r="A1950" s="32">
        <v>6029.3960219901746</v>
      </c>
      <c r="B1950" s="33">
        <v>8.219024000000001</v>
      </c>
      <c r="C1950" s="33">
        <v>42327.446359493115</v>
      </c>
      <c r="D1950" s="33">
        <f>C1950/Table1[[#This Row],[Std. Price ($)]]</f>
        <v>5149.9358512024191</v>
      </c>
      <c r="E1950" s="29">
        <v>9450</v>
      </c>
      <c r="F1950" s="29">
        <f t="shared" si="420"/>
        <v>15120</v>
      </c>
      <c r="G1950" s="29">
        <f t="shared" si="421"/>
        <v>15120</v>
      </c>
      <c r="H1950" s="29">
        <f t="shared" si="422"/>
        <v>15120</v>
      </c>
      <c r="I1950" s="58">
        <f t="shared" si="423"/>
        <v>15120</v>
      </c>
      <c r="J1950" s="58">
        <f t="shared" si="424"/>
        <v>15120</v>
      </c>
      <c r="K1950" s="58">
        <f t="shared" si="425"/>
        <v>15120</v>
      </c>
      <c r="L1950" s="58">
        <f t="shared" si="426"/>
        <v>15120</v>
      </c>
      <c r="M1950" s="58">
        <f t="shared" si="427"/>
        <v>15120</v>
      </c>
      <c r="N1950" s="58">
        <f t="shared" si="428"/>
        <v>15120</v>
      </c>
      <c r="O1950" s="58">
        <f t="shared" si="429"/>
        <v>15120</v>
      </c>
      <c r="P1950" s="58">
        <f t="shared" si="430"/>
        <v>15120</v>
      </c>
      <c r="Q1950" s="58">
        <f t="shared" si="431"/>
        <v>15120</v>
      </c>
      <c r="R1950" s="58">
        <f>SUM(Table1[[#This Row],[Oct]:[September]])</f>
        <v>181440</v>
      </c>
      <c r="S1950" s="68">
        <f>Table1[[#This Row],[DEMAND for the whole year]]/365</f>
        <v>497.09589041095893</v>
      </c>
      <c r="T1950" s="68">
        <f>Table1[[#This Row],[Lead Time (days)]]*S1950</f>
        <v>11433.205479452055</v>
      </c>
      <c r="U1950" s="68">
        <f>SQRT(2*Table1[[#This Row],[DEMAND for the whole year]]*$H$1/(Table1[[#This Row],[Std. Price ($)]]*$K$1))</f>
        <v>8137.9875603568344</v>
      </c>
      <c r="V1950" s="68">
        <f>Table1[[#This Row],[DEMAND for the whole year]]/U1950</f>
        <v>22.295438356758094</v>
      </c>
      <c r="W1950" s="68">
        <f>Table1[[#This Row],[Demand variability (COV)]]*S1950</f>
        <v>238.60602739726028</v>
      </c>
      <c r="X1950" s="68">
        <f t="shared" si="432"/>
        <v>1144.3143078441992</v>
      </c>
      <c r="Y1950" s="68">
        <f t="shared" si="433"/>
        <v>2350.1342631554317</v>
      </c>
      <c r="Z1950" s="58">
        <f>(Table1[[#This Row],[Eoq]]/2)*(Table1[[#This Row],[Std. Price ($)]]*$K$1)</f>
        <v>6688.6315070274286</v>
      </c>
      <c r="AA1950" s="58">
        <f>Table1[[#This Row],[number of times I order]]*$H$1</f>
        <v>6688.6315070274286</v>
      </c>
      <c r="AB1950" s="58">
        <f>Table1[[#This Row],[Holding cost]]+AA1950</f>
        <v>13377.263014054857</v>
      </c>
      <c r="AC1950" s="34">
        <v>0.6</v>
      </c>
      <c r="AD1950" s="29">
        <v>0.9</v>
      </c>
      <c r="AE1950" s="29">
        <v>0.48</v>
      </c>
      <c r="AF1950" s="29">
        <v>23</v>
      </c>
    </row>
    <row r="1951" spans="1:32" x14ac:dyDescent="0.15">
      <c r="A1951" s="32">
        <v>44002.601977692124</v>
      </c>
      <c r="B1951" s="33">
        <v>8.1254910000000002</v>
      </c>
      <c r="C1951" s="33">
        <v>43546.819977618645</v>
      </c>
      <c r="D1951" s="33">
        <f>C1951/Table1[[#This Row],[Std. Price ($)]]</f>
        <v>5359.2847469302033</v>
      </c>
      <c r="E1951" s="29">
        <v>7276</v>
      </c>
      <c r="F1951" s="29">
        <f t="shared" si="420"/>
        <v>4365.6000000000004</v>
      </c>
      <c r="G1951" s="29">
        <f t="shared" si="421"/>
        <v>4365.6000000000004</v>
      </c>
      <c r="H1951" s="29">
        <f t="shared" si="422"/>
        <v>4365.6000000000004</v>
      </c>
      <c r="I1951" s="58">
        <f t="shared" si="423"/>
        <v>4365.6000000000004</v>
      </c>
      <c r="J1951" s="58">
        <f t="shared" si="424"/>
        <v>4365.6000000000004</v>
      </c>
      <c r="K1951" s="58">
        <f t="shared" si="425"/>
        <v>4365.6000000000004</v>
      </c>
      <c r="L1951" s="58">
        <f t="shared" si="426"/>
        <v>4365.6000000000004</v>
      </c>
      <c r="M1951" s="58">
        <f t="shared" si="427"/>
        <v>4365.6000000000004</v>
      </c>
      <c r="N1951" s="58">
        <f t="shared" si="428"/>
        <v>4365.6000000000004</v>
      </c>
      <c r="O1951" s="58">
        <f t="shared" si="429"/>
        <v>4365.6000000000004</v>
      </c>
      <c r="P1951" s="58">
        <f t="shared" si="430"/>
        <v>4365.6000000000004</v>
      </c>
      <c r="Q1951" s="58">
        <f t="shared" si="431"/>
        <v>4365.6000000000004</v>
      </c>
      <c r="R1951" s="58">
        <f>SUM(Table1[[#This Row],[Oct]:[September]])</f>
        <v>52387.19999999999</v>
      </c>
      <c r="S1951" s="68">
        <f>Table1[[#This Row],[DEMAND for the whole year]]/365</f>
        <v>143.52657534246572</v>
      </c>
      <c r="T1951" s="68">
        <f>Table1[[#This Row],[Lead Time (days)]]*S1951</f>
        <v>5310.4832876712317</v>
      </c>
      <c r="U1951" s="68">
        <f>SQRT(2*Table1[[#This Row],[DEMAND for the whole year]]*$H$1/(Table1[[#This Row],[Std. Price ($)]]*$K$1))</f>
        <v>4397.931026534653</v>
      </c>
      <c r="V1951" s="68">
        <f>Table1[[#This Row],[DEMAND for the whole year]]/U1951</f>
        <v>11.911782991576031</v>
      </c>
      <c r="W1951" s="68">
        <f>Table1[[#This Row],[Demand variability (COV)]]*S1951</f>
        <v>55.975364383561633</v>
      </c>
      <c r="X1951" s="68">
        <f t="shared" si="432"/>
        <v>340.48484909211817</v>
      </c>
      <c r="Y1951" s="68">
        <f t="shared" si="433"/>
        <v>699.27038790957806</v>
      </c>
      <c r="Z1951" s="58">
        <f>(Table1[[#This Row],[Eoq]]/2)*(Table1[[#This Row],[Std. Price ($)]]*$K$1)</f>
        <v>3573.5348974728086</v>
      </c>
      <c r="AA1951" s="58">
        <f>Table1[[#This Row],[number of times I order]]*$H$1</f>
        <v>3573.534897472809</v>
      </c>
      <c r="AB1951" s="58">
        <f>Table1[[#This Row],[Holding cost]]+AA1951</f>
        <v>7147.0697949456171</v>
      </c>
      <c r="AC1951" s="34">
        <v>-0.4</v>
      </c>
      <c r="AD1951" s="29">
        <v>1</v>
      </c>
      <c r="AE1951" s="29">
        <v>0.39</v>
      </c>
      <c r="AF1951" s="29">
        <v>37</v>
      </c>
    </row>
    <row r="1952" spans="1:32" x14ac:dyDescent="0.15">
      <c r="A1952" s="32">
        <v>23986.338041204748</v>
      </c>
      <c r="B1952" s="33">
        <v>5.9158220000000004</v>
      </c>
      <c r="C1952" s="33">
        <v>74175.856481903509</v>
      </c>
      <c r="D1952" s="33">
        <f>C1952/Table1[[#This Row],[Std. Price ($)]]</f>
        <v>12538.554486917203</v>
      </c>
      <c r="E1952" s="29">
        <v>10082</v>
      </c>
      <c r="F1952" s="29">
        <f t="shared" si="420"/>
        <v>8065.6</v>
      </c>
      <c r="G1952" s="29">
        <f t="shared" si="421"/>
        <v>8065.6</v>
      </c>
      <c r="H1952" s="29">
        <f t="shared" si="422"/>
        <v>8065.6</v>
      </c>
      <c r="I1952" s="58">
        <f t="shared" si="423"/>
        <v>8065.6</v>
      </c>
      <c r="J1952" s="58">
        <f t="shared" si="424"/>
        <v>8065.6</v>
      </c>
      <c r="K1952" s="58">
        <f t="shared" si="425"/>
        <v>8065.6</v>
      </c>
      <c r="L1952" s="58">
        <f t="shared" si="426"/>
        <v>8065.6</v>
      </c>
      <c r="M1952" s="58">
        <f t="shared" si="427"/>
        <v>8065.6</v>
      </c>
      <c r="N1952" s="58">
        <f t="shared" si="428"/>
        <v>8065.6</v>
      </c>
      <c r="O1952" s="58">
        <f t="shared" si="429"/>
        <v>8065.6</v>
      </c>
      <c r="P1952" s="58">
        <f t="shared" si="430"/>
        <v>8065.6</v>
      </c>
      <c r="Q1952" s="58">
        <f t="shared" si="431"/>
        <v>8065.6</v>
      </c>
      <c r="R1952" s="58">
        <f>SUM(Table1[[#This Row],[Oct]:[September]])</f>
        <v>96787.200000000012</v>
      </c>
      <c r="S1952" s="68">
        <f>Table1[[#This Row],[DEMAND for the whole year]]/365</f>
        <v>265.17041095890414</v>
      </c>
      <c r="T1952" s="68">
        <f>Table1[[#This Row],[Lead Time (days)]]*S1952</f>
        <v>11667.498082191782</v>
      </c>
      <c r="U1952" s="68">
        <f>SQRT(2*Table1[[#This Row],[DEMAND for the whole year]]*$H$1/(Table1[[#This Row],[Std. Price ($)]]*$K$1))</f>
        <v>7005.869468062032</v>
      </c>
      <c r="V1952" s="68">
        <f>Table1[[#This Row],[DEMAND for the whole year]]/U1952</f>
        <v>13.815158909429888</v>
      </c>
      <c r="W1952" s="68">
        <f>Table1[[#This Row],[Demand variability (COV)]]*S1952</f>
        <v>140.54031780821921</v>
      </c>
      <c r="X1952" s="68">
        <f t="shared" si="432"/>
        <v>932.23900417433265</v>
      </c>
      <c r="Y1952" s="68">
        <f t="shared" si="433"/>
        <v>1914.5848392715302</v>
      </c>
      <c r="Z1952" s="58">
        <f>(Table1[[#This Row],[Eoq]]/2)*(Table1[[#This Row],[Std. Price ($)]]*$K$1)</f>
        <v>4144.5476728289668</v>
      </c>
      <c r="AA1952" s="58">
        <f>Table1[[#This Row],[number of times I order]]*$H$1</f>
        <v>4144.5476728289668</v>
      </c>
      <c r="AB1952" s="58">
        <f>Table1[[#This Row],[Holding cost]]+AA1952</f>
        <v>8289.0953456579336</v>
      </c>
      <c r="AC1952" s="34">
        <v>-0.2</v>
      </c>
      <c r="AD1952" s="29">
        <v>0.82</v>
      </c>
      <c r="AE1952" s="29">
        <v>0.53</v>
      </c>
      <c r="AF1952" s="29">
        <v>44</v>
      </c>
    </row>
    <row r="1953" spans="1:32" x14ac:dyDescent="0.15">
      <c r="A1953" s="32">
        <v>73719.852209331511</v>
      </c>
      <c r="B1953" s="33">
        <v>7.4989530000000011</v>
      </c>
      <c r="C1953" s="33">
        <v>165434.07911670892</v>
      </c>
      <c r="D1953" s="33">
        <f>C1953/Table1[[#This Row],[Std. Price ($)]]</f>
        <v>22060.956925147937</v>
      </c>
      <c r="E1953" s="29">
        <v>8634</v>
      </c>
      <c r="F1953" s="29">
        <f t="shared" si="420"/>
        <v>13814.4</v>
      </c>
      <c r="G1953" s="29">
        <f t="shared" si="421"/>
        <v>13814.4</v>
      </c>
      <c r="H1953" s="29">
        <f t="shared" si="422"/>
        <v>13814.4</v>
      </c>
      <c r="I1953" s="58">
        <f t="shared" si="423"/>
        <v>13814.4</v>
      </c>
      <c r="J1953" s="58">
        <f t="shared" si="424"/>
        <v>13814.4</v>
      </c>
      <c r="K1953" s="58">
        <f t="shared" si="425"/>
        <v>13814.4</v>
      </c>
      <c r="L1953" s="58">
        <f t="shared" si="426"/>
        <v>13814.4</v>
      </c>
      <c r="M1953" s="58">
        <f t="shared" si="427"/>
        <v>13814.4</v>
      </c>
      <c r="N1953" s="58">
        <f t="shared" si="428"/>
        <v>13814.4</v>
      </c>
      <c r="O1953" s="58">
        <f t="shared" si="429"/>
        <v>13814.4</v>
      </c>
      <c r="P1953" s="58">
        <f t="shared" si="430"/>
        <v>13814.4</v>
      </c>
      <c r="Q1953" s="58">
        <f t="shared" si="431"/>
        <v>13814.4</v>
      </c>
      <c r="R1953" s="58">
        <f>SUM(Table1[[#This Row],[Oct]:[September]])</f>
        <v>165772.79999999996</v>
      </c>
      <c r="S1953" s="68">
        <f>Table1[[#This Row],[DEMAND for the whole year]]/365</f>
        <v>454.17205479452042</v>
      </c>
      <c r="T1953" s="68">
        <f>Table1[[#This Row],[Lead Time (days)]]*S1953</f>
        <v>29975.355616438348</v>
      </c>
      <c r="U1953" s="68">
        <f>SQRT(2*Table1[[#This Row],[DEMAND for the whole year]]*$H$1/(Table1[[#This Row],[Std. Price ($)]]*$K$1))</f>
        <v>8143.6096447199088</v>
      </c>
      <c r="V1953" s="68">
        <f>Table1[[#This Row],[DEMAND for the whole year]]/U1953</f>
        <v>20.356181992033772</v>
      </c>
      <c r="W1953" s="68">
        <f>Table1[[#This Row],[Demand variability (COV)]]*S1953</f>
        <v>395.12968767123277</v>
      </c>
      <c r="X1953" s="68">
        <f t="shared" si="432"/>
        <v>3210.0487574529075</v>
      </c>
      <c r="Y1953" s="68">
        <f t="shared" si="433"/>
        <v>6592.634138693943</v>
      </c>
      <c r="Z1953" s="58">
        <f>(Table1[[#This Row],[Eoq]]/2)*(Table1[[#This Row],[Std. Price ($)]]*$K$1)</f>
        <v>6106.8545976101304</v>
      </c>
      <c r="AA1953" s="58">
        <f>Table1[[#This Row],[number of times I order]]*$H$1</f>
        <v>6106.8545976101313</v>
      </c>
      <c r="AB1953" s="58">
        <f>Table1[[#This Row],[Holding cost]]+AA1953</f>
        <v>12213.709195220261</v>
      </c>
      <c r="AC1953" s="34">
        <v>0.6</v>
      </c>
      <c r="AD1953" s="29">
        <v>1</v>
      </c>
      <c r="AE1953" s="29">
        <v>0.87</v>
      </c>
      <c r="AF1953" s="29">
        <v>66</v>
      </c>
    </row>
    <row r="1954" spans="1:32" x14ac:dyDescent="0.15">
      <c r="A1954" s="32">
        <v>63798.285675305669</v>
      </c>
      <c r="B1954" s="33">
        <v>13.129391000000002</v>
      </c>
      <c r="C1954" s="33">
        <v>75606.221624610203</v>
      </c>
      <c r="D1954" s="33">
        <f>C1954/Table1[[#This Row],[Std. Price ($)]]</f>
        <v>5758.5474927671967</v>
      </c>
      <c r="E1954" s="29">
        <v>8336</v>
      </c>
      <c r="F1954" s="29">
        <f t="shared" si="420"/>
        <v>13337.599999999999</v>
      </c>
      <c r="G1954" s="29">
        <f t="shared" si="421"/>
        <v>13337.599999999999</v>
      </c>
      <c r="H1954" s="29">
        <f t="shared" si="422"/>
        <v>13337.599999999999</v>
      </c>
      <c r="I1954" s="58">
        <f t="shared" si="423"/>
        <v>13337.599999999999</v>
      </c>
      <c r="J1954" s="58">
        <f t="shared" si="424"/>
        <v>13337.599999999999</v>
      </c>
      <c r="K1954" s="58">
        <f t="shared" si="425"/>
        <v>13337.599999999999</v>
      </c>
      <c r="L1954" s="58">
        <f t="shared" si="426"/>
        <v>13337.599999999999</v>
      </c>
      <c r="M1954" s="58">
        <f t="shared" si="427"/>
        <v>13337.599999999999</v>
      </c>
      <c r="N1954" s="58">
        <f t="shared" si="428"/>
        <v>13337.599999999999</v>
      </c>
      <c r="O1954" s="58">
        <f t="shared" si="429"/>
        <v>13337.599999999999</v>
      </c>
      <c r="P1954" s="58">
        <f t="shared" si="430"/>
        <v>13337.599999999999</v>
      </c>
      <c r="Q1954" s="58">
        <f t="shared" si="431"/>
        <v>13337.599999999999</v>
      </c>
      <c r="R1954" s="58">
        <f>SUM(Table1[[#This Row],[Oct]:[September]])</f>
        <v>160051.20000000004</v>
      </c>
      <c r="S1954" s="68">
        <f>Table1[[#This Row],[DEMAND for the whole year]]/365</f>
        <v>438.4964383561645</v>
      </c>
      <c r="T1954" s="68">
        <f>Table1[[#This Row],[Lead Time (days)]]*S1954</f>
        <v>14470.382465753428</v>
      </c>
      <c r="U1954" s="68">
        <f>SQRT(2*Table1[[#This Row],[DEMAND for the whole year]]*$H$1/(Table1[[#This Row],[Std. Price ($)]]*$K$1))</f>
        <v>6047.387580439814</v>
      </c>
      <c r="V1954" s="68">
        <f>Table1[[#This Row],[DEMAND for the whole year]]/U1954</f>
        <v>26.466172024046099</v>
      </c>
      <c r="W1954" s="68">
        <f>Table1[[#This Row],[Demand variability (COV)]]*S1954</f>
        <v>188.55346849315075</v>
      </c>
      <c r="X1954" s="68">
        <f t="shared" si="432"/>
        <v>1083.1572119809389</v>
      </c>
      <c r="Y1954" s="68">
        <f t="shared" si="433"/>
        <v>2224.5329441488548</v>
      </c>
      <c r="Z1954" s="58">
        <f>(Table1[[#This Row],[Eoq]]/2)*(Table1[[#This Row],[Std. Price ($)]]*$K$1)</f>
        <v>7939.8516072138291</v>
      </c>
      <c r="AA1954" s="58">
        <f>Table1[[#This Row],[number of times I order]]*$H$1</f>
        <v>7939.85160721383</v>
      </c>
      <c r="AB1954" s="58">
        <f>Table1[[#This Row],[Holding cost]]+AA1954</f>
        <v>15879.70321442766</v>
      </c>
      <c r="AC1954" s="34">
        <v>0.6</v>
      </c>
      <c r="AD1954" s="29">
        <v>0.82</v>
      </c>
      <c r="AE1954" s="29">
        <v>0.43</v>
      </c>
      <c r="AF1954" s="29">
        <v>33</v>
      </c>
    </row>
    <row r="1955" spans="1:32" x14ac:dyDescent="0.15">
      <c r="A1955" s="32">
        <v>98629.225684803285</v>
      </c>
      <c r="B1955" s="33">
        <v>7.9089670000000005</v>
      </c>
      <c r="C1955" s="33">
        <v>30471.410828528333</v>
      </c>
      <c r="D1955" s="33">
        <f>C1955/Table1[[#This Row],[Std. Price ($)]]</f>
        <v>3852.7674762745037</v>
      </c>
      <c r="E1955" s="29">
        <v>7454</v>
      </c>
      <c r="F1955" s="29">
        <f t="shared" si="420"/>
        <v>11926.4</v>
      </c>
      <c r="G1955" s="29">
        <f t="shared" si="421"/>
        <v>11926.4</v>
      </c>
      <c r="H1955" s="29">
        <f t="shared" si="422"/>
        <v>11926.4</v>
      </c>
      <c r="I1955" s="58">
        <f t="shared" si="423"/>
        <v>11926.4</v>
      </c>
      <c r="J1955" s="58">
        <f t="shared" si="424"/>
        <v>11926.4</v>
      </c>
      <c r="K1955" s="58">
        <f t="shared" si="425"/>
        <v>11926.4</v>
      </c>
      <c r="L1955" s="58">
        <f t="shared" si="426"/>
        <v>11926.4</v>
      </c>
      <c r="M1955" s="58">
        <f t="shared" si="427"/>
        <v>11926.4</v>
      </c>
      <c r="N1955" s="58">
        <f t="shared" si="428"/>
        <v>11926.4</v>
      </c>
      <c r="O1955" s="58">
        <f t="shared" si="429"/>
        <v>11926.4</v>
      </c>
      <c r="P1955" s="58">
        <f t="shared" si="430"/>
        <v>11926.4</v>
      </c>
      <c r="Q1955" s="58">
        <f t="shared" si="431"/>
        <v>11926.4</v>
      </c>
      <c r="R1955" s="58">
        <f>SUM(Table1[[#This Row],[Oct]:[September]])</f>
        <v>143116.79999999996</v>
      </c>
      <c r="S1955" s="68">
        <f>Table1[[#This Row],[DEMAND for the whole year]]/365</f>
        <v>392.1008219178081</v>
      </c>
      <c r="T1955" s="68">
        <f>Table1[[#This Row],[Lead Time (days)]]*S1955</f>
        <v>6273.6131506849297</v>
      </c>
      <c r="U1955" s="68">
        <f>SQRT(2*Table1[[#This Row],[DEMAND for the whole year]]*$H$1/(Table1[[#This Row],[Std. Price ($)]]*$K$1))</f>
        <v>7367.9395523878684</v>
      </c>
      <c r="V1955" s="68">
        <f>Table1[[#This Row],[DEMAND for the whole year]]/U1955</f>
        <v>19.424263592610146</v>
      </c>
      <c r="W1955" s="68">
        <f>Table1[[#This Row],[Demand variability (COV)]]*S1955</f>
        <v>278.39158356164376</v>
      </c>
      <c r="X1955" s="68">
        <f t="shared" si="432"/>
        <v>1113.566334246575</v>
      </c>
      <c r="Y1955" s="68">
        <f t="shared" si="433"/>
        <v>2286.9856458751751</v>
      </c>
      <c r="Z1955" s="58">
        <f>(Table1[[#This Row],[Eoq]]/2)*(Table1[[#This Row],[Std. Price ($)]]*$K$1)</f>
        <v>5827.2790777830432</v>
      </c>
      <c r="AA1955" s="58">
        <f>Table1[[#This Row],[number of times I order]]*$H$1</f>
        <v>5827.2790777830432</v>
      </c>
      <c r="AB1955" s="58">
        <f>Table1[[#This Row],[Holding cost]]+AA1955</f>
        <v>11654.558155566086</v>
      </c>
      <c r="AC1955" s="34">
        <v>0.6</v>
      </c>
      <c r="AD1955" s="29">
        <v>1</v>
      </c>
      <c r="AE1955" s="29">
        <v>0.71</v>
      </c>
      <c r="AF1955" s="29">
        <v>16</v>
      </c>
    </row>
    <row r="1956" spans="1:32" x14ac:dyDescent="0.15">
      <c r="A1956" s="32">
        <v>29892.127347216512</v>
      </c>
      <c r="B1956" s="33">
        <v>7.4629390000000004</v>
      </c>
      <c r="C1956" s="33">
        <v>102512.34599231528</v>
      </c>
      <c r="D1956" s="33">
        <f>C1956/Table1[[#This Row],[Std. Price ($)]]</f>
        <v>13736.189722616689</v>
      </c>
      <c r="E1956" s="29">
        <v>7430</v>
      </c>
      <c r="F1956" s="29">
        <f t="shared" si="420"/>
        <v>2972</v>
      </c>
      <c r="G1956" s="29">
        <f t="shared" si="421"/>
        <v>2972</v>
      </c>
      <c r="H1956" s="29">
        <f t="shared" si="422"/>
        <v>2972</v>
      </c>
      <c r="I1956" s="58">
        <f t="shared" si="423"/>
        <v>2972</v>
      </c>
      <c r="J1956" s="58">
        <f t="shared" si="424"/>
        <v>2972</v>
      </c>
      <c r="K1956" s="58">
        <f t="shared" si="425"/>
        <v>2972</v>
      </c>
      <c r="L1956" s="58">
        <f t="shared" si="426"/>
        <v>2972</v>
      </c>
      <c r="M1956" s="58">
        <f t="shared" si="427"/>
        <v>2972</v>
      </c>
      <c r="N1956" s="58">
        <f t="shared" si="428"/>
        <v>2972</v>
      </c>
      <c r="O1956" s="58">
        <f t="shared" si="429"/>
        <v>2972</v>
      </c>
      <c r="P1956" s="58">
        <f t="shared" si="430"/>
        <v>2972</v>
      </c>
      <c r="Q1956" s="58">
        <f t="shared" si="431"/>
        <v>2972</v>
      </c>
      <c r="R1956" s="58">
        <f>SUM(Table1[[#This Row],[Oct]:[September]])</f>
        <v>35664</v>
      </c>
      <c r="S1956" s="68">
        <f>Table1[[#This Row],[DEMAND for the whole year]]/365</f>
        <v>97.709589041095896</v>
      </c>
      <c r="T1956" s="68">
        <f>Table1[[#This Row],[Lead Time (days)]]*S1956</f>
        <v>6448.8328767123294</v>
      </c>
      <c r="U1956" s="68">
        <f>SQRT(2*Table1[[#This Row],[DEMAND for the whole year]]*$H$1/(Table1[[#This Row],[Std. Price ($)]]*$K$1))</f>
        <v>3786.3495685788448</v>
      </c>
      <c r="V1956" s="68">
        <f>Table1[[#This Row],[DEMAND for the whole year]]/U1956</f>
        <v>9.4190986209934131</v>
      </c>
      <c r="W1956" s="68">
        <f>Table1[[#This Row],[Demand variability (COV)]]*S1956</f>
        <v>57.648657534246574</v>
      </c>
      <c r="X1956" s="68">
        <f t="shared" si="432"/>
        <v>468.33990778392541</v>
      </c>
      <c r="Y1956" s="68">
        <f t="shared" si="433"/>
        <v>961.85257541664487</v>
      </c>
      <c r="Z1956" s="58">
        <f>(Table1[[#This Row],[Eoq]]/2)*(Table1[[#This Row],[Std. Price ($)]]*$K$1)</f>
        <v>2825.7295862980236</v>
      </c>
      <c r="AA1956" s="58">
        <f>Table1[[#This Row],[number of times I order]]*$H$1</f>
        <v>2825.7295862980241</v>
      </c>
      <c r="AB1956" s="58">
        <f>Table1[[#This Row],[Holding cost]]+AA1956</f>
        <v>5651.4591725960472</v>
      </c>
      <c r="AC1956" s="34">
        <v>-0.6</v>
      </c>
      <c r="AD1956" s="29">
        <v>1</v>
      </c>
      <c r="AE1956" s="29">
        <v>0.59</v>
      </c>
      <c r="AF1956" s="29">
        <v>66</v>
      </c>
    </row>
    <row r="1957" spans="1:32" x14ac:dyDescent="0.15">
      <c r="A1957" s="32">
        <v>59614.488878627999</v>
      </c>
      <c r="B1957" s="33">
        <v>9.5518280000000004</v>
      </c>
      <c r="C1957" s="33">
        <v>198444.79229512336</v>
      </c>
      <c r="D1957" s="33">
        <f>C1957/Table1[[#This Row],[Std. Price ($)]]</f>
        <v>20775.582673298071</v>
      </c>
      <c r="E1957" s="29">
        <v>8262</v>
      </c>
      <c r="F1957" s="29">
        <f t="shared" si="420"/>
        <v>12393</v>
      </c>
      <c r="G1957" s="29">
        <f t="shared" si="421"/>
        <v>12393</v>
      </c>
      <c r="H1957" s="29">
        <f t="shared" si="422"/>
        <v>12393</v>
      </c>
      <c r="I1957" s="58">
        <f t="shared" si="423"/>
        <v>12393</v>
      </c>
      <c r="J1957" s="58">
        <f t="shared" si="424"/>
        <v>12393</v>
      </c>
      <c r="K1957" s="58">
        <f t="shared" si="425"/>
        <v>12393</v>
      </c>
      <c r="L1957" s="58">
        <f t="shared" si="426"/>
        <v>12393</v>
      </c>
      <c r="M1957" s="58">
        <f t="shared" si="427"/>
        <v>12393</v>
      </c>
      <c r="N1957" s="58">
        <f t="shared" si="428"/>
        <v>12393</v>
      </c>
      <c r="O1957" s="58">
        <f t="shared" si="429"/>
        <v>12393</v>
      </c>
      <c r="P1957" s="58">
        <f t="shared" si="430"/>
        <v>12393</v>
      </c>
      <c r="Q1957" s="58">
        <f t="shared" si="431"/>
        <v>12393</v>
      </c>
      <c r="R1957" s="58">
        <f>SUM(Table1[[#This Row],[Oct]:[September]])</f>
        <v>148716</v>
      </c>
      <c r="S1957" s="68">
        <f>Table1[[#This Row],[DEMAND for the whole year]]/365</f>
        <v>407.44109589041096</v>
      </c>
      <c r="T1957" s="68">
        <f>Table1[[#This Row],[Lead Time (days)]]*S1957</f>
        <v>35447.375342465755</v>
      </c>
      <c r="U1957" s="68">
        <f>SQRT(2*Table1[[#This Row],[DEMAND for the whole year]]*$H$1/(Table1[[#This Row],[Std. Price ($)]]*$K$1))</f>
        <v>6834.3344585561454</v>
      </c>
      <c r="V1957" s="68">
        <f>Table1[[#This Row],[DEMAND for the whole year]]/U1957</f>
        <v>21.760129080867145</v>
      </c>
      <c r="W1957" s="68">
        <f>Table1[[#This Row],[Demand variability (COV)]]*S1957</f>
        <v>232.24142465753422</v>
      </c>
      <c r="X1957" s="68">
        <f t="shared" si="432"/>
        <v>2166.203799610189</v>
      </c>
      <c r="Y1957" s="68">
        <f t="shared" si="433"/>
        <v>4448.8386936559391</v>
      </c>
      <c r="Z1957" s="58">
        <f>(Table1[[#This Row],[Eoq]]/2)*(Table1[[#This Row],[Std. Price ($)]]*$K$1)</f>
        <v>6528.0387242601437</v>
      </c>
      <c r="AA1957" s="58">
        <f>Table1[[#This Row],[number of times I order]]*$H$1</f>
        <v>6528.0387242601437</v>
      </c>
      <c r="AB1957" s="58">
        <f>Table1[[#This Row],[Holding cost]]+AA1957</f>
        <v>13056.077448520287</v>
      </c>
      <c r="AC1957" s="34">
        <v>0.5</v>
      </c>
      <c r="AD1957" s="29">
        <v>0.7</v>
      </c>
      <c r="AE1957" s="29">
        <v>0.56999999999999995</v>
      </c>
      <c r="AF1957" s="29">
        <v>87</v>
      </c>
    </row>
    <row r="1958" spans="1:32" x14ac:dyDescent="0.15">
      <c r="A1958" s="32">
        <v>88893.998325710534</v>
      </c>
      <c r="B1958" s="33">
        <v>15.572876000000001</v>
      </c>
      <c r="C1958" s="33">
        <v>43223.225242494693</v>
      </c>
      <c r="D1958" s="33">
        <f>C1958/Table1[[#This Row],[Std. Price ($)]]</f>
        <v>2775.5454575310746</v>
      </c>
      <c r="E1958" s="29">
        <v>10874</v>
      </c>
      <c r="F1958" s="29">
        <f t="shared" si="420"/>
        <v>23922.799999999999</v>
      </c>
      <c r="G1958" s="29">
        <f t="shared" si="421"/>
        <v>23922.799999999999</v>
      </c>
      <c r="H1958" s="29">
        <f t="shared" si="422"/>
        <v>23922.799999999999</v>
      </c>
      <c r="I1958" s="58">
        <f t="shared" si="423"/>
        <v>23922.799999999999</v>
      </c>
      <c r="J1958" s="58">
        <f t="shared" si="424"/>
        <v>23922.799999999999</v>
      </c>
      <c r="K1958" s="58">
        <f t="shared" si="425"/>
        <v>23922.799999999999</v>
      </c>
      <c r="L1958" s="58">
        <f t="shared" si="426"/>
        <v>23922.799999999999</v>
      </c>
      <c r="M1958" s="58">
        <f t="shared" si="427"/>
        <v>23922.799999999999</v>
      </c>
      <c r="N1958" s="58">
        <f t="shared" si="428"/>
        <v>23922.799999999999</v>
      </c>
      <c r="O1958" s="58">
        <f t="shared" si="429"/>
        <v>23922.799999999999</v>
      </c>
      <c r="P1958" s="58">
        <f t="shared" si="430"/>
        <v>23922.799999999999</v>
      </c>
      <c r="Q1958" s="58">
        <f t="shared" si="431"/>
        <v>23922.799999999999</v>
      </c>
      <c r="R1958" s="58">
        <f>SUM(Table1[[#This Row],[Oct]:[September]])</f>
        <v>287073.59999999992</v>
      </c>
      <c r="S1958" s="68">
        <f>Table1[[#This Row],[DEMAND for the whole year]]/365</f>
        <v>786.50301369862996</v>
      </c>
      <c r="T1958" s="68">
        <f>Table1[[#This Row],[Lead Time (days)]]*S1958</f>
        <v>18089.569315068489</v>
      </c>
      <c r="U1958" s="68">
        <f>SQRT(2*Table1[[#This Row],[DEMAND for the whole year]]*$H$1/(Table1[[#This Row],[Std. Price ($)]]*$K$1))</f>
        <v>7436.5729466995481</v>
      </c>
      <c r="V1958" s="68">
        <f>Table1[[#This Row],[DEMAND for the whole year]]/U1958</f>
        <v>38.602942787968892</v>
      </c>
      <c r="W1958" s="68">
        <f>Table1[[#This Row],[Demand variability (COV)]]*S1958</f>
        <v>102.2453917808219</v>
      </c>
      <c r="X1958" s="68">
        <f t="shared" si="432"/>
        <v>490.35167301592486</v>
      </c>
      <c r="Y1958" s="68">
        <f t="shared" si="433"/>
        <v>1007.0592142829471</v>
      </c>
      <c r="Z1958" s="58">
        <f>(Table1[[#This Row],[Eoq]]/2)*(Table1[[#This Row],[Std. Price ($)]]*$K$1)</f>
        <v>11580.882836390669</v>
      </c>
      <c r="AA1958" s="58">
        <f>Table1[[#This Row],[number of times I order]]*$H$1</f>
        <v>11580.882836390667</v>
      </c>
      <c r="AB1958" s="58">
        <f>Table1[[#This Row],[Holding cost]]+AA1958</f>
        <v>23161.765672781337</v>
      </c>
      <c r="AC1958" s="34">
        <v>1.2</v>
      </c>
      <c r="AD1958" s="29">
        <v>0.82</v>
      </c>
      <c r="AE1958" s="29">
        <v>0.13</v>
      </c>
      <c r="AF1958" s="29">
        <v>23</v>
      </c>
    </row>
    <row r="1959" spans="1:32" x14ac:dyDescent="0.15">
      <c r="A1959" s="32">
        <v>49628.939808611482</v>
      </c>
      <c r="B1959" s="33">
        <v>13.374900000000002</v>
      </c>
      <c r="C1959" s="33">
        <v>39604.555582577792</v>
      </c>
      <c r="D1959" s="33">
        <f>C1959/Table1[[#This Row],[Std. Price ($)]]</f>
        <v>2961.1104069995131</v>
      </c>
      <c r="E1959" s="29">
        <v>10954</v>
      </c>
      <c r="F1959" s="29">
        <f t="shared" si="420"/>
        <v>24098.799999999999</v>
      </c>
      <c r="G1959" s="29">
        <f t="shared" si="421"/>
        <v>24098.799999999999</v>
      </c>
      <c r="H1959" s="29">
        <f t="shared" si="422"/>
        <v>24098.799999999999</v>
      </c>
      <c r="I1959" s="58">
        <f t="shared" si="423"/>
        <v>24098.799999999999</v>
      </c>
      <c r="J1959" s="58">
        <f t="shared" si="424"/>
        <v>24098.799999999999</v>
      </c>
      <c r="K1959" s="58">
        <f t="shared" si="425"/>
        <v>24098.799999999999</v>
      </c>
      <c r="L1959" s="58">
        <f t="shared" si="426"/>
        <v>24098.799999999999</v>
      </c>
      <c r="M1959" s="58">
        <f t="shared" si="427"/>
        <v>24098.799999999999</v>
      </c>
      <c r="N1959" s="58">
        <f t="shared" si="428"/>
        <v>24098.799999999999</v>
      </c>
      <c r="O1959" s="58">
        <f t="shared" si="429"/>
        <v>24098.799999999999</v>
      </c>
      <c r="P1959" s="58">
        <f t="shared" si="430"/>
        <v>24098.799999999999</v>
      </c>
      <c r="Q1959" s="58">
        <f t="shared" si="431"/>
        <v>24098.799999999999</v>
      </c>
      <c r="R1959" s="58">
        <f>SUM(Table1[[#This Row],[Oct]:[September]])</f>
        <v>289185.59999999992</v>
      </c>
      <c r="S1959" s="68">
        <f>Table1[[#This Row],[DEMAND for the whole year]]/365</f>
        <v>792.2893150684929</v>
      </c>
      <c r="T1959" s="68">
        <f>Table1[[#This Row],[Lead Time (days)]]*S1959</f>
        <v>18222.654246575337</v>
      </c>
      <c r="U1959" s="68">
        <f>SQRT(2*Table1[[#This Row],[DEMAND for the whole year]]*$H$1/(Table1[[#This Row],[Std. Price ($)]]*$K$1))</f>
        <v>8053.8527911579804</v>
      </c>
      <c r="V1959" s="68">
        <f>Table1[[#This Row],[DEMAND for the whole year]]/U1959</f>
        <v>35.906491898819631</v>
      </c>
      <c r="W1959" s="68">
        <f>Table1[[#This Row],[Demand variability (COV)]]*S1959</f>
        <v>110.92050410958902</v>
      </c>
      <c r="X1959" s="68">
        <f t="shared" si="432"/>
        <v>531.95605019050504</v>
      </c>
      <c r="Y1959" s="68">
        <f t="shared" si="433"/>
        <v>1092.5041585827566</v>
      </c>
      <c r="Z1959" s="58">
        <f>(Table1[[#This Row],[Eoq]]/2)*(Table1[[#This Row],[Std. Price ($)]]*$K$1)</f>
        <v>10771.94756964589</v>
      </c>
      <c r="AA1959" s="58">
        <f>Table1[[#This Row],[number of times I order]]*$H$1</f>
        <v>10771.947569645889</v>
      </c>
      <c r="AB1959" s="58">
        <f>Table1[[#This Row],[Holding cost]]+AA1959</f>
        <v>21543.895139291781</v>
      </c>
      <c r="AC1959" s="34">
        <v>1.2</v>
      </c>
      <c r="AD1959" s="29">
        <v>0.82</v>
      </c>
      <c r="AE1959" s="29">
        <v>0.14000000000000001</v>
      </c>
      <c r="AF1959" s="29">
        <v>23</v>
      </c>
    </row>
    <row r="1960" spans="1:32" x14ac:dyDescent="0.15">
      <c r="A1960" s="32">
        <v>68621.701538377878</v>
      </c>
      <c r="B1960" s="33">
        <v>7.4629390000000004</v>
      </c>
      <c r="C1960" s="33">
        <v>145614.89605197834</v>
      </c>
      <c r="D1960" s="33">
        <f>C1960/Table1[[#This Row],[Std. Price ($)]]</f>
        <v>19511.736066980895</v>
      </c>
      <c r="E1960" s="29">
        <v>10138</v>
      </c>
      <c r="F1960" s="29">
        <f t="shared" si="420"/>
        <v>12165.6</v>
      </c>
      <c r="G1960" s="29">
        <f t="shared" si="421"/>
        <v>12165.6</v>
      </c>
      <c r="H1960" s="29">
        <f t="shared" si="422"/>
        <v>12165.6</v>
      </c>
      <c r="I1960" s="58">
        <f t="shared" si="423"/>
        <v>12165.6</v>
      </c>
      <c r="J1960" s="58">
        <f t="shared" si="424"/>
        <v>12165.6</v>
      </c>
      <c r="K1960" s="58">
        <f t="shared" si="425"/>
        <v>12165.6</v>
      </c>
      <c r="L1960" s="58">
        <f t="shared" si="426"/>
        <v>12165.6</v>
      </c>
      <c r="M1960" s="58">
        <f t="shared" si="427"/>
        <v>12165.6</v>
      </c>
      <c r="N1960" s="58">
        <f t="shared" si="428"/>
        <v>12165.6</v>
      </c>
      <c r="O1960" s="58">
        <f t="shared" si="429"/>
        <v>12165.6</v>
      </c>
      <c r="P1960" s="58">
        <f t="shared" si="430"/>
        <v>12165.6</v>
      </c>
      <c r="Q1960" s="58">
        <f t="shared" si="431"/>
        <v>12165.6</v>
      </c>
      <c r="R1960" s="58">
        <f>SUM(Table1[[#This Row],[Oct]:[September]])</f>
        <v>145987.20000000004</v>
      </c>
      <c r="S1960" s="68">
        <f>Table1[[#This Row],[DEMAND for the whole year]]/365</f>
        <v>399.96493150684944</v>
      </c>
      <c r="T1960" s="68">
        <f>Table1[[#This Row],[Lead Time (days)]]*S1960</f>
        <v>26397.685479452062</v>
      </c>
      <c r="U1960" s="68">
        <f>SQRT(2*Table1[[#This Row],[DEMAND for the whole year]]*$H$1/(Table1[[#This Row],[Std. Price ($)]]*$K$1))</f>
        <v>7660.605023469765</v>
      </c>
      <c r="V1960" s="68">
        <f>Table1[[#This Row],[DEMAND for the whole year]]/U1960</f>
        <v>19.056875997749479</v>
      </c>
      <c r="W1960" s="68">
        <f>Table1[[#This Row],[Demand variability (COV)]]*S1960</f>
        <v>247.97825753424664</v>
      </c>
      <c r="X1960" s="68">
        <f t="shared" si="432"/>
        <v>2014.5848877229264</v>
      </c>
      <c r="Y1960" s="68">
        <f t="shared" si="433"/>
        <v>4137.4515185362916</v>
      </c>
      <c r="Z1960" s="58">
        <f>(Table1[[#This Row],[Eoq]]/2)*(Table1[[#This Row],[Std. Price ($)]]*$K$1)</f>
        <v>5717.0627993248427</v>
      </c>
      <c r="AA1960" s="58">
        <f>Table1[[#This Row],[number of times I order]]*$H$1</f>
        <v>5717.0627993248436</v>
      </c>
      <c r="AB1960" s="58">
        <f>Table1[[#This Row],[Holding cost]]+AA1960</f>
        <v>11434.125598649687</v>
      </c>
      <c r="AC1960" s="34">
        <v>0.2</v>
      </c>
      <c r="AD1960" s="29">
        <v>1</v>
      </c>
      <c r="AE1960" s="29">
        <v>0.62</v>
      </c>
      <c r="AF1960" s="29">
        <v>66</v>
      </c>
    </row>
    <row r="1961" spans="1:32" x14ac:dyDescent="0.15">
      <c r="A1961" s="32">
        <v>68753.344569669891</v>
      </c>
      <c r="B1961" s="33">
        <v>10.171480000000001</v>
      </c>
      <c r="C1961" s="33">
        <v>158137.11199010792</v>
      </c>
      <c r="D1961" s="33">
        <f>C1961/Table1[[#This Row],[Std. Price ($)]]</f>
        <v>15547.109367575604</v>
      </c>
      <c r="E1961" s="29">
        <v>12394</v>
      </c>
      <c r="F1961" s="29">
        <f t="shared" si="420"/>
        <v>18591</v>
      </c>
      <c r="G1961" s="29">
        <f t="shared" si="421"/>
        <v>18591</v>
      </c>
      <c r="H1961" s="29">
        <f t="shared" si="422"/>
        <v>18591</v>
      </c>
      <c r="I1961" s="58">
        <f t="shared" si="423"/>
        <v>18591</v>
      </c>
      <c r="J1961" s="58">
        <f t="shared" si="424"/>
        <v>18591</v>
      </c>
      <c r="K1961" s="58">
        <f t="shared" si="425"/>
        <v>18591</v>
      </c>
      <c r="L1961" s="58">
        <f t="shared" si="426"/>
        <v>18591</v>
      </c>
      <c r="M1961" s="58">
        <f t="shared" si="427"/>
        <v>18591</v>
      </c>
      <c r="N1961" s="58">
        <f t="shared" si="428"/>
        <v>18591</v>
      </c>
      <c r="O1961" s="58">
        <f t="shared" si="429"/>
        <v>18591</v>
      </c>
      <c r="P1961" s="58">
        <f t="shared" si="430"/>
        <v>18591</v>
      </c>
      <c r="Q1961" s="58">
        <f t="shared" si="431"/>
        <v>18591</v>
      </c>
      <c r="R1961" s="58">
        <f>SUM(Table1[[#This Row],[Oct]:[September]])</f>
        <v>223092</v>
      </c>
      <c r="S1961" s="68">
        <f>Table1[[#This Row],[DEMAND for the whole year]]/365</f>
        <v>611.21095890410959</v>
      </c>
      <c r="T1961" s="68">
        <f>Table1[[#This Row],[Lead Time (days)]]*S1961</f>
        <v>47674.454794520549</v>
      </c>
      <c r="U1961" s="68">
        <f>SQRT(2*Table1[[#This Row],[DEMAND for the whole year]]*$H$1/(Table1[[#This Row],[Std. Price ($)]]*$K$1))</f>
        <v>8111.6751690766287</v>
      </c>
      <c r="V1961" s="68">
        <f>Table1[[#This Row],[DEMAND for the whole year]]/U1961</f>
        <v>27.502580582919851</v>
      </c>
      <c r="W1961" s="68">
        <f>Table1[[#This Row],[Demand variability (COV)]]*S1961</f>
        <v>158.91484931506849</v>
      </c>
      <c r="X1961" s="68">
        <f t="shared" si="432"/>
        <v>1403.4979472592088</v>
      </c>
      <c r="Y1961" s="68">
        <f t="shared" si="433"/>
        <v>2882.4323802575987</v>
      </c>
      <c r="Z1961" s="58">
        <f>(Table1[[#This Row],[Eoq]]/2)*(Table1[[#This Row],[Std. Price ($)]]*$K$1)</f>
        <v>8250.7741748759563</v>
      </c>
      <c r="AA1961" s="58">
        <f>Table1[[#This Row],[number of times I order]]*$H$1</f>
        <v>8250.7741748759545</v>
      </c>
      <c r="AB1961" s="58">
        <f>Table1[[#This Row],[Holding cost]]+AA1961</f>
        <v>16501.548349751909</v>
      </c>
      <c r="AC1961" s="34">
        <v>0.5</v>
      </c>
      <c r="AD1961" s="29">
        <v>0.82</v>
      </c>
      <c r="AE1961" s="29">
        <v>0.26</v>
      </c>
      <c r="AF1961" s="29">
        <v>78</v>
      </c>
    </row>
    <row r="1962" spans="1:32" x14ac:dyDescent="0.15">
      <c r="A1962" s="32">
        <v>40922.617743408526</v>
      </c>
      <c r="B1962" s="33">
        <v>8.4411579999999997</v>
      </c>
      <c r="C1962" s="33">
        <v>297227.25673419115</v>
      </c>
      <c r="D1962" s="33">
        <f>C1962/Table1[[#This Row],[Std. Price ($)]]</f>
        <v>35211.668438642089</v>
      </c>
      <c r="E1962" s="29">
        <v>11618</v>
      </c>
      <c r="F1962" s="29">
        <f t="shared" si="420"/>
        <v>13941.6</v>
      </c>
      <c r="G1962" s="29">
        <f t="shared" si="421"/>
        <v>13941.6</v>
      </c>
      <c r="H1962" s="29">
        <f t="shared" si="422"/>
        <v>13941.6</v>
      </c>
      <c r="I1962" s="58">
        <f t="shared" si="423"/>
        <v>13941.6</v>
      </c>
      <c r="J1962" s="58">
        <f t="shared" si="424"/>
        <v>13941.6</v>
      </c>
      <c r="K1962" s="58">
        <f t="shared" si="425"/>
        <v>13941.6</v>
      </c>
      <c r="L1962" s="58">
        <f t="shared" si="426"/>
        <v>13941.6</v>
      </c>
      <c r="M1962" s="58">
        <f t="shared" si="427"/>
        <v>13941.6</v>
      </c>
      <c r="N1962" s="58">
        <f t="shared" si="428"/>
        <v>13941.6</v>
      </c>
      <c r="O1962" s="58">
        <f t="shared" si="429"/>
        <v>13941.6</v>
      </c>
      <c r="P1962" s="58">
        <f t="shared" si="430"/>
        <v>13941.6</v>
      </c>
      <c r="Q1962" s="58">
        <f t="shared" si="431"/>
        <v>13941.6</v>
      </c>
      <c r="R1962" s="58">
        <f>SUM(Table1[[#This Row],[Oct]:[September]])</f>
        <v>167299.20000000004</v>
      </c>
      <c r="S1962" s="68">
        <f>Table1[[#This Row],[DEMAND for the whole year]]/365</f>
        <v>458.35397260273982</v>
      </c>
      <c r="T1962" s="68">
        <f>Table1[[#This Row],[Lead Time (days)]]*S1962</f>
        <v>39876.795616438365</v>
      </c>
      <c r="U1962" s="68">
        <f>SQRT(2*Table1[[#This Row],[DEMAND for the whole year]]*$H$1/(Table1[[#This Row],[Std. Price ($)]]*$K$1))</f>
        <v>7710.9261680335503</v>
      </c>
      <c r="V1962" s="68">
        <f>Table1[[#This Row],[DEMAND for the whole year]]/U1962</f>
        <v>21.696382036901916</v>
      </c>
      <c r="W1962" s="68">
        <f>Table1[[#This Row],[Demand variability (COV)]]*S1962</f>
        <v>352.93255890410967</v>
      </c>
      <c r="X1962" s="68">
        <f t="shared" si="432"/>
        <v>3291.9357570752272</v>
      </c>
      <c r="Y1962" s="68">
        <f t="shared" si="433"/>
        <v>6760.80947496319</v>
      </c>
      <c r="Z1962" s="58">
        <f>(Table1[[#This Row],[Eoq]]/2)*(Table1[[#This Row],[Std. Price ($)]]*$K$1)</f>
        <v>6508.9146110705742</v>
      </c>
      <c r="AA1962" s="58">
        <f>Table1[[#This Row],[number of times I order]]*$H$1</f>
        <v>6508.9146110705751</v>
      </c>
      <c r="AB1962" s="58">
        <f>Table1[[#This Row],[Holding cost]]+AA1962</f>
        <v>13017.82922214115</v>
      </c>
      <c r="AC1962" s="34">
        <v>0.2</v>
      </c>
      <c r="AD1962" s="29">
        <v>0.85</v>
      </c>
      <c r="AE1962" s="29">
        <v>0.77</v>
      </c>
      <c r="AF1962" s="29">
        <v>87</v>
      </c>
    </row>
    <row r="1963" spans="1:32" x14ac:dyDescent="0.15">
      <c r="A1963" s="32">
        <v>26976.037391702255</v>
      </c>
      <c r="B1963" s="33">
        <v>13.784100000000002</v>
      </c>
      <c r="C1963" s="33">
        <v>107616.2262059427</v>
      </c>
      <c r="D1963" s="33">
        <f>C1963/Table1[[#This Row],[Std. Price ($)]]</f>
        <v>7807.2725971186137</v>
      </c>
      <c r="E1963" s="29">
        <v>12620</v>
      </c>
      <c r="F1963" s="29">
        <f t="shared" si="420"/>
        <v>27764</v>
      </c>
      <c r="G1963" s="29">
        <f t="shared" si="421"/>
        <v>27764</v>
      </c>
      <c r="H1963" s="29">
        <f t="shared" si="422"/>
        <v>27764</v>
      </c>
      <c r="I1963" s="58">
        <f t="shared" si="423"/>
        <v>27764</v>
      </c>
      <c r="J1963" s="58">
        <f t="shared" si="424"/>
        <v>27764</v>
      </c>
      <c r="K1963" s="58">
        <f t="shared" si="425"/>
        <v>27764</v>
      </c>
      <c r="L1963" s="58">
        <f t="shared" si="426"/>
        <v>27764</v>
      </c>
      <c r="M1963" s="58">
        <f t="shared" si="427"/>
        <v>27764</v>
      </c>
      <c r="N1963" s="58">
        <f t="shared" si="428"/>
        <v>27764</v>
      </c>
      <c r="O1963" s="58">
        <f t="shared" si="429"/>
        <v>27764</v>
      </c>
      <c r="P1963" s="58">
        <f t="shared" si="430"/>
        <v>27764</v>
      </c>
      <c r="Q1963" s="58">
        <f t="shared" si="431"/>
        <v>27764</v>
      </c>
      <c r="R1963" s="58">
        <f>SUM(Table1[[#This Row],[Oct]:[September]])</f>
        <v>333168</v>
      </c>
      <c r="S1963" s="68">
        <f>Table1[[#This Row],[DEMAND for the whole year]]/365</f>
        <v>912.78904109589041</v>
      </c>
      <c r="T1963" s="68">
        <f>Table1[[#This Row],[Lead Time (days)]]*S1963</f>
        <v>33773.194520547942</v>
      </c>
      <c r="U1963" s="68">
        <f>SQRT(2*Table1[[#This Row],[DEMAND for the whole year]]*$H$1/(Table1[[#This Row],[Std. Price ($)]]*$K$1))</f>
        <v>8515.360931748055</v>
      </c>
      <c r="V1963" s="68">
        <f>Table1[[#This Row],[DEMAND for the whole year]]/U1963</f>
        <v>39.125528873102787</v>
      </c>
      <c r="W1963" s="68">
        <f>Table1[[#This Row],[Demand variability (COV)]]*S1963</f>
        <v>328.60405479452055</v>
      </c>
      <c r="X1963" s="68">
        <f t="shared" si="432"/>
        <v>1998.8204318081725</v>
      </c>
      <c r="Y1963" s="68">
        <f t="shared" si="433"/>
        <v>4105.0752843746623</v>
      </c>
      <c r="Z1963" s="58">
        <f>(Table1[[#This Row],[Eoq]]/2)*(Table1[[#This Row],[Std. Price ($)]]*$K$1)</f>
        <v>11737.65866193084</v>
      </c>
      <c r="AA1963" s="58">
        <f>Table1[[#This Row],[number of times I order]]*$H$1</f>
        <v>11737.658661930836</v>
      </c>
      <c r="AB1963" s="58">
        <f>Table1[[#This Row],[Holding cost]]+AA1963</f>
        <v>23475.317323861676</v>
      </c>
      <c r="AC1963" s="34">
        <v>1.2</v>
      </c>
      <c r="AD1963" s="29">
        <v>1</v>
      </c>
      <c r="AE1963" s="29">
        <v>0.36</v>
      </c>
      <c r="AF1963" s="29">
        <v>37</v>
      </c>
    </row>
    <row r="1964" spans="1:32" x14ac:dyDescent="0.15">
      <c r="A1964" s="32">
        <v>17406.295693225071</v>
      </c>
      <c r="B1964" s="33">
        <v>7.4088080000000014</v>
      </c>
      <c r="C1964" s="33">
        <v>107509.61803417656</v>
      </c>
      <c r="D1964" s="33">
        <f>C1964/Table1[[#This Row],[Std. Price ($)]]</f>
        <v>14511.054684394107</v>
      </c>
      <c r="E1964" s="29">
        <v>12418</v>
      </c>
      <c r="F1964" s="29">
        <f t="shared" si="420"/>
        <v>31045</v>
      </c>
      <c r="G1964" s="29">
        <f t="shared" si="421"/>
        <v>31045</v>
      </c>
      <c r="H1964" s="29">
        <f t="shared" si="422"/>
        <v>31045</v>
      </c>
      <c r="I1964" s="58">
        <f t="shared" si="423"/>
        <v>31045</v>
      </c>
      <c r="J1964" s="58">
        <f t="shared" si="424"/>
        <v>31045</v>
      </c>
      <c r="K1964" s="58">
        <f t="shared" si="425"/>
        <v>31045</v>
      </c>
      <c r="L1964" s="58">
        <f t="shared" si="426"/>
        <v>31045</v>
      </c>
      <c r="M1964" s="58">
        <f t="shared" si="427"/>
        <v>31045</v>
      </c>
      <c r="N1964" s="58">
        <f t="shared" si="428"/>
        <v>31045</v>
      </c>
      <c r="O1964" s="58">
        <f t="shared" si="429"/>
        <v>31045</v>
      </c>
      <c r="P1964" s="58">
        <f t="shared" si="430"/>
        <v>31045</v>
      </c>
      <c r="Q1964" s="58">
        <f t="shared" si="431"/>
        <v>31045</v>
      </c>
      <c r="R1964" s="58">
        <f>SUM(Table1[[#This Row],[Oct]:[September]])</f>
        <v>372540</v>
      </c>
      <c r="S1964" s="68">
        <f>Table1[[#This Row],[DEMAND for the whole year]]/365</f>
        <v>1020.6575342465753</v>
      </c>
      <c r="T1964" s="68">
        <f>Table1[[#This Row],[Lead Time (days)]]*S1964</f>
        <v>67363.397260273967</v>
      </c>
      <c r="U1964" s="68">
        <f>SQRT(2*Table1[[#This Row],[DEMAND for the whole year]]*$H$1/(Table1[[#This Row],[Std. Price ($)]]*$K$1))</f>
        <v>12282.108013223373</v>
      </c>
      <c r="V1964" s="68">
        <f>Table1[[#This Row],[DEMAND for the whole year]]/U1964</f>
        <v>30.331926701744489</v>
      </c>
      <c r="W1964" s="68">
        <f>Table1[[#This Row],[Demand variability (COV)]]*S1964</f>
        <v>326.61041095890408</v>
      </c>
      <c r="X1964" s="68">
        <f t="shared" si="432"/>
        <v>2653.3955219840705</v>
      </c>
      <c r="Y1964" s="68">
        <f t="shared" si="433"/>
        <v>5449.40816275014</v>
      </c>
      <c r="Z1964" s="58">
        <f>(Table1[[#This Row],[Eoq]]/2)*(Table1[[#This Row],[Std. Price ($)]]*$K$1)</f>
        <v>9099.5780105233462</v>
      </c>
      <c r="AA1964" s="58">
        <f>Table1[[#This Row],[number of times I order]]*$H$1</f>
        <v>9099.5780105233462</v>
      </c>
      <c r="AB1964" s="58">
        <f>Table1[[#This Row],[Holding cost]]+AA1964</f>
        <v>18199.156021046692</v>
      </c>
      <c r="AC1964" s="34">
        <v>1.5</v>
      </c>
      <c r="AD1964" s="29">
        <v>1</v>
      </c>
      <c r="AE1964" s="29">
        <v>0.32</v>
      </c>
      <c r="AF1964" s="29">
        <v>66</v>
      </c>
    </row>
    <row r="1965" spans="1:32" x14ac:dyDescent="0.15">
      <c r="A1965" s="32">
        <v>76681.241891483107</v>
      </c>
      <c r="B1965" s="33">
        <v>5.8690610000000003</v>
      </c>
      <c r="C1965" s="33">
        <v>94988.795081924574</v>
      </c>
      <c r="D1965" s="33">
        <f>C1965/Table1[[#This Row],[Std. Price ($)]]</f>
        <v>16184.666521940148</v>
      </c>
      <c r="E1965" s="29">
        <v>14892</v>
      </c>
      <c r="F1965" s="29">
        <f t="shared" si="420"/>
        <v>5956.8000000000011</v>
      </c>
      <c r="G1965" s="29">
        <f t="shared" si="421"/>
        <v>5956.8000000000011</v>
      </c>
      <c r="H1965" s="29">
        <f t="shared" si="422"/>
        <v>5956.8000000000011</v>
      </c>
      <c r="I1965" s="58">
        <f t="shared" si="423"/>
        <v>5956.8000000000011</v>
      </c>
      <c r="J1965" s="58">
        <f t="shared" si="424"/>
        <v>5956.8000000000011</v>
      </c>
      <c r="K1965" s="58">
        <f t="shared" si="425"/>
        <v>5956.8000000000011</v>
      </c>
      <c r="L1965" s="58">
        <f t="shared" si="426"/>
        <v>5956.8000000000011</v>
      </c>
      <c r="M1965" s="58">
        <f t="shared" si="427"/>
        <v>5956.8000000000011</v>
      </c>
      <c r="N1965" s="58">
        <f t="shared" si="428"/>
        <v>5956.8000000000011</v>
      </c>
      <c r="O1965" s="58">
        <f t="shared" si="429"/>
        <v>5956.8000000000011</v>
      </c>
      <c r="P1965" s="58">
        <f t="shared" si="430"/>
        <v>5956.8000000000011</v>
      </c>
      <c r="Q1965" s="58">
        <f t="shared" si="431"/>
        <v>5956.8000000000011</v>
      </c>
      <c r="R1965" s="58">
        <f>SUM(Table1[[#This Row],[Oct]:[September]])</f>
        <v>71481.60000000002</v>
      </c>
      <c r="S1965" s="68">
        <f>Table1[[#This Row],[DEMAND for the whole year]]/365</f>
        <v>195.84000000000006</v>
      </c>
      <c r="T1965" s="68">
        <f>Table1[[#This Row],[Lead Time (days)]]*S1965</f>
        <v>8029.4400000000023</v>
      </c>
      <c r="U1965" s="68">
        <f>SQRT(2*Table1[[#This Row],[DEMAND for the whole year]]*$H$1/(Table1[[#This Row],[Std. Price ($)]]*$K$1))</f>
        <v>6044.6818580370709</v>
      </c>
      <c r="V1965" s="68">
        <f>Table1[[#This Row],[DEMAND for the whole year]]/U1965</f>
        <v>11.825535516804305</v>
      </c>
      <c r="W1965" s="68">
        <f>Table1[[#This Row],[Demand variability (COV)]]*S1965</f>
        <v>95.961600000000033</v>
      </c>
      <c r="X1965" s="68">
        <f t="shared" si="432"/>
        <v>614.45404682283629</v>
      </c>
      <c r="Y1965" s="68">
        <f t="shared" si="433"/>
        <v>1261.9343292957146</v>
      </c>
      <c r="Z1965" s="58">
        <f>(Table1[[#This Row],[Eoq]]/2)*(Table1[[#This Row],[Std. Price ($)]]*$K$1)</f>
        <v>3547.6606550412916</v>
      </c>
      <c r="AA1965" s="58">
        <f>Table1[[#This Row],[number of times I order]]*$H$1</f>
        <v>3547.6606550412912</v>
      </c>
      <c r="AB1965" s="58">
        <f>Table1[[#This Row],[Holding cost]]+AA1965</f>
        <v>7095.3213100825833</v>
      </c>
      <c r="AC1965" s="34">
        <v>-0.6</v>
      </c>
      <c r="AD1965" s="29">
        <v>0.85</v>
      </c>
      <c r="AE1965" s="29">
        <v>0.49</v>
      </c>
      <c r="AF1965" s="29">
        <v>41</v>
      </c>
    </row>
    <row r="1966" spans="1:32" x14ac:dyDescent="0.15">
      <c r="A1966" s="32">
        <v>4831.7991168070566</v>
      </c>
      <c r="B1966" s="33">
        <v>7.4088080000000014</v>
      </c>
      <c r="C1966" s="33">
        <v>206469.65885119204</v>
      </c>
      <c r="D1966" s="33">
        <f>C1966/Table1[[#This Row],[Std. Price ($)]]</f>
        <v>27868.134638013566</v>
      </c>
      <c r="E1966" s="29">
        <v>14850</v>
      </c>
      <c r="F1966" s="29">
        <f t="shared" si="420"/>
        <v>13365</v>
      </c>
      <c r="G1966" s="29">
        <f t="shared" si="421"/>
        <v>13365</v>
      </c>
      <c r="H1966" s="29">
        <f t="shared" si="422"/>
        <v>13365</v>
      </c>
      <c r="I1966" s="58">
        <f t="shared" si="423"/>
        <v>13365</v>
      </c>
      <c r="J1966" s="58">
        <f t="shared" si="424"/>
        <v>13365</v>
      </c>
      <c r="K1966" s="58">
        <f t="shared" si="425"/>
        <v>13365</v>
      </c>
      <c r="L1966" s="58">
        <f t="shared" si="426"/>
        <v>13365</v>
      </c>
      <c r="M1966" s="58">
        <f t="shared" si="427"/>
        <v>13365</v>
      </c>
      <c r="N1966" s="58">
        <f t="shared" si="428"/>
        <v>13365</v>
      </c>
      <c r="O1966" s="58">
        <f t="shared" si="429"/>
        <v>13365</v>
      </c>
      <c r="P1966" s="58">
        <f t="shared" si="430"/>
        <v>13365</v>
      </c>
      <c r="Q1966" s="58">
        <f t="shared" si="431"/>
        <v>13365</v>
      </c>
      <c r="R1966" s="58">
        <f>SUM(Table1[[#This Row],[Oct]:[September]])</f>
        <v>160380</v>
      </c>
      <c r="S1966" s="68">
        <f>Table1[[#This Row],[DEMAND for the whole year]]/365</f>
        <v>439.39726027397262</v>
      </c>
      <c r="T1966" s="68">
        <f>Table1[[#This Row],[Lead Time (days)]]*S1966</f>
        <v>29000.219178082192</v>
      </c>
      <c r="U1966" s="68">
        <f>SQRT(2*Table1[[#This Row],[DEMAND for the whole year]]*$H$1/(Table1[[#This Row],[Std. Price ($)]]*$K$1))</f>
        <v>8058.6364130870097</v>
      </c>
      <c r="V1966" s="68">
        <f>Table1[[#This Row],[DEMAND for the whole year]]/U1966</f>
        <v>19.901629975456789</v>
      </c>
      <c r="W1966" s="68">
        <f>Table1[[#This Row],[Demand variability (COV)]]*S1966</f>
        <v>263.63835616438354</v>
      </c>
      <c r="X1966" s="68">
        <f t="shared" si="432"/>
        <v>2141.8081304145458</v>
      </c>
      <c r="Y1966" s="68">
        <f t="shared" si="433"/>
        <v>4398.7361146212525</v>
      </c>
      <c r="Z1966" s="58">
        <f>(Table1[[#This Row],[Eoq]]/2)*(Table1[[#This Row],[Std. Price ($)]]*$K$1)</f>
        <v>5970.4889926370361</v>
      </c>
      <c r="AA1966" s="58">
        <f>Table1[[#This Row],[number of times I order]]*$H$1</f>
        <v>5970.488992637037</v>
      </c>
      <c r="AB1966" s="58">
        <f>Table1[[#This Row],[Holding cost]]+AA1966</f>
        <v>11940.977985274072</v>
      </c>
      <c r="AC1966" s="34">
        <v>-0.1</v>
      </c>
      <c r="AD1966" s="29">
        <v>1</v>
      </c>
      <c r="AE1966" s="29">
        <v>0.6</v>
      </c>
      <c r="AF1966" s="29">
        <v>66</v>
      </c>
    </row>
    <row r="1967" spans="1:32" x14ac:dyDescent="0.15">
      <c r="A1967" s="32">
        <v>39743.438836126901</v>
      </c>
      <c r="B1967" s="33">
        <v>7.7279840000000002</v>
      </c>
      <c r="C1967" s="33">
        <v>66039.335416971226</v>
      </c>
      <c r="D1967" s="33">
        <f>C1967/Table1[[#This Row],[Std. Price ($)]]</f>
        <v>8545.4803499814734</v>
      </c>
      <c r="E1967" s="29">
        <v>14430</v>
      </c>
      <c r="F1967" s="29">
        <f t="shared" si="420"/>
        <v>25974</v>
      </c>
      <c r="G1967" s="29">
        <f t="shared" si="421"/>
        <v>25974</v>
      </c>
      <c r="H1967" s="29">
        <f t="shared" si="422"/>
        <v>25974</v>
      </c>
      <c r="I1967" s="58">
        <f t="shared" si="423"/>
        <v>25974</v>
      </c>
      <c r="J1967" s="58">
        <f t="shared" si="424"/>
        <v>25974</v>
      </c>
      <c r="K1967" s="58">
        <f t="shared" si="425"/>
        <v>25974</v>
      </c>
      <c r="L1967" s="58">
        <f t="shared" si="426"/>
        <v>25974</v>
      </c>
      <c r="M1967" s="58">
        <f t="shared" si="427"/>
        <v>25974</v>
      </c>
      <c r="N1967" s="58">
        <f t="shared" si="428"/>
        <v>25974</v>
      </c>
      <c r="O1967" s="58">
        <f t="shared" si="429"/>
        <v>25974</v>
      </c>
      <c r="P1967" s="58">
        <f t="shared" si="430"/>
        <v>25974</v>
      </c>
      <c r="Q1967" s="58">
        <f t="shared" si="431"/>
        <v>25974</v>
      </c>
      <c r="R1967" s="58">
        <f>SUM(Table1[[#This Row],[Oct]:[September]])</f>
        <v>311688</v>
      </c>
      <c r="S1967" s="68">
        <f>Table1[[#This Row],[DEMAND for the whole year]]/365</f>
        <v>853.93972602739723</v>
      </c>
      <c r="T1967" s="68">
        <f>Table1[[#This Row],[Lead Time (days)]]*S1967</f>
        <v>26472.131506849313</v>
      </c>
      <c r="U1967" s="68">
        <f>SQRT(2*Table1[[#This Row],[DEMAND for the whole year]]*$H$1/(Table1[[#This Row],[Std. Price ($)]]*$K$1))</f>
        <v>10999.870222944681</v>
      </c>
      <c r="V1967" s="68">
        <f>Table1[[#This Row],[DEMAND for the whole year]]/U1967</f>
        <v>28.335607028330983</v>
      </c>
      <c r="W1967" s="68">
        <f>Table1[[#This Row],[Demand variability (COV)]]*S1967</f>
        <v>239.10312328767125</v>
      </c>
      <c r="X1967" s="68">
        <f t="shared" si="432"/>
        <v>1331.269848882449</v>
      </c>
      <c r="Y1967" s="68">
        <f t="shared" si="433"/>
        <v>2734.0940018993201</v>
      </c>
      <c r="Z1967" s="58">
        <f>(Table1[[#This Row],[Eoq]]/2)*(Table1[[#This Row],[Std. Price ($)]]*$K$1)</f>
        <v>8500.6821084992935</v>
      </c>
      <c r="AA1967" s="58">
        <f>Table1[[#This Row],[number of times I order]]*$H$1</f>
        <v>8500.6821084992953</v>
      </c>
      <c r="AB1967" s="58">
        <f>Table1[[#This Row],[Holding cost]]+AA1967</f>
        <v>17001.364216998591</v>
      </c>
      <c r="AC1967" s="34">
        <v>0.8</v>
      </c>
      <c r="AD1967" s="29">
        <v>0.77</v>
      </c>
      <c r="AE1967" s="29">
        <v>0.28000000000000003</v>
      </c>
      <c r="AF1967" s="29">
        <v>31</v>
      </c>
    </row>
    <row r="1968" spans="1:32" x14ac:dyDescent="0.15">
      <c r="A1968" s="32">
        <v>53537.783454020202</v>
      </c>
      <c r="B1968" s="33">
        <v>9.0257199999999997</v>
      </c>
      <c r="C1968" s="33">
        <v>54510.114015232946</v>
      </c>
      <c r="D1968" s="33">
        <f>C1968/Table1[[#This Row],[Std. Price ($)]]</f>
        <v>6039.4200147171578</v>
      </c>
      <c r="E1968" s="29">
        <v>15748</v>
      </c>
      <c r="F1968" s="29">
        <f t="shared" si="420"/>
        <v>4724.4000000000015</v>
      </c>
      <c r="G1968" s="29">
        <f t="shared" si="421"/>
        <v>4724.4000000000015</v>
      </c>
      <c r="H1968" s="29">
        <f t="shared" si="422"/>
        <v>4724.4000000000015</v>
      </c>
      <c r="I1968" s="58">
        <f t="shared" si="423"/>
        <v>4724.4000000000015</v>
      </c>
      <c r="J1968" s="58">
        <f t="shared" si="424"/>
        <v>4724.4000000000015</v>
      </c>
      <c r="K1968" s="58">
        <f t="shared" si="425"/>
        <v>4724.4000000000015</v>
      </c>
      <c r="L1968" s="58">
        <f t="shared" si="426"/>
        <v>4724.4000000000015</v>
      </c>
      <c r="M1968" s="58">
        <f t="shared" si="427"/>
        <v>4724.4000000000015</v>
      </c>
      <c r="N1968" s="58">
        <f t="shared" si="428"/>
        <v>4724.4000000000015</v>
      </c>
      <c r="O1968" s="58">
        <f t="shared" si="429"/>
        <v>4724.4000000000015</v>
      </c>
      <c r="P1968" s="58">
        <f t="shared" si="430"/>
        <v>4724.4000000000015</v>
      </c>
      <c r="Q1968" s="58">
        <f t="shared" si="431"/>
        <v>4724.4000000000015</v>
      </c>
      <c r="R1968" s="58">
        <f>SUM(Table1[[#This Row],[Oct]:[September]])</f>
        <v>56692.800000000017</v>
      </c>
      <c r="S1968" s="68">
        <f>Table1[[#This Row],[DEMAND for the whole year]]/365</f>
        <v>155.32273972602744</v>
      </c>
      <c r="T1968" s="68">
        <f>Table1[[#This Row],[Lead Time (days)]]*S1968</f>
        <v>4038.3912328767133</v>
      </c>
      <c r="U1968" s="68">
        <f>SQRT(2*Table1[[#This Row],[DEMAND for the whole year]]*$H$1/(Table1[[#This Row],[Std. Price ($)]]*$K$1))</f>
        <v>4340.9386949785467</v>
      </c>
      <c r="V1968" s="68">
        <f>Table1[[#This Row],[DEMAND for the whole year]]/U1968</f>
        <v>13.060032399347257</v>
      </c>
      <c r="W1968" s="68">
        <f>Table1[[#This Row],[Demand variability (COV)]]*S1968</f>
        <v>18.638728767123293</v>
      </c>
      <c r="X1968" s="68">
        <f t="shared" si="432"/>
        <v>95.039241692124861</v>
      </c>
      <c r="Y1968" s="68">
        <f t="shared" si="433"/>
        <v>195.18673909247588</v>
      </c>
      <c r="Z1968" s="58">
        <f>(Table1[[#This Row],[Eoq]]/2)*(Table1[[#This Row],[Std. Price ($)]]*$K$1)</f>
        <v>3918.0097198041772</v>
      </c>
      <c r="AA1968" s="58">
        <f>Table1[[#This Row],[number of times I order]]*$H$1</f>
        <v>3918.0097198041772</v>
      </c>
      <c r="AB1968" s="58">
        <f>Table1[[#This Row],[Holding cost]]+AA1968</f>
        <v>7836.0194396083543</v>
      </c>
      <c r="AC1968" s="34">
        <v>-0.7</v>
      </c>
      <c r="AD1968" s="29">
        <v>0.76</v>
      </c>
      <c r="AE1968" s="29">
        <v>0.12</v>
      </c>
      <c r="AF1968" s="29">
        <v>26</v>
      </c>
    </row>
    <row r="1969" spans="1:32" x14ac:dyDescent="0.15">
      <c r="A1969" s="32">
        <v>40555.539669416728</v>
      </c>
      <c r="B1969" s="33">
        <v>7.4989530000000011</v>
      </c>
      <c r="C1969" s="33">
        <v>276302.78995256266</v>
      </c>
      <c r="D1969" s="33">
        <f>C1969/Table1[[#This Row],[Std. Price ($)]]</f>
        <v>36845.515627656634</v>
      </c>
      <c r="E1969" s="29">
        <v>17760</v>
      </c>
      <c r="F1969" s="29">
        <f t="shared" si="420"/>
        <v>21312</v>
      </c>
      <c r="G1969" s="29">
        <f t="shared" si="421"/>
        <v>21312</v>
      </c>
      <c r="H1969" s="29">
        <f t="shared" si="422"/>
        <v>21312</v>
      </c>
      <c r="I1969" s="58">
        <f t="shared" si="423"/>
        <v>21312</v>
      </c>
      <c r="J1969" s="58">
        <f t="shared" si="424"/>
        <v>21312</v>
      </c>
      <c r="K1969" s="58">
        <f t="shared" si="425"/>
        <v>21312</v>
      </c>
      <c r="L1969" s="58">
        <f t="shared" si="426"/>
        <v>21312</v>
      </c>
      <c r="M1969" s="58">
        <f t="shared" si="427"/>
        <v>21312</v>
      </c>
      <c r="N1969" s="58">
        <f t="shared" si="428"/>
        <v>21312</v>
      </c>
      <c r="O1969" s="58">
        <f t="shared" si="429"/>
        <v>21312</v>
      </c>
      <c r="P1969" s="58">
        <f t="shared" si="430"/>
        <v>21312</v>
      </c>
      <c r="Q1969" s="58">
        <f t="shared" si="431"/>
        <v>21312</v>
      </c>
      <c r="R1969" s="58">
        <f>SUM(Table1[[#This Row],[Oct]:[September]])</f>
        <v>255744</v>
      </c>
      <c r="S1969" s="68">
        <f>Table1[[#This Row],[DEMAND for the whole year]]/365</f>
        <v>700.66849315068498</v>
      </c>
      <c r="T1969" s="68">
        <f>Table1[[#This Row],[Lead Time (days)]]*S1969</f>
        <v>46244.120547945211</v>
      </c>
      <c r="U1969" s="68">
        <f>SQRT(2*Table1[[#This Row],[DEMAND for the whole year]]*$H$1/(Table1[[#This Row],[Std. Price ($)]]*$K$1))</f>
        <v>10114.93364974928</v>
      </c>
      <c r="V1969" s="68">
        <f>Table1[[#This Row],[DEMAND for the whole year]]/U1969</f>
        <v>25.283804012529448</v>
      </c>
      <c r="W1969" s="68">
        <f>Table1[[#This Row],[Demand variability (COV)]]*S1969</f>
        <v>476.45457534246583</v>
      </c>
      <c r="X1969" s="68">
        <f t="shared" si="432"/>
        <v>3870.7352681467105</v>
      </c>
      <c r="Y1969" s="68">
        <f t="shared" si="433"/>
        <v>7949.5183403004803</v>
      </c>
      <c r="Z1969" s="58">
        <f>(Table1[[#This Row],[Eoq]]/2)*(Table1[[#This Row],[Std. Price ($)]]*$K$1)</f>
        <v>7585.1412037588334</v>
      </c>
      <c r="AA1969" s="58">
        <f>Table1[[#This Row],[number of times I order]]*$H$1</f>
        <v>7585.1412037588343</v>
      </c>
      <c r="AB1969" s="58">
        <f>Table1[[#This Row],[Holding cost]]+AA1969</f>
        <v>15170.282407517669</v>
      </c>
      <c r="AC1969" s="34">
        <v>0.2</v>
      </c>
      <c r="AD1969" s="29">
        <v>1</v>
      </c>
      <c r="AE1969" s="29">
        <v>0.68</v>
      </c>
      <c r="AF1969" s="29">
        <v>66</v>
      </c>
    </row>
    <row r="1970" spans="1:32" x14ac:dyDescent="0.15">
      <c r="A1970" s="32">
        <v>43989.70312219108</v>
      </c>
      <c r="B1970" s="33">
        <v>11.141856000000001</v>
      </c>
      <c r="C1970" s="33">
        <v>228825.14913405362</v>
      </c>
      <c r="D1970" s="33">
        <f>C1970/Table1[[#This Row],[Std. Price ($)]]</f>
        <v>20537.435516493268</v>
      </c>
      <c r="E1970" s="29">
        <v>16258</v>
      </c>
      <c r="F1970" s="29">
        <f t="shared" si="420"/>
        <v>40645</v>
      </c>
      <c r="G1970" s="29">
        <f t="shared" si="421"/>
        <v>40645</v>
      </c>
      <c r="H1970" s="29">
        <f t="shared" si="422"/>
        <v>40645</v>
      </c>
      <c r="I1970" s="58">
        <f t="shared" si="423"/>
        <v>40645</v>
      </c>
      <c r="J1970" s="58">
        <f t="shared" si="424"/>
        <v>40645</v>
      </c>
      <c r="K1970" s="58">
        <f t="shared" si="425"/>
        <v>40645</v>
      </c>
      <c r="L1970" s="58">
        <f t="shared" si="426"/>
        <v>40645</v>
      </c>
      <c r="M1970" s="58">
        <f t="shared" si="427"/>
        <v>40645</v>
      </c>
      <c r="N1970" s="58">
        <f t="shared" si="428"/>
        <v>40645</v>
      </c>
      <c r="O1970" s="58">
        <f t="shared" si="429"/>
        <v>40645</v>
      </c>
      <c r="P1970" s="58">
        <f t="shared" si="430"/>
        <v>40645</v>
      </c>
      <c r="Q1970" s="58">
        <f t="shared" si="431"/>
        <v>40645</v>
      </c>
      <c r="R1970" s="58">
        <f>SUM(Table1[[#This Row],[Oct]:[September]])</f>
        <v>487740</v>
      </c>
      <c r="S1970" s="68">
        <f>Table1[[#This Row],[DEMAND for the whole year]]/365</f>
        <v>1336.2739726027398</v>
      </c>
      <c r="T1970" s="68">
        <f>Table1[[#This Row],[Lead Time (days)]]*S1970</f>
        <v>81512.712328767127</v>
      </c>
      <c r="U1970" s="68">
        <f>SQRT(2*Table1[[#This Row],[DEMAND for the whole year]]*$H$1/(Table1[[#This Row],[Std. Price ($)]]*$K$1))</f>
        <v>11459.77375683577</v>
      </c>
      <c r="V1970" s="68">
        <f>Table1[[#This Row],[DEMAND for the whole year]]/U1970</f>
        <v>42.561049663747724</v>
      </c>
      <c r="W1970" s="68">
        <f>Table1[[#This Row],[Demand variability (COV)]]*S1970</f>
        <v>440.97041095890415</v>
      </c>
      <c r="X1970" s="68">
        <f t="shared" si="432"/>
        <v>3444.0890092762052</v>
      </c>
      <c r="Y1970" s="68">
        <f t="shared" si="433"/>
        <v>7073.294050920038</v>
      </c>
      <c r="Z1970" s="58">
        <f>(Table1[[#This Row],[Eoq]]/2)*(Table1[[#This Row],[Std. Price ($)]]*$K$1)</f>
        <v>12768.314899124318</v>
      </c>
      <c r="AA1970" s="58">
        <f>Table1[[#This Row],[number of times I order]]*$H$1</f>
        <v>12768.314899124318</v>
      </c>
      <c r="AB1970" s="58">
        <f>Table1[[#This Row],[Holding cost]]+AA1970</f>
        <v>25536.629798248636</v>
      </c>
      <c r="AC1970" s="34">
        <v>1.5</v>
      </c>
      <c r="AD1970" s="29">
        <v>0.7</v>
      </c>
      <c r="AE1970" s="29">
        <v>0.33</v>
      </c>
      <c r="AF1970" s="29">
        <v>61</v>
      </c>
    </row>
    <row r="1971" spans="1:32" x14ac:dyDescent="0.15">
      <c r="A1971" s="32">
        <v>92052.309790864834</v>
      </c>
      <c r="B1971" s="33">
        <v>25.113022000000004</v>
      </c>
      <c r="C1971" s="33">
        <v>288391.11912378104</v>
      </c>
      <c r="D1971" s="33">
        <f>C1971/Table1[[#This Row],[Std. Price ($)]]</f>
        <v>11483.72820777129</v>
      </c>
      <c r="E1971" s="29">
        <v>17380</v>
      </c>
      <c r="F1971" s="29">
        <f t="shared" si="420"/>
        <v>6952</v>
      </c>
      <c r="G1971" s="29">
        <f t="shared" si="421"/>
        <v>6952</v>
      </c>
      <c r="H1971" s="29">
        <f t="shared" si="422"/>
        <v>6952</v>
      </c>
      <c r="I1971" s="58">
        <f t="shared" si="423"/>
        <v>6952</v>
      </c>
      <c r="J1971" s="58">
        <f t="shared" si="424"/>
        <v>6952</v>
      </c>
      <c r="K1971" s="58">
        <f t="shared" si="425"/>
        <v>6952</v>
      </c>
      <c r="L1971" s="58">
        <f t="shared" si="426"/>
        <v>6952</v>
      </c>
      <c r="M1971" s="58">
        <f t="shared" si="427"/>
        <v>6952</v>
      </c>
      <c r="N1971" s="58">
        <f t="shared" si="428"/>
        <v>6952</v>
      </c>
      <c r="O1971" s="58">
        <f t="shared" si="429"/>
        <v>6952</v>
      </c>
      <c r="P1971" s="58">
        <f t="shared" si="430"/>
        <v>6952</v>
      </c>
      <c r="Q1971" s="58">
        <f t="shared" si="431"/>
        <v>6952</v>
      </c>
      <c r="R1971" s="58">
        <f>SUM(Table1[[#This Row],[Oct]:[September]])</f>
        <v>83424</v>
      </c>
      <c r="S1971" s="68">
        <f>Table1[[#This Row],[DEMAND for the whole year]]/365</f>
        <v>228.55890410958904</v>
      </c>
      <c r="T1971" s="68">
        <f>Table1[[#This Row],[Lead Time (days)]]*S1971</f>
        <v>10056.591780821918</v>
      </c>
      <c r="U1971" s="68">
        <f>SQRT(2*Table1[[#This Row],[DEMAND for the whole year]]*$H$1/(Table1[[#This Row],[Std. Price ($)]]*$K$1))</f>
        <v>3156.8696041995131</v>
      </c>
      <c r="V1971" s="68">
        <f>Table1[[#This Row],[DEMAND for the whole year]]/U1971</f>
        <v>26.426178607131227</v>
      </c>
      <c r="W1971" s="68">
        <f>Table1[[#This Row],[Demand variability (COV)]]*S1971</f>
        <v>79.995616438356151</v>
      </c>
      <c r="X1971" s="68">
        <f t="shared" si="432"/>
        <v>530.63088919842789</v>
      </c>
      <c r="Y1971" s="68">
        <f t="shared" si="433"/>
        <v>1089.7826106388663</v>
      </c>
      <c r="Z1971" s="58">
        <f>(Table1[[#This Row],[Eoq]]/2)*(Table1[[#This Row],[Std. Price ($)]]*$K$1)</f>
        <v>7927.8535821393689</v>
      </c>
      <c r="AA1971" s="58">
        <f>Table1[[#This Row],[number of times I order]]*$H$1</f>
        <v>7927.853582139368</v>
      </c>
      <c r="AB1971" s="58">
        <f>Table1[[#This Row],[Holding cost]]+AA1971</f>
        <v>15855.707164278738</v>
      </c>
      <c r="AC1971" s="34">
        <v>-0.6</v>
      </c>
      <c r="AD1971" s="29">
        <v>1</v>
      </c>
      <c r="AE1971" s="29">
        <v>0.35</v>
      </c>
      <c r="AF1971" s="29">
        <v>44</v>
      </c>
    </row>
    <row r="1972" spans="1:32" x14ac:dyDescent="0.15">
      <c r="A1972" s="32">
        <v>27746.724725036907</v>
      </c>
      <c r="B1972" s="33">
        <v>7.4989530000000011</v>
      </c>
      <c r="C1972" s="33">
        <v>371074.92755623494</v>
      </c>
      <c r="D1972" s="33">
        <f>C1972/Table1[[#This Row],[Std. Price ($)]]</f>
        <v>49483.564913159862</v>
      </c>
      <c r="E1972" s="29">
        <v>20808</v>
      </c>
      <c r="F1972" s="29">
        <f t="shared" si="420"/>
        <v>37454.400000000001</v>
      </c>
      <c r="G1972" s="29">
        <f t="shared" si="421"/>
        <v>37454.400000000001</v>
      </c>
      <c r="H1972" s="29">
        <f t="shared" si="422"/>
        <v>37454.400000000001</v>
      </c>
      <c r="I1972" s="58">
        <f t="shared" si="423"/>
        <v>37454.400000000001</v>
      </c>
      <c r="J1972" s="58">
        <f t="shared" si="424"/>
        <v>37454.400000000001</v>
      </c>
      <c r="K1972" s="58">
        <f t="shared" si="425"/>
        <v>37454.400000000001</v>
      </c>
      <c r="L1972" s="58">
        <f t="shared" si="426"/>
        <v>37454.400000000001</v>
      </c>
      <c r="M1972" s="58">
        <f t="shared" si="427"/>
        <v>37454.400000000001</v>
      </c>
      <c r="N1972" s="58">
        <f t="shared" si="428"/>
        <v>37454.400000000001</v>
      </c>
      <c r="O1972" s="58">
        <f t="shared" si="429"/>
        <v>37454.400000000001</v>
      </c>
      <c r="P1972" s="58">
        <f t="shared" si="430"/>
        <v>37454.400000000001</v>
      </c>
      <c r="Q1972" s="58">
        <f t="shared" si="431"/>
        <v>37454.400000000001</v>
      </c>
      <c r="R1972" s="58">
        <f>SUM(Table1[[#This Row],[Oct]:[September]])</f>
        <v>449452.8000000001</v>
      </c>
      <c r="S1972" s="68">
        <f>Table1[[#This Row],[DEMAND for the whole year]]/365</f>
        <v>1231.3775342465756</v>
      </c>
      <c r="T1972" s="68">
        <f>Table1[[#This Row],[Lead Time (days)]]*S1972</f>
        <v>81270.917260273985</v>
      </c>
      <c r="U1972" s="68">
        <f>SQRT(2*Table1[[#This Row],[DEMAND for the whole year]]*$H$1/(Table1[[#This Row],[Std. Price ($)]]*$K$1))</f>
        <v>13409.184201451049</v>
      </c>
      <c r="V1972" s="68">
        <f>Table1[[#This Row],[DEMAND for the whole year]]/U1972</f>
        <v>33.518280698341322</v>
      </c>
      <c r="W1972" s="68">
        <f>Table1[[#This Row],[Demand variability (COV)]]*S1972</f>
        <v>985.10202739726049</v>
      </c>
      <c r="X1972" s="68">
        <f t="shared" si="432"/>
        <v>8003.0067030600903</v>
      </c>
      <c r="Y1972" s="68">
        <f t="shared" si="433"/>
        <v>16436.166298188829</v>
      </c>
      <c r="Z1972" s="58">
        <f>(Table1[[#This Row],[Eoq]]/2)*(Table1[[#This Row],[Std. Price ($)]]*$K$1)</f>
        <v>10055.484209502398</v>
      </c>
      <c r="AA1972" s="58">
        <f>Table1[[#This Row],[number of times I order]]*$H$1</f>
        <v>10055.484209502396</v>
      </c>
      <c r="AB1972" s="58">
        <f>Table1[[#This Row],[Holding cost]]+AA1972</f>
        <v>20110.968419004792</v>
      </c>
      <c r="AC1972" s="34">
        <v>0.8</v>
      </c>
      <c r="AD1972" s="29">
        <v>1</v>
      </c>
      <c r="AE1972" s="29">
        <v>0.8</v>
      </c>
      <c r="AF1972" s="29">
        <v>66</v>
      </c>
    </row>
    <row r="1973" spans="1:32" x14ac:dyDescent="0.15">
      <c r="A1973" s="32">
        <v>86403.557735060967</v>
      </c>
      <c r="B1973" s="33">
        <v>10.890022</v>
      </c>
      <c r="C1973" s="33">
        <v>345335.55293823878</v>
      </c>
      <c r="D1973" s="33">
        <f>C1973/Table1[[#This Row],[Std. Price ($)]]</f>
        <v>31711.189650327498</v>
      </c>
      <c r="E1973" s="29">
        <v>17284</v>
      </c>
      <c r="F1973" s="29">
        <f t="shared" si="420"/>
        <v>20740.8</v>
      </c>
      <c r="G1973" s="29">
        <f t="shared" si="421"/>
        <v>20740.8</v>
      </c>
      <c r="H1973" s="29">
        <f t="shared" si="422"/>
        <v>20740.8</v>
      </c>
      <c r="I1973" s="58">
        <f t="shared" si="423"/>
        <v>20740.8</v>
      </c>
      <c r="J1973" s="58">
        <f t="shared" si="424"/>
        <v>20740.8</v>
      </c>
      <c r="K1973" s="58">
        <f t="shared" si="425"/>
        <v>20740.8</v>
      </c>
      <c r="L1973" s="58">
        <f t="shared" si="426"/>
        <v>20740.8</v>
      </c>
      <c r="M1973" s="58">
        <f t="shared" si="427"/>
        <v>20740.8</v>
      </c>
      <c r="N1973" s="58">
        <f t="shared" si="428"/>
        <v>20740.8</v>
      </c>
      <c r="O1973" s="58">
        <f t="shared" si="429"/>
        <v>20740.8</v>
      </c>
      <c r="P1973" s="58">
        <f t="shared" si="430"/>
        <v>20740.8</v>
      </c>
      <c r="Q1973" s="58">
        <f t="shared" si="431"/>
        <v>20740.8</v>
      </c>
      <c r="R1973" s="58">
        <f>SUM(Table1[[#This Row],[Oct]:[September]])</f>
        <v>248889.59999999995</v>
      </c>
      <c r="S1973" s="68">
        <f>Table1[[#This Row],[DEMAND for the whole year]]/365</f>
        <v>681.88931506849303</v>
      </c>
      <c r="T1973" s="68">
        <f>Table1[[#This Row],[Lead Time (days)]]*S1973</f>
        <v>44322.80547945205</v>
      </c>
      <c r="U1973" s="68">
        <f>SQRT(2*Table1[[#This Row],[DEMAND for the whole year]]*$H$1/(Table1[[#This Row],[Std. Price ($)]]*$K$1))</f>
        <v>8280.3677204006563</v>
      </c>
      <c r="V1973" s="68">
        <f>Table1[[#This Row],[DEMAND for the whole year]]/U1973</f>
        <v>30.057795547750999</v>
      </c>
      <c r="W1973" s="68">
        <f>Table1[[#This Row],[Demand variability (COV)]]*S1973</f>
        <v>436.40916164383555</v>
      </c>
      <c r="X1973" s="68">
        <f t="shared" si="432"/>
        <v>3518.443144891487</v>
      </c>
      <c r="Y1973" s="68">
        <f t="shared" si="433"/>
        <v>7225.9987759408932</v>
      </c>
      <c r="Z1973" s="58">
        <f>(Table1[[#This Row],[Eoq]]/2)*(Table1[[#This Row],[Std. Price ($)]]*$K$1)</f>
        <v>9017.3386643253016</v>
      </c>
      <c r="AA1973" s="58">
        <f>Table1[[#This Row],[number of times I order]]*$H$1</f>
        <v>9017.3386643252998</v>
      </c>
      <c r="AB1973" s="58">
        <f>Table1[[#This Row],[Holding cost]]+AA1973</f>
        <v>18034.6773286506</v>
      </c>
      <c r="AC1973" s="34">
        <v>0.2</v>
      </c>
      <c r="AD1973" s="29">
        <v>1</v>
      </c>
      <c r="AE1973" s="29">
        <v>0.64</v>
      </c>
      <c r="AF1973" s="29">
        <v>65</v>
      </c>
    </row>
    <row r="1974" spans="1:32" x14ac:dyDescent="0.15">
      <c r="A1974" s="32">
        <v>61763.287443046298</v>
      </c>
      <c r="B1974" s="33">
        <v>5.2844880000000005</v>
      </c>
      <c r="C1974" s="33">
        <v>137466.63342548133</v>
      </c>
      <c r="D1974" s="33">
        <f>C1974/Table1[[#This Row],[Std. Price ($)]]</f>
        <v>26013.235989083769</v>
      </c>
      <c r="E1974" s="29">
        <v>13452</v>
      </c>
      <c r="F1974" s="29">
        <f t="shared" si="420"/>
        <v>29594.400000000001</v>
      </c>
      <c r="G1974" s="29">
        <f t="shared" si="421"/>
        <v>29594.400000000001</v>
      </c>
      <c r="H1974" s="29">
        <f t="shared" si="422"/>
        <v>29594.400000000001</v>
      </c>
      <c r="I1974" s="58">
        <f t="shared" si="423"/>
        <v>29594.400000000001</v>
      </c>
      <c r="J1974" s="58">
        <f t="shared" si="424"/>
        <v>29594.400000000001</v>
      </c>
      <c r="K1974" s="58">
        <f t="shared" si="425"/>
        <v>29594.400000000001</v>
      </c>
      <c r="L1974" s="58">
        <f t="shared" si="426"/>
        <v>29594.400000000001</v>
      </c>
      <c r="M1974" s="58">
        <f t="shared" si="427"/>
        <v>29594.400000000001</v>
      </c>
      <c r="N1974" s="58">
        <f t="shared" si="428"/>
        <v>29594.400000000001</v>
      </c>
      <c r="O1974" s="58">
        <f t="shared" si="429"/>
        <v>29594.400000000001</v>
      </c>
      <c r="P1974" s="58">
        <f t="shared" si="430"/>
        <v>29594.400000000001</v>
      </c>
      <c r="Q1974" s="58">
        <f t="shared" si="431"/>
        <v>29594.400000000001</v>
      </c>
      <c r="R1974" s="58">
        <f>SUM(Table1[[#This Row],[Oct]:[September]])</f>
        <v>355132.80000000005</v>
      </c>
      <c r="S1974" s="68">
        <f>Table1[[#This Row],[DEMAND for the whole year]]/365</f>
        <v>972.96657534246583</v>
      </c>
      <c r="T1974" s="68">
        <f>Table1[[#This Row],[Lead Time (days)]]*S1974</f>
        <v>73945.459726027402</v>
      </c>
      <c r="U1974" s="68">
        <f>SQRT(2*Table1[[#This Row],[DEMAND for the whole year]]*$H$1/(Table1[[#This Row],[Std. Price ($)]]*$K$1))</f>
        <v>14198.89547331894</v>
      </c>
      <c r="V1974" s="68">
        <f>Table1[[#This Row],[DEMAND for the whole year]]/U1974</f>
        <v>25.011297580669424</v>
      </c>
      <c r="W1974" s="68">
        <f>Table1[[#This Row],[Demand variability (COV)]]*S1974</f>
        <v>428.10529315068499</v>
      </c>
      <c r="X1974" s="68">
        <f t="shared" si="432"/>
        <v>3732.1354200773826</v>
      </c>
      <c r="Y1974" s="68">
        <f t="shared" si="433"/>
        <v>7664.8690533143626</v>
      </c>
      <c r="Z1974" s="58">
        <f>(Table1[[#This Row],[Eoq]]/2)*(Table1[[#This Row],[Std. Price ($)]]*$K$1)</f>
        <v>7503.3892742008265</v>
      </c>
      <c r="AA1974" s="58">
        <f>Table1[[#This Row],[number of times I order]]*$H$1</f>
        <v>7503.3892742008275</v>
      </c>
      <c r="AB1974" s="58">
        <f>Table1[[#This Row],[Holding cost]]+AA1974</f>
        <v>15006.778548401653</v>
      </c>
      <c r="AC1974" s="34">
        <v>1.2</v>
      </c>
      <c r="AD1974" s="29">
        <v>0.85</v>
      </c>
      <c r="AE1974" s="29">
        <v>0.44</v>
      </c>
      <c r="AF1974" s="29">
        <v>76</v>
      </c>
    </row>
    <row r="1975" spans="1:32" x14ac:dyDescent="0.15">
      <c r="A1975" s="32">
        <v>28852.236776077512</v>
      </c>
      <c r="B1975" s="33">
        <v>7.4989530000000011</v>
      </c>
      <c r="C1975" s="33">
        <v>321458.08985811356</v>
      </c>
      <c r="D1975" s="33">
        <f>C1975/Table1[[#This Row],[Std. Price ($)]]</f>
        <v>42867.062889727873</v>
      </c>
      <c r="E1975" s="29">
        <v>19038</v>
      </c>
      <c r="F1975" s="29">
        <f t="shared" si="420"/>
        <v>41883.599999999999</v>
      </c>
      <c r="G1975" s="29">
        <f t="shared" si="421"/>
        <v>41883.599999999999</v>
      </c>
      <c r="H1975" s="29">
        <f t="shared" si="422"/>
        <v>41883.599999999999</v>
      </c>
      <c r="I1975" s="58">
        <f t="shared" si="423"/>
        <v>41883.599999999999</v>
      </c>
      <c r="J1975" s="58">
        <f t="shared" si="424"/>
        <v>41883.599999999999</v>
      </c>
      <c r="K1975" s="58">
        <f t="shared" si="425"/>
        <v>41883.599999999999</v>
      </c>
      <c r="L1975" s="58">
        <f t="shared" si="426"/>
        <v>41883.599999999999</v>
      </c>
      <c r="M1975" s="58">
        <f t="shared" si="427"/>
        <v>41883.599999999999</v>
      </c>
      <c r="N1975" s="58">
        <f t="shared" si="428"/>
        <v>41883.599999999999</v>
      </c>
      <c r="O1975" s="58">
        <f t="shared" si="429"/>
        <v>41883.599999999999</v>
      </c>
      <c r="P1975" s="58">
        <f t="shared" si="430"/>
        <v>41883.599999999999</v>
      </c>
      <c r="Q1975" s="58">
        <f t="shared" si="431"/>
        <v>41883.599999999999</v>
      </c>
      <c r="R1975" s="58">
        <f>SUM(Table1[[#This Row],[Oct]:[September]])</f>
        <v>502603.1999999999</v>
      </c>
      <c r="S1975" s="68">
        <f>Table1[[#This Row],[DEMAND for the whole year]]/365</f>
        <v>1376.9950684931505</v>
      </c>
      <c r="T1975" s="68">
        <f>Table1[[#This Row],[Lead Time (days)]]*S1975</f>
        <v>90881.674520547938</v>
      </c>
      <c r="U1975" s="68">
        <f>SQRT(2*Table1[[#This Row],[DEMAND for the whole year]]*$H$1/(Table1[[#This Row],[Std. Price ($)]]*$K$1))</f>
        <v>14179.892428405781</v>
      </c>
      <c r="V1975" s="68">
        <f>Table1[[#This Row],[DEMAND for the whole year]]/U1975</f>
        <v>35.444782288556944</v>
      </c>
      <c r="W1975" s="68">
        <f>Table1[[#This Row],[Demand variability (COV)]]*S1975</f>
        <v>1032.746301369863</v>
      </c>
      <c r="X1975" s="68">
        <f t="shared" si="432"/>
        <v>8390.0706145745116</v>
      </c>
      <c r="Y1975" s="68">
        <f t="shared" si="433"/>
        <v>17231.098384806464</v>
      </c>
      <c r="Z1975" s="58">
        <f>(Table1[[#This Row],[Eoq]]/2)*(Table1[[#This Row],[Std. Price ($)]]*$K$1)</f>
        <v>10633.434686567083</v>
      </c>
      <c r="AA1975" s="58">
        <f>Table1[[#This Row],[number of times I order]]*$H$1</f>
        <v>10633.434686567083</v>
      </c>
      <c r="AB1975" s="58">
        <f>Table1[[#This Row],[Holding cost]]+AA1975</f>
        <v>21266.869373134166</v>
      </c>
      <c r="AC1975" s="34">
        <v>1.2</v>
      </c>
      <c r="AD1975" s="29">
        <v>1</v>
      </c>
      <c r="AE1975" s="29">
        <v>0.75</v>
      </c>
      <c r="AF1975" s="29">
        <v>66</v>
      </c>
    </row>
    <row r="1976" spans="1:32" x14ac:dyDescent="0.15">
      <c r="A1976" s="32">
        <v>14290.544891541245</v>
      </c>
      <c r="B1976" s="33">
        <v>6.0093550000000002</v>
      </c>
      <c r="C1976" s="33">
        <v>97913.404121085623</v>
      </c>
      <c r="D1976" s="33">
        <f>C1976/Table1[[#This Row],[Std. Price ($)]]</f>
        <v>16293.496410361115</v>
      </c>
      <c r="E1976" s="29">
        <v>15360</v>
      </c>
      <c r="F1976" s="29">
        <f t="shared" si="420"/>
        <v>38400</v>
      </c>
      <c r="G1976" s="29">
        <f t="shared" si="421"/>
        <v>38400</v>
      </c>
      <c r="H1976" s="29">
        <f t="shared" si="422"/>
        <v>38400</v>
      </c>
      <c r="I1976" s="58">
        <f t="shared" si="423"/>
        <v>38400</v>
      </c>
      <c r="J1976" s="58">
        <f t="shared" si="424"/>
        <v>38400</v>
      </c>
      <c r="K1976" s="58">
        <f t="shared" si="425"/>
        <v>38400</v>
      </c>
      <c r="L1976" s="58">
        <f t="shared" si="426"/>
        <v>38400</v>
      </c>
      <c r="M1976" s="58">
        <f t="shared" si="427"/>
        <v>38400</v>
      </c>
      <c r="N1976" s="58">
        <f t="shared" si="428"/>
        <v>38400</v>
      </c>
      <c r="O1976" s="58">
        <f t="shared" si="429"/>
        <v>38400</v>
      </c>
      <c r="P1976" s="58">
        <f t="shared" si="430"/>
        <v>38400</v>
      </c>
      <c r="Q1976" s="58">
        <f t="shared" si="431"/>
        <v>38400</v>
      </c>
      <c r="R1976" s="58">
        <f>SUM(Table1[[#This Row],[Oct]:[September]])</f>
        <v>460800</v>
      </c>
      <c r="S1976" s="68">
        <f>Table1[[#This Row],[DEMAND for the whole year]]/365</f>
        <v>1262.4657534246576</v>
      </c>
      <c r="T1976" s="68">
        <f>Table1[[#This Row],[Lead Time (days)]]*S1976</f>
        <v>46711.232876712333</v>
      </c>
      <c r="U1976" s="68">
        <f>SQRT(2*Table1[[#This Row],[DEMAND for the whole year]]*$H$1/(Table1[[#This Row],[Std. Price ($)]]*$K$1))</f>
        <v>15167.113345347763</v>
      </c>
      <c r="V1976" s="68">
        <f>Table1[[#This Row],[DEMAND for the whole year]]/U1976</f>
        <v>30.381522805810775</v>
      </c>
      <c r="W1976" s="68">
        <f>Table1[[#This Row],[Demand variability (COV)]]*S1976</f>
        <v>631.23287671232879</v>
      </c>
      <c r="X1976" s="68">
        <f t="shared" si="432"/>
        <v>3839.639690358109</v>
      </c>
      <c r="Y1976" s="68">
        <f t="shared" si="433"/>
        <v>7885.6558312916732</v>
      </c>
      <c r="Z1976" s="58">
        <f>(Table1[[#This Row],[Eoq]]/2)*(Table1[[#This Row],[Std. Price ($)]]*$K$1)</f>
        <v>9114.4568417432311</v>
      </c>
      <c r="AA1976" s="58">
        <f>Table1[[#This Row],[number of times I order]]*$H$1</f>
        <v>9114.4568417432329</v>
      </c>
      <c r="AB1976" s="58">
        <f>Table1[[#This Row],[Holding cost]]+AA1976</f>
        <v>18228.913683486462</v>
      </c>
      <c r="AC1976" s="34">
        <v>1.5</v>
      </c>
      <c r="AD1976" s="29">
        <v>0.72</v>
      </c>
      <c r="AE1976" s="29">
        <v>0.5</v>
      </c>
      <c r="AF1976" s="29">
        <v>37</v>
      </c>
    </row>
    <row r="1977" spans="1:32" x14ac:dyDescent="0.15">
      <c r="A1977" s="32">
        <v>57292.279394869729</v>
      </c>
      <c r="B1977" s="33">
        <v>26.036637000000002</v>
      </c>
      <c r="C1977" s="33">
        <v>387081.09178919985</v>
      </c>
      <c r="D1977" s="33">
        <f>C1977/Table1[[#This Row],[Std. Price ($)]]</f>
        <v>14866.785283721543</v>
      </c>
      <c r="E1977" s="29">
        <v>19152</v>
      </c>
      <c r="F1977" s="29">
        <f t="shared" si="420"/>
        <v>34473.599999999999</v>
      </c>
      <c r="G1977" s="29">
        <f t="shared" si="421"/>
        <v>34473.599999999999</v>
      </c>
      <c r="H1977" s="29">
        <f t="shared" si="422"/>
        <v>34473.599999999999</v>
      </c>
      <c r="I1977" s="58">
        <f t="shared" si="423"/>
        <v>34473.599999999999</v>
      </c>
      <c r="J1977" s="58">
        <f t="shared" si="424"/>
        <v>34473.599999999999</v>
      </c>
      <c r="K1977" s="58">
        <f t="shared" si="425"/>
        <v>34473.599999999999</v>
      </c>
      <c r="L1977" s="58">
        <f t="shared" si="426"/>
        <v>34473.599999999999</v>
      </c>
      <c r="M1977" s="58">
        <f t="shared" si="427"/>
        <v>34473.599999999999</v>
      </c>
      <c r="N1977" s="58">
        <f t="shared" si="428"/>
        <v>34473.599999999999</v>
      </c>
      <c r="O1977" s="58">
        <f t="shared" si="429"/>
        <v>34473.599999999999</v>
      </c>
      <c r="P1977" s="58">
        <f t="shared" si="430"/>
        <v>34473.599999999999</v>
      </c>
      <c r="Q1977" s="58">
        <f t="shared" si="431"/>
        <v>34473.599999999999</v>
      </c>
      <c r="R1977" s="58">
        <f>SUM(Table1[[#This Row],[Oct]:[September]])</f>
        <v>413683.1999999999</v>
      </c>
      <c r="S1977" s="68">
        <f>Table1[[#This Row],[DEMAND for the whole year]]/365</f>
        <v>1133.378630136986</v>
      </c>
      <c r="T1977" s="68">
        <f>Table1[[#This Row],[Lead Time (days)]]*S1977</f>
        <v>49868.659726027385</v>
      </c>
      <c r="U1977" s="68">
        <f>SQRT(2*Table1[[#This Row],[DEMAND for the whole year]]*$H$1/(Table1[[#This Row],[Std. Price ($)]]*$K$1))</f>
        <v>6904.0213440144989</v>
      </c>
      <c r="V1977" s="68">
        <f>Table1[[#This Row],[DEMAND for the whole year]]/U1977</f>
        <v>59.919165858119214</v>
      </c>
      <c r="W1977" s="68">
        <f>Table1[[#This Row],[Demand variability (COV)]]*S1977</f>
        <v>476.01902465753409</v>
      </c>
      <c r="X1977" s="68">
        <f t="shared" si="432"/>
        <v>3157.5529957199519</v>
      </c>
      <c r="Y1977" s="68">
        <f t="shared" si="433"/>
        <v>6484.8210252220979</v>
      </c>
      <c r="Z1977" s="58">
        <f>(Table1[[#This Row],[Eoq]]/2)*(Table1[[#This Row],[Std. Price ($)]]*$K$1)</f>
        <v>17975.749757435766</v>
      </c>
      <c r="AA1977" s="58">
        <f>Table1[[#This Row],[number of times I order]]*$H$1</f>
        <v>17975.749757435766</v>
      </c>
      <c r="AB1977" s="58">
        <f>Table1[[#This Row],[Holding cost]]+AA1977</f>
        <v>35951.499514871532</v>
      </c>
      <c r="AC1977" s="34">
        <v>0.8</v>
      </c>
      <c r="AD1977" s="29">
        <v>1</v>
      </c>
      <c r="AE1977" s="29">
        <v>0.42</v>
      </c>
      <c r="AF1977" s="29">
        <v>44</v>
      </c>
    </row>
    <row r="1978" spans="1:32" x14ac:dyDescent="0.15">
      <c r="A1978" s="32">
        <v>99155.580797297836</v>
      </c>
      <c r="B1978" s="33">
        <v>5.0155930000000009</v>
      </c>
      <c r="C1978" s="33">
        <v>19966.346457094183</v>
      </c>
      <c r="D1978" s="33">
        <f>C1978/Table1[[#This Row],[Std. Price ($)]]</f>
        <v>3980.8545982686751</v>
      </c>
      <c r="E1978" s="29">
        <v>24058</v>
      </c>
      <c r="F1978" s="29">
        <f t="shared" si="420"/>
        <v>52927.6</v>
      </c>
      <c r="G1978" s="29">
        <f t="shared" si="421"/>
        <v>52927.6</v>
      </c>
      <c r="H1978" s="29">
        <f t="shared" si="422"/>
        <v>52927.6</v>
      </c>
      <c r="I1978" s="58">
        <f t="shared" si="423"/>
        <v>52927.6</v>
      </c>
      <c r="J1978" s="58">
        <f t="shared" si="424"/>
        <v>52927.6</v>
      </c>
      <c r="K1978" s="58">
        <f t="shared" si="425"/>
        <v>52927.6</v>
      </c>
      <c r="L1978" s="58">
        <f t="shared" si="426"/>
        <v>52927.6</v>
      </c>
      <c r="M1978" s="58">
        <f t="shared" si="427"/>
        <v>52927.6</v>
      </c>
      <c r="N1978" s="58">
        <f t="shared" si="428"/>
        <v>52927.6</v>
      </c>
      <c r="O1978" s="58">
        <f t="shared" si="429"/>
        <v>52927.6</v>
      </c>
      <c r="P1978" s="58">
        <f t="shared" si="430"/>
        <v>52927.6</v>
      </c>
      <c r="Q1978" s="58">
        <f t="shared" si="431"/>
        <v>52927.6</v>
      </c>
      <c r="R1978" s="58">
        <f>SUM(Table1[[#This Row],[Oct]:[September]])</f>
        <v>635131.19999999984</v>
      </c>
      <c r="S1978" s="68">
        <f>Table1[[#This Row],[DEMAND for the whole year]]/365</f>
        <v>1740.0854794520544</v>
      </c>
      <c r="T1978" s="68">
        <f>Table1[[#This Row],[Lead Time (days)]]*S1978</f>
        <v>20881.025753424652</v>
      </c>
      <c r="U1978" s="68">
        <f>SQRT(2*Table1[[#This Row],[DEMAND for the whole year]]*$H$1/(Table1[[#This Row],[Std. Price ($)]]*$K$1))</f>
        <v>19490.869211653517</v>
      </c>
      <c r="V1978" s="68">
        <f>Table1[[#This Row],[DEMAND for the whole year]]/U1978</f>
        <v>32.586089060628311</v>
      </c>
      <c r="W1978" s="68">
        <f>Table1[[#This Row],[Demand variability (COV)]]*S1978</f>
        <v>261.01282191780814</v>
      </c>
      <c r="X1978" s="68">
        <f t="shared" si="432"/>
        <v>904.17493797714224</v>
      </c>
      <c r="Y1978" s="68">
        <f t="shared" si="433"/>
        <v>1856.9482938911513</v>
      </c>
      <c r="Z1978" s="58">
        <f>(Table1[[#This Row],[Eoq]]/2)*(Table1[[#This Row],[Std. Price ($)]]*$K$1)</f>
        <v>9775.826718188493</v>
      </c>
      <c r="AA1978" s="58">
        <f>Table1[[#This Row],[number of times I order]]*$H$1</f>
        <v>9775.826718188493</v>
      </c>
      <c r="AB1978" s="58">
        <f>Table1[[#This Row],[Holding cost]]+AA1978</f>
        <v>19551.653436376986</v>
      </c>
      <c r="AC1978" s="34">
        <v>1.2</v>
      </c>
      <c r="AD1978" s="29">
        <v>1</v>
      </c>
      <c r="AE1978" s="29">
        <v>0.15</v>
      </c>
      <c r="AF1978" s="29">
        <v>12</v>
      </c>
    </row>
    <row r="1979" spans="1:32" x14ac:dyDescent="0.15">
      <c r="A1979" s="32">
        <v>54058.36795907114</v>
      </c>
      <c r="B1979" s="33">
        <v>5.354635</v>
      </c>
      <c r="C1979" s="33">
        <v>150550.56940765402</v>
      </c>
      <c r="D1979" s="33">
        <f>C1979/Table1[[#This Row],[Std. Price ($)]]</f>
        <v>28115.934962449173</v>
      </c>
      <c r="E1979" s="29">
        <v>20114</v>
      </c>
      <c r="F1979" s="29">
        <f t="shared" si="420"/>
        <v>30171</v>
      </c>
      <c r="G1979" s="29">
        <f t="shared" si="421"/>
        <v>30171</v>
      </c>
      <c r="H1979" s="29">
        <f t="shared" si="422"/>
        <v>30171</v>
      </c>
      <c r="I1979" s="58">
        <f t="shared" si="423"/>
        <v>30171</v>
      </c>
      <c r="J1979" s="58">
        <f t="shared" si="424"/>
        <v>30171</v>
      </c>
      <c r="K1979" s="58">
        <f t="shared" si="425"/>
        <v>30171</v>
      </c>
      <c r="L1979" s="58">
        <f t="shared" si="426"/>
        <v>30171</v>
      </c>
      <c r="M1979" s="58">
        <f t="shared" si="427"/>
        <v>30171</v>
      </c>
      <c r="N1979" s="58">
        <f t="shared" si="428"/>
        <v>30171</v>
      </c>
      <c r="O1979" s="58">
        <f t="shared" si="429"/>
        <v>30171</v>
      </c>
      <c r="P1979" s="58">
        <f t="shared" si="430"/>
        <v>30171</v>
      </c>
      <c r="Q1979" s="58">
        <f t="shared" si="431"/>
        <v>30171</v>
      </c>
      <c r="R1979" s="58">
        <f>SUM(Table1[[#This Row],[Oct]:[September]])</f>
        <v>362052</v>
      </c>
      <c r="S1979" s="68">
        <f>Table1[[#This Row],[DEMAND for the whole year]]/365</f>
        <v>991.92328767123286</v>
      </c>
      <c r="T1979" s="68">
        <f>Table1[[#This Row],[Lead Time (days)]]*S1979</f>
        <v>55547.704109589038</v>
      </c>
      <c r="U1979" s="68">
        <f>SQRT(2*Table1[[#This Row],[DEMAND for the whole year]]*$H$1/(Table1[[#This Row],[Std. Price ($)]]*$K$1))</f>
        <v>14242.334010772811</v>
      </c>
      <c r="V1979" s="68">
        <f>Table1[[#This Row],[DEMAND for the whole year]]/U1979</f>
        <v>25.42083339192482</v>
      </c>
      <c r="W1979" s="68">
        <f>Table1[[#This Row],[Demand variability (COV)]]*S1979</f>
        <v>376.93084931506849</v>
      </c>
      <c r="X1979" s="68">
        <f t="shared" si="432"/>
        <v>2820.6921932854029</v>
      </c>
      <c r="Y1979" s="68">
        <f t="shared" si="433"/>
        <v>5792.9935191875811</v>
      </c>
      <c r="Z1979" s="58">
        <f>(Table1[[#This Row],[Eoq]]/2)*(Table1[[#This Row],[Std. Price ($)]]*$K$1)</f>
        <v>7626.2500175774467</v>
      </c>
      <c r="AA1979" s="58">
        <f>Table1[[#This Row],[number of times I order]]*$H$1</f>
        <v>7626.2500175774458</v>
      </c>
      <c r="AB1979" s="58">
        <f>Table1[[#This Row],[Holding cost]]+AA1979</f>
        <v>15252.500035154892</v>
      </c>
      <c r="AC1979" s="34">
        <v>0.5</v>
      </c>
      <c r="AD1979" s="29">
        <v>0.75</v>
      </c>
      <c r="AE1979" s="29">
        <v>0.38</v>
      </c>
      <c r="AF1979" s="29">
        <v>56</v>
      </c>
    </row>
    <row r="1980" spans="1:32" x14ac:dyDescent="0.15">
      <c r="A1980" s="32">
        <v>67194.736709197852</v>
      </c>
      <c r="B1980" s="33">
        <v>6.128210000000001</v>
      </c>
      <c r="C1980" s="33">
        <v>273744.65459322504</v>
      </c>
      <c r="D1980" s="33">
        <f>C1980/Table1[[#This Row],[Std. Price ($)]]</f>
        <v>44669.594317627008</v>
      </c>
      <c r="E1980" s="29">
        <v>21318</v>
      </c>
      <c r="F1980" s="29">
        <f t="shared" si="420"/>
        <v>29845.200000000001</v>
      </c>
      <c r="G1980" s="29">
        <f t="shared" si="421"/>
        <v>29845.200000000001</v>
      </c>
      <c r="H1980" s="29">
        <f t="shared" si="422"/>
        <v>29845.200000000001</v>
      </c>
      <c r="I1980" s="58">
        <f t="shared" si="423"/>
        <v>29845.200000000001</v>
      </c>
      <c r="J1980" s="58">
        <f t="shared" si="424"/>
        <v>29845.200000000001</v>
      </c>
      <c r="K1980" s="58">
        <f t="shared" si="425"/>
        <v>29845.200000000001</v>
      </c>
      <c r="L1980" s="58">
        <f t="shared" si="426"/>
        <v>29845.200000000001</v>
      </c>
      <c r="M1980" s="58">
        <f t="shared" si="427"/>
        <v>29845.200000000001</v>
      </c>
      <c r="N1980" s="58">
        <f t="shared" si="428"/>
        <v>29845.200000000001</v>
      </c>
      <c r="O1980" s="58">
        <f t="shared" si="429"/>
        <v>29845.200000000001</v>
      </c>
      <c r="P1980" s="58">
        <f t="shared" si="430"/>
        <v>29845.200000000001</v>
      </c>
      <c r="Q1980" s="58">
        <f t="shared" si="431"/>
        <v>29845.200000000001</v>
      </c>
      <c r="R1980" s="58">
        <f>SUM(Table1[[#This Row],[Oct]:[September]])</f>
        <v>358142.40000000008</v>
      </c>
      <c r="S1980" s="68">
        <f>Table1[[#This Row],[DEMAND for the whole year]]/365</f>
        <v>981.21205479452078</v>
      </c>
      <c r="T1980" s="68">
        <f>Table1[[#This Row],[Lead Time (days)]]*S1980</f>
        <v>92233.933150684956</v>
      </c>
      <c r="U1980" s="68">
        <f>SQRT(2*Table1[[#This Row],[DEMAND for the whole year]]*$H$1/(Table1[[#This Row],[Std. Price ($)]]*$K$1))</f>
        <v>13241.027196038265</v>
      </c>
      <c r="V1980" s="68">
        <f>Table1[[#This Row],[DEMAND for the whole year]]/U1980</f>
        <v>27.047931757677894</v>
      </c>
      <c r="W1980" s="68">
        <f>Table1[[#This Row],[Demand variability (COV)]]*S1980</f>
        <v>402.29694246575349</v>
      </c>
      <c r="X1980" s="68">
        <f t="shared" si="432"/>
        <v>3900.4135693828184</v>
      </c>
      <c r="Y1980" s="68">
        <f t="shared" si="433"/>
        <v>8010.4701191335398</v>
      </c>
      <c r="Z1980" s="58">
        <f>(Table1[[#This Row],[Eoq]]/2)*(Table1[[#This Row],[Std. Price ($)]]*$K$1)</f>
        <v>8114.3795273033684</v>
      </c>
      <c r="AA1980" s="58">
        <f>Table1[[#This Row],[number of times I order]]*$H$1</f>
        <v>8114.3795273033684</v>
      </c>
      <c r="AB1980" s="58">
        <f>Table1[[#This Row],[Holding cost]]+AA1980</f>
        <v>16228.759054606737</v>
      </c>
      <c r="AC1980" s="34">
        <v>0.4</v>
      </c>
      <c r="AD1980" s="29">
        <v>1</v>
      </c>
      <c r="AE1980" s="29">
        <v>0.41</v>
      </c>
      <c r="AF1980" s="29">
        <v>94</v>
      </c>
    </row>
    <row r="1981" spans="1:32" x14ac:dyDescent="0.15">
      <c r="A1981" s="32">
        <v>74844.423217344272</v>
      </c>
      <c r="B1981" s="33">
        <v>7.5169490000000003</v>
      </c>
      <c r="C1981" s="33">
        <v>254735.82162164233</v>
      </c>
      <c r="D1981" s="33">
        <f>C1981/Table1[[#This Row],[Std. Price ($)]]</f>
        <v>33888.193417521165</v>
      </c>
      <c r="E1981" s="29">
        <v>23508</v>
      </c>
      <c r="F1981" s="29">
        <f t="shared" si="420"/>
        <v>28209.599999999999</v>
      </c>
      <c r="G1981" s="29">
        <f t="shared" si="421"/>
        <v>28209.599999999999</v>
      </c>
      <c r="H1981" s="29">
        <f t="shared" si="422"/>
        <v>28209.599999999999</v>
      </c>
      <c r="I1981" s="58">
        <f t="shared" si="423"/>
        <v>28209.599999999999</v>
      </c>
      <c r="J1981" s="58">
        <f t="shared" si="424"/>
        <v>28209.599999999999</v>
      </c>
      <c r="K1981" s="58">
        <f t="shared" si="425"/>
        <v>28209.599999999999</v>
      </c>
      <c r="L1981" s="58">
        <f t="shared" si="426"/>
        <v>28209.599999999999</v>
      </c>
      <c r="M1981" s="58">
        <f t="shared" si="427"/>
        <v>28209.599999999999</v>
      </c>
      <c r="N1981" s="58">
        <f t="shared" si="428"/>
        <v>28209.599999999999</v>
      </c>
      <c r="O1981" s="58">
        <f t="shared" si="429"/>
        <v>28209.599999999999</v>
      </c>
      <c r="P1981" s="58">
        <f t="shared" si="430"/>
        <v>28209.599999999999</v>
      </c>
      <c r="Q1981" s="58">
        <f t="shared" si="431"/>
        <v>28209.599999999999</v>
      </c>
      <c r="R1981" s="58">
        <f>SUM(Table1[[#This Row],[Oct]:[September]])</f>
        <v>338515.19999999995</v>
      </c>
      <c r="S1981" s="68">
        <f>Table1[[#This Row],[DEMAND for the whole year]]/365</f>
        <v>927.43890410958886</v>
      </c>
      <c r="T1981" s="68">
        <f>Table1[[#This Row],[Lead Time (days)]]*S1981</f>
        <v>61210.967671232866</v>
      </c>
      <c r="U1981" s="68">
        <f>SQRT(2*Table1[[#This Row],[DEMAND for the whole year]]*$H$1/(Table1[[#This Row],[Std. Price ($)]]*$K$1))</f>
        <v>11623.285691774932</v>
      </c>
      <c r="V1981" s="68">
        <f>Table1[[#This Row],[DEMAND for the whole year]]/U1981</f>
        <v>29.123881919167303</v>
      </c>
      <c r="W1981" s="68">
        <f>Table1[[#This Row],[Demand variability (COV)]]*S1981</f>
        <v>398.79872876712318</v>
      </c>
      <c r="X1981" s="68">
        <f t="shared" si="432"/>
        <v>3239.8561882241088</v>
      </c>
      <c r="Y1981" s="68">
        <f t="shared" si="433"/>
        <v>6653.8511171690307</v>
      </c>
      <c r="Z1981" s="58">
        <f>(Table1[[#This Row],[Eoq]]/2)*(Table1[[#This Row],[Std. Price ($)]]*$K$1)</f>
        <v>8737.1645757501883</v>
      </c>
      <c r="AA1981" s="58">
        <f>Table1[[#This Row],[number of times I order]]*$H$1</f>
        <v>8737.1645757501901</v>
      </c>
      <c r="AB1981" s="58">
        <f>Table1[[#This Row],[Holding cost]]+AA1981</f>
        <v>17474.32915150038</v>
      </c>
      <c r="AC1981" s="34">
        <v>0.2</v>
      </c>
      <c r="AD1981" s="29">
        <v>1</v>
      </c>
      <c r="AE1981" s="29">
        <v>0.43</v>
      </c>
      <c r="AF1981" s="29">
        <v>66</v>
      </c>
    </row>
    <row r="1982" spans="1:32" x14ac:dyDescent="0.15">
      <c r="A1982" s="32">
        <v>14804.730206893313</v>
      </c>
      <c r="B1982" s="33">
        <v>7.7361680000000002</v>
      </c>
      <c r="C1982" s="33">
        <v>206020.76283266651</v>
      </c>
      <c r="D1982" s="33">
        <f>C1982/Table1[[#This Row],[Std. Price ($)]]</f>
        <v>26630.854297976275</v>
      </c>
      <c r="E1982" s="29">
        <v>28002</v>
      </c>
      <c r="F1982" s="29">
        <f t="shared" si="420"/>
        <v>50403.600000000006</v>
      </c>
      <c r="G1982" s="29">
        <f t="shared" si="421"/>
        <v>50403.600000000006</v>
      </c>
      <c r="H1982" s="29">
        <f t="shared" si="422"/>
        <v>50403.600000000006</v>
      </c>
      <c r="I1982" s="58">
        <f t="shared" si="423"/>
        <v>50403.600000000006</v>
      </c>
      <c r="J1982" s="58">
        <f t="shared" si="424"/>
        <v>50403.600000000006</v>
      </c>
      <c r="K1982" s="58">
        <f t="shared" si="425"/>
        <v>50403.600000000006</v>
      </c>
      <c r="L1982" s="58">
        <f t="shared" si="426"/>
        <v>50403.600000000006</v>
      </c>
      <c r="M1982" s="58">
        <f t="shared" si="427"/>
        <v>50403.600000000006</v>
      </c>
      <c r="N1982" s="58">
        <f t="shared" si="428"/>
        <v>50403.600000000006</v>
      </c>
      <c r="O1982" s="58">
        <f t="shared" si="429"/>
        <v>50403.600000000006</v>
      </c>
      <c r="P1982" s="58">
        <f t="shared" si="430"/>
        <v>50403.600000000006</v>
      </c>
      <c r="Q1982" s="58">
        <f t="shared" si="431"/>
        <v>50403.600000000006</v>
      </c>
      <c r="R1982" s="58">
        <f>SUM(Table1[[#This Row],[Oct]:[September]])</f>
        <v>604843.19999999995</v>
      </c>
      <c r="S1982" s="68">
        <f>Table1[[#This Row],[DEMAND for the whole year]]/365</f>
        <v>1657.1046575342464</v>
      </c>
      <c r="T1982" s="68">
        <f>Table1[[#This Row],[Lead Time (days)]]*S1982</f>
        <v>109368.90739726026</v>
      </c>
      <c r="U1982" s="68">
        <f>SQRT(2*Table1[[#This Row],[DEMAND for the whole year]]*$H$1/(Table1[[#This Row],[Std. Price ($)]]*$K$1))</f>
        <v>15315.073392870965</v>
      </c>
      <c r="V1982" s="68">
        <f>Table1[[#This Row],[DEMAND for the whole year]]/U1982</f>
        <v>39.49332689985993</v>
      </c>
      <c r="W1982" s="68">
        <f>Table1[[#This Row],[Demand variability (COV)]]*S1982</f>
        <v>397.70511780821914</v>
      </c>
      <c r="X1982" s="68">
        <f t="shared" si="432"/>
        <v>3230.9716507942417</v>
      </c>
      <c r="Y1982" s="68">
        <f t="shared" si="433"/>
        <v>6635.6045081009734</v>
      </c>
      <c r="Z1982" s="58">
        <f>(Table1[[#This Row],[Eoq]]/2)*(Table1[[#This Row],[Std. Price ($)]]*$K$1)</f>
        <v>11847.998069957981</v>
      </c>
      <c r="AA1982" s="58">
        <f>Table1[[#This Row],[number of times I order]]*$H$1</f>
        <v>11847.998069957979</v>
      </c>
      <c r="AB1982" s="58">
        <f>Table1[[#This Row],[Holding cost]]+AA1982</f>
        <v>23695.996139915958</v>
      </c>
      <c r="AC1982" s="34">
        <v>0.8</v>
      </c>
      <c r="AD1982" s="29">
        <v>1</v>
      </c>
      <c r="AE1982" s="29">
        <v>0.24</v>
      </c>
      <c r="AF1982" s="29">
        <v>66</v>
      </c>
    </row>
    <row r="1983" spans="1:32" x14ac:dyDescent="0.15">
      <c r="A1983" s="32">
        <v>87232.776800956985</v>
      </c>
      <c r="B1983" s="33">
        <v>12.275923000000001</v>
      </c>
      <c r="C1983" s="33">
        <v>104126.5555693638</v>
      </c>
      <c r="D1983" s="33">
        <f>C1983/Table1[[#This Row],[Std. Price ($)]]</f>
        <v>8482.1773132141516</v>
      </c>
      <c r="E1983" s="29">
        <v>31494</v>
      </c>
      <c r="F1983" s="29">
        <f t="shared" si="420"/>
        <v>12597.600000000002</v>
      </c>
      <c r="G1983" s="29">
        <f t="shared" si="421"/>
        <v>12597.600000000002</v>
      </c>
      <c r="H1983" s="29">
        <f t="shared" si="422"/>
        <v>12597.600000000002</v>
      </c>
      <c r="I1983" s="58">
        <f t="shared" si="423"/>
        <v>12597.600000000002</v>
      </c>
      <c r="J1983" s="58">
        <f t="shared" si="424"/>
        <v>12597.600000000002</v>
      </c>
      <c r="K1983" s="58">
        <f t="shared" si="425"/>
        <v>12597.600000000002</v>
      </c>
      <c r="L1983" s="58">
        <f t="shared" si="426"/>
        <v>12597.600000000002</v>
      </c>
      <c r="M1983" s="58">
        <f t="shared" si="427"/>
        <v>12597.600000000002</v>
      </c>
      <c r="N1983" s="58">
        <f t="shared" si="428"/>
        <v>12597.600000000002</v>
      </c>
      <c r="O1983" s="58">
        <f t="shared" si="429"/>
        <v>12597.600000000002</v>
      </c>
      <c r="P1983" s="58">
        <f t="shared" si="430"/>
        <v>12597.600000000002</v>
      </c>
      <c r="Q1983" s="58">
        <f t="shared" si="431"/>
        <v>12597.600000000002</v>
      </c>
      <c r="R1983" s="58">
        <f>SUM(Table1[[#This Row],[Oct]:[September]])</f>
        <v>151171.20000000004</v>
      </c>
      <c r="S1983" s="68">
        <f>Table1[[#This Row],[DEMAND for the whole year]]/365</f>
        <v>414.16767123287684</v>
      </c>
      <c r="T1983" s="68">
        <f>Table1[[#This Row],[Lead Time (days)]]*S1983</f>
        <v>4970.0120547945226</v>
      </c>
      <c r="U1983" s="68">
        <f>SQRT(2*Table1[[#This Row],[DEMAND for the whole year]]*$H$1/(Table1[[#This Row],[Std. Price ($)]]*$K$1))</f>
        <v>6078.1033413277073</v>
      </c>
      <c r="V1983" s="68">
        <f>Table1[[#This Row],[DEMAND for the whole year]]/U1983</f>
        <v>24.871442868060555</v>
      </c>
      <c r="W1983" s="68">
        <f>Table1[[#This Row],[Demand variability (COV)]]*S1983</f>
        <v>207.08383561643842</v>
      </c>
      <c r="X1983" s="68">
        <f t="shared" si="432"/>
        <v>717.35944942782555</v>
      </c>
      <c r="Y1983" s="68">
        <f t="shared" si="433"/>
        <v>1473.2761877938403</v>
      </c>
      <c r="Z1983" s="58">
        <f>(Table1[[#This Row],[Eoq]]/2)*(Table1[[#This Row],[Std. Price ($)]]*$K$1)</f>
        <v>7461.4328604181665</v>
      </c>
      <c r="AA1983" s="58">
        <f>Table1[[#This Row],[number of times I order]]*$H$1</f>
        <v>7461.4328604181665</v>
      </c>
      <c r="AB1983" s="58">
        <f>Table1[[#This Row],[Holding cost]]+AA1983</f>
        <v>14922.865720836333</v>
      </c>
      <c r="AC1983" s="34">
        <v>-0.6</v>
      </c>
      <c r="AD1983" s="29">
        <v>1</v>
      </c>
      <c r="AE1983" s="29">
        <v>0.5</v>
      </c>
      <c r="AF1983" s="29">
        <v>12</v>
      </c>
    </row>
    <row r="1984" spans="1:32" x14ac:dyDescent="0.15">
      <c r="A1984" s="32">
        <v>18043.662527543904</v>
      </c>
      <c r="B1984" s="33">
        <v>7.4707710000000009</v>
      </c>
      <c r="C1984" s="33">
        <v>140529.15193746542</v>
      </c>
      <c r="D1984" s="33">
        <f>C1984/Table1[[#This Row],[Std. Price ($)]]</f>
        <v>18810.528650585784</v>
      </c>
      <c r="E1984" s="29">
        <v>33096</v>
      </c>
      <c r="F1984" s="29">
        <f t="shared" si="420"/>
        <v>39715.199999999997</v>
      </c>
      <c r="G1984" s="29">
        <f t="shared" si="421"/>
        <v>39715.199999999997</v>
      </c>
      <c r="H1984" s="29">
        <f t="shared" si="422"/>
        <v>39715.199999999997</v>
      </c>
      <c r="I1984" s="58">
        <f t="shared" si="423"/>
        <v>39715.199999999997</v>
      </c>
      <c r="J1984" s="58">
        <f t="shared" si="424"/>
        <v>39715.199999999997</v>
      </c>
      <c r="K1984" s="58">
        <f t="shared" si="425"/>
        <v>39715.199999999997</v>
      </c>
      <c r="L1984" s="58">
        <f t="shared" si="426"/>
        <v>39715.199999999997</v>
      </c>
      <c r="M1984" s="58">
        <f t="shared" si="427"/>
        <v>39715.199999999997</v>
      </c>
      <c r="N1984" s="58">
        <f t="shared" si="428"/>
        <v>39715.199999999997</v>
      </c>
      <c r="O1984" s="58">
        <f t="shared" si="429"/>
        <v>39715.199999999997</v>
      </c>
      <c r="P1984" s="58">
        <f t="shared" si="430"/>
        <v>39715.199999999997</v>
      </c>
      <c r="Q1984" s="58">
        <f t="shared" si="431"/>
        <v>39715.199999999997</v>
      </c>
      <c r="R1984" s="58">
        <f>SUM(Table1[[#This Row],[Oct]:[September]])</f>
        <v>476582.40000000008</v>
      </c>
      <c r="S1984" s="68">
        <f>Table1[[#This Row],[DEMAND for the whole year]]/365</f>
        <v>1305.7052054794524</v>
      </c>
      <c r="T1984" s="68">
        <f>Table1[[#This Row],[Lead Time (days)]]*S1984</f>
        <v>48311.092602739736</v>
      </c>
      <c r="U1984" s="68">
        <f>SQRT(2*Table1[[#This Row],[DEMAND for the whole year]]*$H$1/(Table1[[#This Row],[Std. Price ($)]]*$K$1))</f>
        <v>13833.972728940507</v>
      </c>
      <c r="V1984" s="68">
        <f>Table1[[#This Row],[DEMAND for the whole year]]/U1984</f>
        <v>34.450147426053206</v>
      </c>
      <c r="W1984" s="68">
        <f>Table1[[#This Row],[Demand variability (COV)]]*S1984</f>
        <v>339.48335342465765</v>
      </c>
      <c r="X1984" s="68">
        <f t="shared" si="432"/>
        <v>2064.9966218714953</v>
      </c>
      <c r="Y1984" s="68">
        <f t="shared" si="433"/>
        <v>4240.9845626269762</v>
      </c>
      <c r="Z1984" s="58">
        <f>(Table1[[#This Row],[Eoq]]/2)*(Table1[[#This Row],[Std. Price ($)]]*$K$1)</f>
        <v>10335.044227815963</v>
      </c>
      <c r="AA1984" s="58">
        <f>Table1[[#This Row],[number of times I order]]*$H$1</f>
        <v>10335.044227815963</v>
      </c>
      <c r="AB1984" s="58">
        <f>Table1[[#This Row],[Holding cost]]+AA1984</f>
        <v>20670.088455631925</v>
      </c>
      <c r="AC1984" s="34">
        <v>0.2</v>
      </c>
      <c r="AD1984" s="29">
        <v>1</v>
      </c>
      <c r="AE1984" s="29">
        <v>0.26</v>
      </c>
      <c r="AF1984" s="29">
        <v>37</v>
      </c>
    </row>
    <row r="1985" spans="1:32" x14ac:dyDescent="0.15">
      <c r="A1985" s="32">
        <v>97858.212508495504</v>
      </c>
      <c r="B1985" s="33">
        <v>7.4088080000000014</v>
      </c>
      <c r="C1985" s="33">
        <v>395535.77382217121</v>
      </c>
      <c r="D1985" s="33">
        <f>C1985/Table1[[#This Row],[Std. Price ($)]]</f>
        <v>53387.235007597868</v>
      </c>
      <c r="E1985" s="29">
        <v>33936</v>
      </c>
      <c r="F1985" s="29">
        <f t="shared" si="420"/>
        <v>50904</v>
      </c>
      <c r="G1985" s="29">
        <f t="shared" si="421"/>
        <v>50904</v>
      </c>
      <c r="H1985" s="29">
        <f t="shared" si="422"/>
        <v>50904</v>
      </c>
      <c r="I1985" s="58">
        <f t="shared" si="423"/>
        <v>50904</v>
      </c>
      <c r="J1985" s="58">
        <f t="shared" si="424"/>
        <v>50904</v>
      </c>
      <c r="K1985" s="58">
        <f t="shared" si="425"/>
        <v>50904</v>
      </c>
      <c r="L1985" s="58">
        <f t="shared" si="426"/>
        <v>50904</v>
      </c>
      <c r="M1985" s="58">
        <f t="shared" si="427"/>
        <v>50904</v>
      </c>
      <c r="N1985" s="58">
        <f t="shared" si="428"/>
        <v>50904</v>
      </c>
      <c r="O1985" s="58">
        <f t="shared" si="429"/>
        <v>50904</v>
      </c>
      <c r="P1985" s="58">
        <f t="shared" si="430"/>
        <v>50904</v>
      </c>
      <c r="Q1985" s="58">
        <f t="shared" si="431"/>
        <v>50904</v>
      </c>
      <c r="R1985" s="58">
        <f>SUM(Table1[[#This Row],[Oct]:[September]])</f>
        <v>610848</v>
      </c>
      <c r="S1985" s="68">
        <f>Table1[[#This Row],[DEMAND for the whole year]]/365</f>
        <v>1673.5561643835617</v>
      </c>
      <c r="T1985" s="68">
        <f>Table1[[#This Row],[Lead Time (days)]]*S1985</f>
        <v>110454.70684931507</v>
      </c>
      <c r="U1985" s="68">
        <f>SQRT(2*Table1[[#This Row],[DEMAND for the whole year]]*$H$1/(Table1[[#This Row],[Std. Price ($)]]*$K$1))</f>
        <v>15727.258874047839</v>
      </c>
      <c r="V1985" s="68">
        <f>Table1[[#This Row],[DEMAND for the whole year]]/U1985</f>
        <v>38.840080454705557</v>
      </c>
      <c r="W1985" s="68">
        <f>Table1[[#This Row],[Demand variability (COV)]]*S1985</f>
        <v>803.30695890410959</v>
      </c>
      <c r="X1985" s="68">
        <f t="shared" si="432"/>
        <v>6526.0965848483074</v>
      </c>
      <c r="Y1985" s="68">
        <f t="shared" si="433"/>
        <v>13402.963751810266</v>
      </c>
      <c r="Z1985" s="58">
        <f>(Table1[[#This Row],[Eoq]]/2)*(Table1[[#This Row],[Std. Price ($)]]*$K$1)</f>
        <v>11652.024136411666</v>
      </c>
      <c r="AA1985" s="58">
        <f>Table1[[#This Row],[number of times I order]]*$H$1</f>
        <v>11652.024136411666</v>
      </c>
      <c r="AB1985" s="58">
        <f>Table1[[#This Row],[Holding cost]]+AA1985</f>
        <v>23304.048272823333</v>
      </c>
      <c r="AC1985" s="34">
        <v>0.5</v>
      </c>
      <c r="AD1985" s="29">
        <v>1</v>
      </c>
      <c r="AE1985" s="29">
        <v>0.48</v>
      </c>
      <c r="AF1985" s="29">
        <v>66</v>
      </c>
    </row>
    <row r="1986" spans="1:32" x14ac:dyDescent="0.15">
      <c r="A1986" s="32">
        <v>45558.365639205069</v>
      </c>
      <c r="B1986" s="33">
        <v>7.4088080000000014</v>
      </c>
      <c r="C1986" s="33">
        <v>538973.38523302577</v>
      </c>
      <c r="D1986" s="33">
        <f>C1986/Table1[[#This Row],[Std. Price ($)]]</f>
        <v>72747.651880440913</v>
      </c>
      <c r="E1986" s="29">
        <v>55100</v>
      </c>
      <c r="F1986" s="29">
        <f t="shared" si="420"/>
        <v>121220</v>
      </c>
      <c r="G1986" s="29">
        <f t="shared" si="421"/>
        <v>121220</v>
      </c>
      <c r="H1986" s="29">
        <f t="shared" si="422"/>
        <v>121220</v>
      </c>
      <c r="I1986" s="58">
        <f t="shared" si="423"/>
        <v>121220</v>
      </c>
      <c r="J1986" s="58">
        <f t="shared" si="424"/>
        <v>121220</v>
      </c>
      <c r="K1986" s="58">
        <f t="shared" si="425"/>
        <v>121220</v>
      </c>
      <c r="L1986" s="58">
        <f t="shared" si="426"/>
        <v>121220</v>
      </c>
      <c r="M1986" s="58">
        <f t="shared" si="427"/>
        <v>121220</v>
      </c>
      <c r="N1986" s="58">
        <f t="shared" si="428"/>
        <v>121220</v>
      </c>
      <c r="O1986" s="58">
        <f t="shared" si="429"/>
        <v>121220</v>
      </c>
      <c r="P1986" s="58">
        <f t="shared" si="430"/>
        <v>121220</v>
      </c>
      <c r="Q1986" s="58">
        <f t="shared" si="431"/>
        <v>121220</v>
      </c>
      <c r="R1986" s="58">
        <f>SUM(Table1[[#This Row],[Oct]:[September]])</f>
        <v>1454640</v>
      </c>
      <c r="S1986" s="68">
        <f>Table1[[#This Row],[DEMAND for the whole year]]/365</f>
        <v>3985.3150684931506</v>
      </c>
      <c r="T1986" s="68">
        <f>Table1[[#This Row],[Lead Time (days)]]*S1986</f>
        <v>263030.79452054796</v>
      </c>
      <c r="U1986" s="68">
        <f>SQRT(2*Table1[[#This Row],[DEMAND for the whole year]]*$H$1/(Table1[[#This Row],[Std. Price ($)]]*$K$1))</f>
        <v>24269.689501701196</v>
      </c>
      <c r="V1986" s="68">
        <f>Table1[[#This Row],[DEMAND for the whole year]]/U1986</f>
        <v>59.936489912573307</v>
      </c>
      <c r="W1986" s="68">
        <f>Table1[[#This Row],[Demand variability (COV)]]*S1986</f>
        <v>1514.4197260273972</v>
      </c>
      <c r="X1986" s="68">
        <f t="shared" si="432"/>
        <v>12303.204014984845</v>
      </c>
      <c r="Y1986" s="68">
        <f t="shared" si="433"/>
        <v>25267.691843056185</v>
      </c>
      <c r="Z1986" s="58">
        <f>(Table1[[#This Row],[Eoq]]/2)*(Table1[[#This Row],[Std. Price ($)]]*$K$1)</f>
        <v>17980.946973771988</v>
      </c>
      <c r="AA1986" s="58">
        <f>Table1[[#This Row],[number of times I order]]*$H$1</f>
        <v>17980.946973771992</v>
      </c>
      <c r="AB1986" s="58">
        <f>Table1[[#This Row],[Holding cost]]+AA1986</f>
        <v>35961.893947543984</v>
      </c>
      <c r="AC1986" s="34">
        <v>1.2</v>
      </c>
      <c r="AD1986" s="29">
        <v>1</v>
      </c>
      <c r="AE1986" s="29">
        <v>0.38</v>
      </c>
      <c r="AF1986" s="29">
        <v>66</v>
      </c>
    </row>
    <row r="1987" spans="1:32" x14ac:dyDescent="0.15">
      <c r="A1987" s="32">
        <v>77066.732599907744</v>
      </c>
      <c r="B1987" s="33">
        <v>5.8339819999999998</v>
      </c>
      <c r="C1987" s="33">
        <v>1129564.9681042596</v>
      </c>
      <c r="D1987" s="33">
        <f>C1987/Table1[[#This Row],[Std. Price ($)]]</f>
        <v>193618.17847642649</v>
      </c>
      <c r="E1987" s="29">
        <v>100674</v>
      </c>
      <c r="F1987" s="29">
        <f t="shared" ref="F1987:F2012" si="434">E1987+$AC1987*E1987</f>
        <v>110741.4</v>
      </c>
      <c r="G1987" s="29">
        <f t="shared" ref="G1987:G2012" si="435">$F1987</f>
        <v>110741.4</v>
      </c>
      <c r="H1987" s="29">
        <f t="shared" ref="H1987:H2012" si="436">$F1987</f>
        <v>110741.4</v>
      </c>
      <c r="I1987" s="58">
        <f t="shared" ref="I1987:I2012" si="437">$F1987</f>
        <v>110741.4</v>
      </c>
      <c r="J1987" s="58">
        <f t="shared" ref="J1987:J2012" si="438">$F1987</f>
        <v>110741.4</v>
      </c>
      <c r="K1987" s="58">
        <f t="shared" ref="K1987:K2012" si="439">$F1987</f>
        <v>110741.4</v>
      </c>
      <c r="L1987" s="58">
        <f t="shared" ref="L1987:L2012" si="440">$F1987</f>
        <v>110741.4</v>
      </c>
      <c r="M1987" s="58">
        <f t="shared" ref="M1987:M2012" si="441">$F1987</f>
        <v>110741.4</v>
      </c>
      <c r="N1987" s="58">
        <f t="shared" ref="N1987:N2012" si="442">$F1987</f>
        <v>110741.4</v>
      </c>
      <c r="O1987" s="58">
        <f t="shared" ref="O1987:O2012" si="443">$F1987</f>
        <v>110741.4</v>
      </c>
      <c r="P1987" s="58">
        <f t="shared" ref="P1987:P2012" si="444">$F1987</f>
        <v>110741.4</v>
      </c>
      <c r="Q1987" s="58">
        <f t="shared" ref="Q1987:Q2012" si="445">$F1987</f>
        <v>110741.4</v>
      </c>
      <c r="R1987" s="58">
        <f>SUM(Table1[[#This Row],[Oct]:[September]])</f>
        <v>1328896.7999999998</v>
      </c>
      <c r="S1987" s="68">
        <f>Table1[[#This Row],[DEMAND for the whole year]]/365</f>
        <v>3640.8131506849309</v>
      </c>
      <c r="T1987" s="68">
        <f>Table1[[#This Row],[Lead Time (days)]]*S1987</f>
        <v>276701.79945205472</v>
      </c>
      <c r="U1987" s="68">
        <f>SQRT(2*Table1[[#This Row],[DEMAND for the whole year]]*$H$1/(Table1[[#This Row],[Std. Price ($)]]*$K$1))</f>
        <v>26141.091230865586</v>
      </c>
      <c r="V1987" s="68">
        <f>Table1[[#This Row],[DEMAND for the whole year]]/U1987</f>
        <v>50.835551900409222</v>
      </c>
      <c r="W1987" s="68">
        <f>Table1[[#This Row],[Demand variability (COV)]]*S1987</f>
        <v>1747.5903123287667</v>
      </c>
      <c r="X1987" s="68">
        <f t="shared" si="432"/>
        <v>15235.139132303555</v>
      </c>
      <c r="Y1987" s="68">
        <f t="shared" si="433"/>
        <v>31289.150396292669</v>
      </c>
      <c r="Z1987" s="58">
        <f>(Table1[[#This Row],[Eoq]]/2)*(Table1[[#This Row],[Std. Price ($)]]*$K$1)</f>
        <v>15250.665570122766</v>
      </c>
      <c r="AA1987" s="58">
        <f>Table1[[#This Row],[number of times I order]]*$H$1</f>
        <v>15250.665570122766</v>
      </c>
      <c r="AB1987" s="58">
        <f>Table1[[#This Row],[Holding cost]]+AA1987</f>
        <v>30501.331140245533</v>
      </c>
      <c r="AC1987" s="56">
        <v>0.1</v>
      </c>
      <c r="AD1987" s="29">
        <v>1</v>
      </c>
      <c r="AE1987" s="29">
        <v>0.48</v>
      </c>
      <c r="AF1987" s="29">
        <v>76</v>
      </c>
    </row>
    <row r="1988" spans="1:32" x14ac:dyDescent="0.15">
      <c r="A1988" s="32">
        <v>95551.895274366005</v>
      </c>
      <c r="B1988" s="33">
        <v>7.4989530000000011</v>
      </c>
      <c r="C1988" s="33">
        <v>927844.54213039088</v>
      </c>
      <c r="D1988" s="33">
        <f>C1988/Table1[[#This Row],[Std. Price ($)]]</f>
        <v>123729.87830839728</v>
      </c>
      <c r="E1988" s="29">
        <v>82874</v>
      </c>
      <c r="F1988" s="29">
        <f t="shared" si="434"/>
        <v>66299.199999999997</v>
      </c>
      <c r="G1988" s="29">
        <f t="shared" si="435"/>
        <v>66299.199999999997</v>
      </c>
      <c r="H1988" s="29">
        <f t="shared" si="436"/>
        <v>66299.199999999997</v>
      </c>
      <c r="I1988" s="58">
        <f t="shared" si="437"/>
        <v>66299.199999999997</v>
      </c>
      <c r="J1988" s="58">
        <f t="shared" si="438"/>
        <v>66299.199999999997</v>
      </c>
      <c r="K1988" s="58">
        <f t="shared" si="439"/>
        <v>66299.199999999997</v>
      </c>
      <c r="L1988" s="58">
        <f t="shared" si="440"/>
        <v>66299.199999999997</v>
      </c>
      <c r="M1988" s="58">
        <f t="shared" si="441"/>
        <v>66299.199999999997</v>
      </c>
      <c r="N1988" s="58">
        <f t="shared" si="442"/>
        <v>66299.199999999997</v>
      </c>
      <c r="O1988" s="58">
        <f t="shared" si="443"/>
        <v>66299.199999999997</v>
      </c>
      <c r="P1988" s="58">
        <f t="shared" si="444"/>
        <v>66299.199999999997</v>
      </c>
      <c r="Q1988" s="58">
        <f t="shared" si="445"/>
        <v>66299.199999999997</v>
      </c>
      <c r="R1988" s="58">
        <f>SUM(Table1[[#This Row],[Oct]:[September]])</f>
        <v>795590.39999999979</v>
      </c>
      <c r="S1988" s="68">
        <f>Table1[[#This Row],[DEMAND for the whole year]]/365</f>
        <v>2179.6997260273965</v>
      </c>
      <c r="T1988" s="68">
        <f>Table1[[#This Row],[Lead Time (days)]]*S1988</f>
        <v>143860.18191780816</v>
      </c>
      <c r="U1988" s="68">
        <f>SQRT(2*Table1[[#This Row],[DEMAND for the whole year]]*$H$1/(Table1[[#This Row],[Std. Price ($)]]*$K$1))</f>
        <v>17840.420173601262</v>
      </c>
      <c r="V1988" s="68">
        <f>Table1[[#This Row],[DEMAND for the whole year]]/U1988</f>
        <v>44.594824127362585</v>
      </c>
      <c r="W1988" s="68">
        <f>Table1[[#This Row],[Demand variability (COV)]]*S1988</f>
        <v>980.86487671232851</v>
      </c>
      <c r="X1988" s="68">
        <f t="shared" ref="X1988:X2012" si="446">SQRT(AF1988)*W1988</f>
        <v>7968.5839281694734</v>
      </c>
      <c r="Y1988" s="68">
        <f t="shared" ref="Y1988:Y2012" si="447">NORMSINV($Y$1)*X1988</f>
        <v>16365.470561756301</v>
      </c>
      <c r="Z1988" s="58">
        <f>(Table1[[#This Row],[Eoq]]/2)*(Table1[[#This Row],[Std. Price ($)]]*$K$1)</f>
        <v>13378.447238208773</v>
      </c>
      <c r="AA1988" s="58">
        <f>Table1[[#This Row],[number of times I order]]*$H$1</f>
        <v>13378.447238208775</v>
      </c>
      <c r="AB1988" s="58">
        <f>Table1[[#This Row],[Holding cost]]+AA1988</f>
        <v>26756.894476417547</v>
      </c>
      <c r="AC1988" s="34">
        <v>-0.2</v>
      </c>
      <c r="AD1988" s="29">
        <v>1</v>
      </c>
      <c r="AE1988" s="29">
        <v>0.45</v>
      </c>
      <c r="AF1988" s="29">
        <v>66</v>
      </c>
    </row>
    <row r="1989" spans="1:32" x14ac:dyDescent="0.15">
      <c r="A1989" s="32">
        <v>18382.479863835168</v>
      </c>
      <c r="B1989" s="33">
        <v>7.4989530000000011</v>
      </c>
      <c r="C1989" s="33">
        <v>299388.11558806361</v>
      </c>
      <c r="D1989" s="33">
        <f>C1989/Table1[[#This Row],[Std. Price ($)]]</f>
        <v>39923.988800578372</v>
      </c>
      <c r="E1989" s="29">
        <v>98614</v>
      </c>
      <c r="F1989" s="29">
        <f t="shared" si="434"/>
        <v>138059.6</v>
      </c>
      <c r="G1989" s="29">
        <f t="shared" si="435"/>
        <v>138059.6</v>
      </c>
      <c r="H1989" s="29">
        <f t="shared" si="436"/>
        <v>138059.6</v>
      </c>
      <c r="I1989" s="58">
        <f t="shared" si="437"/>
        <v>138059.6</v>
      </c>
      <c r="J1989" s="58">
        <f t="shared" si="438"/>
        <v>138059.6</v>
      </c>
      <c r="K1989" s="58">
        <f t="shared" si="439"/>
        <v>138059.6</v>
      </c>
      <c r="L1989" s="58">
        <f t="shared" si="440"/>
        <v>138059.6</v>
      </c>
      <c r="M1989" s="58">
        <f t="shared" si="441"/>
        <v>138059.6</v>
      </c>
      <c r="N1989" s="58">
        <f t="shared" si="442"/>
        <v>138059.6</v>
      </c>
      <c r="O1989" s="58">
        <f t="shared" si="443"/>
        <v>138059.6</v>
      </c>
      <c r="P1989" s="58">
        <f t="shared" si="444"/>
        <v>138059.6</v>
      </c>
      <c r="Q1989" s="58">
        <f t="shared" si="445"/>
        <v>138059.6</v>
      </c>
      <c r="R1989" s="58">
        <f>SUM(Table1[[#This Row],[Oct]:[September]])</f>
        <v>1656715.2000000004</v>
      </c>
      <c r="S1989" s="68">
        <f>Table1[[#This Row],[DEMAND for the whole year]]/365</f>
        <v>4538.9457534246585</v>
      </c>
      <c r="T1989" s="68">
        <f>Table1[[#This Row],[Lead Time (days)]]*S1989</f>
        <v>72623.132054794536</v>
      </c>
      <c r="U1989" s="68">
        <f>SQRT(2*Table1[[#This Row],[DEMAND for the whole year]]*$H$1/(Table1[[#This Row],[Std. Price ($)]]*$K$1))</f>
        <v>25744.486864047289</v>
      </c>
      <c r="V1989" s="68">
        <f>Table1[[#This Row],[DEMAND for the whole year]]/U1989</f>
        <v>64.352232334202697</v>
      </c>
      <c r="W1989" s="68">
        <f>Table1[[#This Row],[Demand variability (COV)]]*S1989</f>
        <v>2360.2517917808227</v>
      </c>
      <c r="X1989" s="68">
        <f t="shared" si="446"/>
        <v>9441.0071671232909</v>
      </c>
      <c r="Y1989" s="68">
        <f t="shared" si="447"/>
        <v>19389.458184746683</v>
      </c>
      <c r="Z1989" s="58">
        <f>(Table1[[#This Row],[Eoq]]/2)*(Table1[[#This Row],[Std. Price ($)]]*$K$1)</f>
        <v>19305.669700260805</v>
      </c>
      <c r="AA1989" s="58">
        <f>Table1[[#This Row],[number of times I order]]*$H$1</f>
        <v>19305.669700260809</v>
      </c>
      <c r="AB1989" s="58">
        <f>Table1[[#This Row],[Holding cost]]+AA1989</f>
        <v>38611.339400521611</v>
      </c>
      <c r="AC1989" s="34">
        <v>0.4</v>
      </c>
      <c r="AD1989" s="29">
        <v>1</v>
      </c>
      <c r="AE1989" s="29">
        <v>0.52</v>
      </c>
      <c r="AF1989" s="29">
        <v>16</v>
      </c>
    </row>
    <row r="1990" spans="1:32" x14ac:dyDescent="0.15">
      <c r="A1990" s="32">
        <v>87484.992835279321</v>
      </c>
      <c r="B1990" s="33">
        <v>5.2260340000000003</v>
      </c>
      <c r="C1990" s="33">
        <v>982692.53312015033</v>
      </c>
      <c r="D1990" s="33">
        <f>C1990/Table1[[#This Row],[Std. Price ($)]]</f>
        <v>188037.91424245428</v>
      </c>
      <c r="E1990" s="29">
        <v>126260</v>
      </c>
      <c r="F1990" s="29">
        <f t="shared" si="434"/>
        <v>227268</v>
      </c>
      <c r="G1990" s="29">
        <f t="shared" si="435"/>
        <v>227268</v>
      </c>
      <c r="H1990" s="29">
        <f t="shared" si="436"/>
        <v>227268</v>
      </c>
      <c r="I1990" s="58">
        <f t="shared" si="437"/>
        <v>227268</v>
      </c>
      <c r="J1990" s="58">
        <f t="shared" si="438"/>
        <v>227268</v>
      </c>
      <c r="K1990" s="58">
        <f t="shared" si="439"/>
        <v>227268</v>
      </c>
      <c r="L1990" s="58">
        <f t="shared" si="440"/>
        <v>227268</v>
      </c>
      <c r="M1990" s="58">
        <f t="shared" si="441"/>
        <v>227268</v>
      </c>
      <c r="N1990" s="58">
        <f t="shared" si="442"/>
        <v>227268</v>
      </c>
      <c r="O1990" s="58">
        <f t="shared" si="443"/>
        <v>227268</v>
      </c>
      <c r="P1990" s="58">
        <f t="shared" si="444"/>
        <v>227268</v>
      </c>
      <c r="Q1990" s="58">
        <f t="shared" si="445"/>
        <v>227268</v>
      </c>
      <c r="R1990" s="58">
        <f>SUM(Table1[[#This Row],[Oct]:[September]])</f>
        <v>2727216</v>
      </c>
      <c r="S1990" s="68">
        <f>Table1[[#This Row],[DEMAND for the whole year]]/365</f>
        <v>7471.8246575342464</v>
      </c>
      <c r="T1990" s="68">
        <f>Table1[[#This Row],[Lead Time (days)]]*S1990</f>
        <v>567858.6739726027</v>
      </c>
      <c r="U1990" s="68">
        <f>SQRT(2*Table1[[#This Row],[DEMAND for the whole year]]*$H$1/(Table1[[#This Row],[Std. Price ($)]]*$K$1))</f>
        <v>39567.105411868222</v>
      </c>
      <c r="V1990" s="68">
        <f>Table1[[#This Row],[DEMAND for the whole year]]/U1990</f>
        <v>68.926346054669111</v>
      </c>
      <c r="W1990" s="68">
        <f>Table1[[#This Row],[Demand variability (COV)]]*S1990</f>
        <v>2316.2656438356162</v>
      </c>
      <c r="X1990" s="68">
        <f t="shared" si="446"/>
        <v>20192.735735749251</v>
      </c>
      <c r="Y1990" s="68">
        <f t="shared" si="447"/>
        <v>41470.80901997129</v>
      </c>
      <c r="Z1990" s="58">
        <f>(Table1[[#This Row],[Eoq]]/2)*(Table1[[#This Row],[Std. Price ($)]]*$K$1)</f>
        <v>20677.903816400736</v>
      </c>
      <c r="AA1990" s="58">
        <f>Table1[[#This Row],[number of times I order]]*$H$1</f>
        <v>20677.903816400732</v>
      </c>
      <c r="AB1990" s="58">
        <f>Table1[[#This Row],[Holding cost]]+AA1990</f>
        <v>41355.807632801472</v>
      </c>
      <c r="AC1990" s="34">
        <v>0.8</v>
      </c>
      <c r="AD1990" s="29">
        <v>1</v>
      </c>
      <c r="AE1990" s="29">
        <v>0.31</v>
      </c>
      <c r="AF1990" s="29">
        <v>76</v>
      </c>
    </row>
    <row r="1991" spans="1:32" x14ac:dyDescent="0.15">
      <c r="A1991" s="32">
        <v>85728.693287159782</v>
      </c>
      <c r="B1991" s="33">
        <v>7.9064920000000001</v>
      </c>
      <c r="C1991" s="33">
        <v>194.46328481827305</v>
      </c>
      <c r="D1991" s="33">
        <f>C1991/Table1[[#This Row],[Std. Price ($)]]</f>
        <v>24.595393863457151</v>
      </c>
      <c r="E1991" s="29">
        <v>130</v>
      </c>
      <c r="F1991" s="29">
        <f t="shared" si="434"/>
        <v>104</v>
      </c>
      <c r="G1991" s="29">
        <f t="shared" si="435"/>
        <v>104</v>
      </c>
      <c r="H1991" s="29">
        <f t="shared" si="436"/>
        <v>104</v>
      </c>
      <c r="I1991" s="58">
        <f t="shared" si="437"/>
        <v>104</v>
      </c>
      <c r="J1991" s="58">
        <f t="shared" si="438"/>
        <v>104</v>
      </c>
      <c r="K1991" s="58">
        <f t="shared" si="439"/>
        <v>104</v>
      </c>
      <c r="L1991" s="58">
        <f t="shared" si="440"/>
        <v>104</v>
      </c>
      <c r="M1991" s="58">
        <f t="shared" si="441"/>
        <v>104</v>
      </c>
      <c r="N1991" s="58">
        <f t="shared" si="442"/>
        <v>104</v>
      </c>
      <c r="O1991" s="58">
        <f t="shared" si="443"/>
        <v>104</v>
      </c>
      <c r="P1991" s="58">
        <f t="shared" si="444"/>
        <v>104</v>
      </c>
      <c r="Q1991" s="58">
        <f t="shared" si="445"/>
        <v>104</v>
      </c>
      <c r="R1991" s="58">
        <f>SUM(Table1[[#This Row],[Oct]:[September]])</f>
        <v>1248</v>
      </c>
      <c r="S1991" s="68">
        <f>Table1[[#This Row],[DEMAND for the whole year]]/365</f>
        <v>3.419178082191781</v>
      </c>
      <c r="T1991" s="68">
        <f>Table1[[#This Row],[Lead Time (days)]]*S1991</f>
        <v>17.095890410958905</v>
      </c>
      <c r="U1991" s="68">
        <f>SQRT(2*Table1[[#This Row],[DEMAND for the whole year]]*$H$1/(Table1[[#This Row],[Std. Price ($)]]*$K$1))</f>
        <v>688.13873080113501</v>
      </c>
      <c r="V1991" s="68">
        <f>Table1[[#This Row],[DEMAND for the whole year]]/U1991</f>
        <v>1.8135877899897763</v>
      </c>
      <c r="W1991" s="68">
        <f>Table1[[#This Row],[Demand variability (COV)]]*S1991</f>
        <v>2.7353424657534249</v>
      </c>
      <c r="X1991" s="68">
        <f t="shared" si="446"/>
        <v>6.1164116951665486</v>
      </c>
      <c r="Y1991" s="68">
        <f t="shared" si="447"/>
        <v>12.561573855924035</v>
      </c>
      <c r="Z1991" s="58">
        <f>(Table1[[#This Row],[Eoq]]/2)*(Table1[[#This Row],[Std. Price ($)]]*$K$1)</f>
        <v>544.07633699693281</v>
      </c>
      <c r="AA1991" s="58">
        <f>Table1[[#This Row],[number of times I order]]*$H$1</f>
        <v>544.07633699693292</v>
      </c>
      <c r="AB1991" s="58">
        <f>Table1[[#This Row],[Holding cost]]+AA1991</f>
        <v>1088.1526739938658</v>
      </c>
      <c r="AC1991" s="34">
        <v>-0.2</v>
      </c>
      <c r="AD1991" s="29">
        <v>0.7</v>
      </c>
      <c r="AE1991" s="29">
        <v>0.8</v>
      </c>
      <c r="AF1991" s="29">
        <v>5</v>
      </c>
    </row>
    <row r="1992" spans="1:32" x14ac:dyDescent="0.15">
      <c r="A1992" s="32">
        <v>13083.503330748592</v>
      </c>
      <c r="B1992" s="33">
        <v>7.3564920000000003</v>
      </c>
      <c r="C1992" s="33">
        <v>70.292127110715057</v>
      </c>
      <c r="D1992" s="33">
        <f>C1992/Table1[[#This Row],[Std. Price ($)]]</f>
        <v>9.5551150073588147</v>
      </c>
      <c r="E1992" s="29">
        <v>50</v>
      </c>
      <c r="F1992" s="29">
        <f t="shared" si="434"/>
        <v>75</v>
      </c>
      <c r="G1992" s="29">
        <f t="shared" si="435"/>
        <v>75</v>
      </c>
      <c r="H1992" s="29">
        <f t="shared" si="436"/>
        <v>75</v>
      </c>
      <c r="I1992" s="58">
        <f t="shared" si="437"/>
        <v>75</v>
      </c>
      <c r="J1992" s="58">
        <f t="shared" si="438"/>
        <v>75</v>
      </c>
      <c r="K1992" s="58">
        <f t="shared" si="439"/>
        <v>75</v>
      </c>
      <c r="L1992" s="58">
        <f t="shared" si="440"/>
        <v>75</v>
      </c>
      <c r="M1992" s="58">
        <f t="shared" si="441"/>
        <v>75</v>
      </c>
      <c r="N1992" s="58">
        <f t="shared" si="442"/>
        <v>75</v>
      </c>
      <c r="O1992" s="58">
        <f t="shared" si="443"/>
        <v>75</v>
      </c>
      <c r="P1992" s="58">
        <f t="shared" si="444"/>
        <v>75</v>
      </c>
      <c r="Q1992" s="58">
        <f t="shared" si="445"/>
        <v>75</v>
      </c>
      <c r="R1992" s="58">
        <f>SUM(Table1[[#This Row],[Oct]:[September]])</f>
        <v>900</v>
      </c>
      <c r="S1992" s="68">
        <f>Table1[[#This Row],[DEMAND for the whole year]]/365</f>
        <v>2.4657534246575343</v>
      </c>
      <c r="T1992" s="68">
        <f>Table1[[#This Row],[Lead Time (days)]]*S1992</f>
        <v>12.328767123287673</v>
      </c>
      <c r="U1992" s="68">
        <f>SQRT(2*Table1[[#This Row],[DEMAND for the whole year]]*$H$1/(Table1[[#This Row],[Std. Price ($)]]*$K$1))</f>
        <v>605.82403410955533</v>
      </c>
      <c r="V1992" s="68">
        <f>Table1[[#This Row],[DEMAND for the whole year]]/U1992</f>
        <v>1.4855798867782237</v>
      </c>
      <c r="W1992" s="68">
        <f>Table1[[#This Row],[Demand variability (COV)]]*S1992</f>
        <v>1.9726027397260275</v>
      </c>
      <c r="X1992" s="68">
        <f t="shared" si="446"/>
        <v>4.4108738186297227</v>
      </c>
      <c r="Y1992" s="68">
        <f t="shared" si="447"/>
        <v>9.058827299945218</v>
      </c>
      <c r="Z1992" s="58">
        <f>(Table1[[#This Row],[Eoq]]/2)*(Table1[[#This Row],[Std. Price ($)]]*$K$1)</f>
        <v>445.67396603346714</v>
      </c>
      <c r="AA1992" s="58">
        <f>Table1[[#This Row],[number of times I order]]*$H$1</f>
        <v>445.67396603346714</v>
      </c>
      <c r="AB1992" s="58">
        <f>Table1[[#This Row],[Holding cost]]+AA1992</f>
        <v>891.34793206693428</v>
      </c>
      <c r="AC1992" s="34">
        <v>0.5</v>
      </c>
      <c r="AD1992" s="29">
        <v>0.7</v>
      </c>
      <c r="AE1992" s="29">
        <v>0.8</v>
      </c>
      <c r="AF1992" s="29">
        <v>5</v>
      </c>
    </row>
    <row r="1993" spans="1:32" x14ac:dyDescent="0.15">
      <c r="A1993" s="32">
        <v>1610.023410888517</v>
      </c>
      <c r="B1993" s="33">
        <v>8.7840170000000004</v>
      </c>
      <c r="C1993" s="33">
        <v>29.511224979569803</v>
      </c>
      <c r="D1993" s="33">
        <f>C1993/Table1[[#This Row],[Std. Price ($)]]</f>
        <v>3.3596502579138683</v>
      </c>
      <c r="E1993" s="29">
        <v>18</v>
      </c>
      <c r="F1993" s="29">
        <f t="shared" si="434"/>
        <v>28.799999999999997</v>
      </c>
      <c r="G1993" s="29">
        <f t="shared" si="435"/>
        <v>28.799999999999997</v>
      </c>
      <c r="H1993" s="29">
        <f t="shared" si="436"/>
        <v>28.799999999999997</v>
      </c>
      <c r="I1993" s="58">
        <f t="shared" si="437"/>
        <v>28.799999999999997</v>
      </c>
      <c r="J1993" s="58">
        <f t="shared" si="438"/>
        <v>28.799999999999997</v>
      </c>
      <c r="K1993" s="58">
        <f t="shared" si="439"/>
        <v>28.799999999999997</v>
      </c>
      <c r="L1993" s="58">
        <f t="shared" si="440"/>
        <v>28.799999999999997</v>
      </c>
      <c r="M1993" s="58">
        <f t="shared" si="441"/>
        <v>28.799999999999997</v>
      </c>
      <c r="N1993" s="58">
        <f t="shared" si="442"/>
        <v>28.799999999999997</v>
      </c>
      <c r="O1993" s="58">
        <f t="shared" si="443"/>
        <v>28.799999999999997</v>
      </c>
      <c r="P1993" s="58">
        <f t="shared" si="444"/>
        <v>28.799999999999997</v>
      </c>
      <c r="Q1993" s="58">
        <f t="shared" si="445"/>
        <v>28.799999999999997</v>
      </c>
      <c r="R1993" s="58">
        <f>SUM(Table1[[#This Row],[Oct]:[September]])</f>
        <v>345.60000000000008</v>
      </c>
      <c r="S1993" s="68">
        <f>Table1[[#This Row],[DEMAND for the whole year]]/365</f>
        <v>0.94684931506849335</v>
      </c>
      <c r="T1993" s="68">
        <f>Table1[[#This Row],[Lead Time (days)]]*S1993</f>
        <v>4.7342465753424667</v>
      </c>
      <c r="U1993" s="68">
        <f>SQRT(2*Table1[[#This Row],[DEMAND for the whole year]]*$H$1/(Table1[[#This Row],[Std. Price ($)]]*$K$1))</f>
        <v>343.55866813758485</v>
      </c>
      <c r="V1993" s="68">
        <f>Table1[[#This Row],[DEMAND for the whole year]]/U1993</f>
        <v>1.0059417271393012</v>
      </c>
      <c r="W1993" s="68">
        <f>Table1[[#This Row],[Demand variability (COV)]]*S1993</f>
        <v>0.75747945205479472</v>
      </c>
      <c r="X1993" s="68">
        <f t="shared" si="446"/>
        <v>1.6937755463538138</v>
      </c>
      <c r="Y1993" s="68">
        <f t="shared" si="447"/>
        <v>3.4785896831789644</v>
      </c>
      <c r="Z1993" s="58">
        <f>(Table1[[#This Row],[Eoq]]/2)*(Table1[[#This Row],[Std. Price ($)]]*$K$1)</f>
        <v>301.78251814179038</v>
      </c>
      <c r="AA1993" s="58">
        <f>Table1[[#This Row],[number of times I order]]*$H$1</f>
        <v>301.78251814179038</v>
      </c>
      <c r="AB1993" s="58">
        <f>Table1[[#This Row],[Holding cost]]+AA1993</f>
        <v>603.56503628358075</v>
      </c>
      <c r="AC1993" s="34">
        <v>0.6</v>
      </c>
      <c r="AD1993" s="29">
        <v>0.7</v>
      </c>
      <c r="AE1993" s="29">
        <v>0.8</v>
      </c>
      <c r="AF1993" s="29">
        <v>5</v>
      </c>
    </row>
    <row r="1994" spans="1:32" x14ac:dyDescent="0.15">
      <c r="A1994" s="32">
        <v>4336.4123884265473</v>
      </c>
      <c r="B1994" s="33">
        <v>12.231109</v>
      </c>
      <c r="C1994" s="33">
        <v>74.927945372030649</v>
      </c>
      <c r="D1994" s="33">
        <f>C1994/Table1[[#This Row],[Std. Price ($)]]</f>
        <v>6.1260140329082713</v>
      </c>
      <c r="E1994" s="29">
        <v>34</v>
      </c>
      <c r="F1994" s="29">
        <f t="shared" si="434"/>
        <v>13.600000000000001</v>
      </c>
      <c r="G1994" s="29">
        <f t="shared" si="435"/>
        <v>13.600000000000001</v>
      </c>
      <c r="H1994" s="29">
        <f t="shared" si="436"/>
        <v>13.600000000000001</v>
      </c>
      <c r="I1994" s="58">
        <f t="shared" si="437"/>
        <v>13.600000000000001</v>
      </c>
      <c r="J1994" s="58">
        <f t="shared" si="438"/>
        <v>13.600000000000001</v>
      </c>
      <c r="K1994" s="58">
        <f t="shared" si="439"/>
        <v>13.600000000000001</v>
      </c>
      <c r="L1994" s="58">
        <f t="shared" si="440"/>
        <v>13.600000000000001</v>
      </c>
      <c r="M1994" s="58">
        <f t="shared" si="441"/>
        <v>13.600000000000001</v>
      </c>
      <c r="N1994" s="58">
        <f t="shared" si="442"/>
        <v>13.600000000000001</v>
      </c>
      <c r="O1994" s="58">
        <f t="shared" si="443"/>
        <v>13.600000000000001</v>
      </c>
      <c r="P1994" s="58">
        <f t="shared" si="444"/>
        <v>13.600000000000001</v>
      </c>
      <c r="Q1994" s="58">
        <f t="shared" si="445"/>
        <v>13.600000000000001</v>
      </c>
      <c r="R1994" s="58">
        <f>SUM(Table1[[#This Row],[Oct]:[September]])</f>
        <v>163.19999999999996</v>
      </c>
      <c r="S1994" s="68">
        <f>Table1[[#This Row],[DEMAND for the whole year]]/365</f>
        <v>0.44712328767123277</v>
      </c>
      <c r="T1994" s="68">
        <f>Table1[[#This Row],[Lead Time (days)]]*S1994</f>
        <v>2.2356164383561641</v>
      </c>
      <c r="U1994" s="68">
        <f>SQRT(2*Table1[[#This Row],[DEMAND for the whole year]]*$H$1/(Table1[[#This Row],[Std. Price ($)]]*$K$1))</f>
        <v>200.07267848591997</v>
      </c>
      <c r="V1994" s="68">
        <f>Table1[[#This Row],[DEMAND for the whole year]]/U1994</f>
        <v>0.81570357949441408</v>
      </c>
      <c r="W1994" s="68">
        <f>Table1[[#This Row],[Demand variability (COV)]]*S1994</f>
        <v>0.35769863013698622</v>
      </c>
      <c r="X1994" s="68">
        <f t="shared" si="446"/>
        <v>0.79983845244485618</v>
      </c>
      <c r="Y1994" s="68">
        <f t="shared" si="447"/>
        <v>1.6426673503900657</v>
      </c>
      <c r="Z1994" s="58">
        <f>(Table1[[#This Row],[Eoq]]/2)*(Table1[[#This Row],[Std. Price ($)]]*$K$1)</f>
        <v>244.71107384832422</v>
      </c>
      <c r="AA1994" s="58">
        <f>Table1[[#This Row],[number of times I order]]*$H$1</f>
        <v>244.71107384832422</v>
      </c>
      <c r="AB1994" s="58">
        <f>Table1[[#This Row],[Holding cost]]+AA1994</f>
        <v>489.42214769664844</v>
      </c>
      <c r="AC1994" s="34">
        <v>-0.6</v>
      </c>
      <c r="AD1994" s="29">
        <v>0.7</v>
      </c>
      <c r="AE1994" s="29">
        <v>0.8</v>
      </c>
      <c r="AF1994" s="29">
        <v>5</v>
      </c>
    </row>
    <row r="1995" spans="1:32" x14ac:dyDescent="0.15">
      <c r="A1995" s="32">
        <v>36540.199186205828</v>
      </c>
      <c r="B1995" s="33">
        <v>5.0823739999999997</v>
      </c>
      <c r="C1995" s="33">
        <v>68.217252348877025</v>
      </c>
      <c r="D1995" s="33">
        <f>C1995/Table1[[#This Row],[Std. Price ($)]]</f>
        <v>13.422320425233764</v>
      </c>
      <c r="E1995" s="29">
        <v>66</v>
      </c>
      <c r="F1995" s="29">
        <f t="shared" si="434"/>
        <v>145.19999999999999</v>
      </c>
      <c r="G1995" s="29">
        <f t="shared" si="435"/>
        <v>145.19999999999999</v>
      </c>
      <c r="H1995" s="29">
        <f t="shared" si="436"/>
        <v>145.19999999999999</v>
      </c>
      <c r="I1995" s="58">
        <f t="shared" si="437"/>
        <v>145.19999999999999</v>
      </c>
      <c r="J1995" s="58">
        <f t="shared" si="438"/>
        <v>145.19999999999999</v>
      </c>
      <c r="K1995" s="58">
        <f t="shared" si="439"/>
        <v>145.19999999999999</v>
      </c>
      <c r="L1995" s="58">
        <f t="shared" si="440"/>
        <v>145.19999999999999</v>
      </c>
      <c r="M1995" s="58">
        <f t="shared" si="441"/>
        <v>145.19999999999999</v>
      </c>
      <c r="N1995" s="58">
        <f t="shared" si="442"/>
        <v>145.19999999999999</v>
      </c>
      <c r="O1995" s="58">
        <f t="shared" si="443"/>
        <v>145.19999999999999</v>
      </c>
      <c r="P1995" s="58">
        <f t="shared" si="444"/>
        <v>145.19999999999999</v>
      </c>
      <c r="Q1995" s="58">
        <f t="shared" si="445"/>
        <v>145.19999999999999</v>
      </c>
      <c r="R1995" s="58">
        <f>SUM(Table1[[#This Row],[Oct]:[September]])</f>
        <v>1742.4000000000003</v>
      </c>
      <c r="S1995" s="68">
        <f>Table1[[#This Row],[DEMAND for the whole year]]/365</f>
        <v>4.7736986301369875</v>
      </c>
      <c r="T1995" s="68">
        <f>Table1[[#This Row],[Lead Time (days)]]*S1995</f>
        <v>23.868493150684937</v>
      </c>
      <c r="U1995" s="68">
        <f>SQRT(2*Table1[[#This Row],[DEMAND for the whole year]]*$H$1/(Table1[[#This Row],[Std. Price ($)]]*$K$1))</f>
        <v>1014.1477892343216</v>
      </c>
      <c r="V1995" s="68">
        <f>Table1[[#This Row],[DEMAND for the whole year]]/U1995</f>
        <v>1.7180927853873318</v>
      </c>
      <c r="W1995" s="68">
        <f>Table1[[#This Row],[Demand variability (COV)]]*S1995</f>
        <v>3.8189589041095902</v>
      </c>
      <c r="X1995" s="68">
        <f t="shared" si="446"/>
        <v>8.5394517128671446</v>
      </c>
      <c r="Y1995" s="68">
        <f t="shared" si="447"/>
        <v>17.537889652693945</v>
      </c>
      <c r="Z1995" s="58">
        <f>(Table1[[#This Row],[Eoq]]/2)*(Table1[[#This Row],[Std. Price ($)]]*$K$1)</f>
        <v>515.42783561619956</v>
      </c>
      <c r="AA1995" s="58">
        <f>Table1[[#This Row],[number of times I order]]*$H$1</f>
        <v>515.42783561619956</v>
      </c>
      <c r="AB1995" s="58">
        <f>Table1[[#This Row],[Holding cost]]+AA1995</f>
        <v>1030.8556712323991</v>
      </c>
      <c r="AC1995" s="34">
        <v>1.2</v>
      </c>
      <c r="AD1995" s="29">
        <v>0.7</v>
      </c>
      <c r="AE1995" s="29">
        <v>0.8</v>
      </c>
      <c r="AF1995" s="29">
        <v>5</v>
      </c>
    </row>
    <row r="1996" spans="1:32" x14ac:dyDescent="0.15">
      <c r="A1996" s="32">
        <v>84554.932034279569</v>
      </c>
      <c r="B1996" s="33">
        <v>15.000414000000001</v>
      </c>
      <c r="C1996" s="33">
        <v>26.57067510170199</v>
      </c>
      <c r="D1996" s="33">
        <f>C1996/Table1[[#This Row],[Std. Price ($)]]</f>
        <v>1.7713294514206066</v>
      </c>
      <c r="E1996" s="29">
        <v>10</v>
      </c>
      <c r="F1996" s="29">
        <f t="shared" si="434"/>
        <v>18</v>
      </c>
      <c r="G1996" s="29">
        <f t="shared" si="435"/>
        <v>18</v>
      </c>
      <c r="H1996" s="29">
        <f t="shared" si="436"/>
        <v>18</v>
      </c>
      <c r="I1996" s="58">
        <f t="shared" si="437"/>
        <v>18</v>
      </c>
      <c r="J1996" s="58">
        <f t="shared" si="438"/>
        <v>18</v>
      </c>
      <c r="K1996" s="58">
        <f t="shared" si="439"/>
        <v>18</v>
      </c>
      <c r="L1996" s="58">
        <f t="shared" si="440"/>
        <v>18</v>
      </c>
      <c r="M1996" s="58">
        <f t="shared" si="441"/>
        <v>18</v>
      </c>
      <c r="N1996" s="58">
        <f t="shared" si="442"/>
        <v>18</v>
      </c>
      <c r="O1996" s="58">
        <f t="shared" si="443"/>
        <v>18</v>
      </c>
      <c r="P1996" s="58">
        <f t="shared" si="444"/>
        <v>18</v>
      </c>
      <c r="Q1996" s="58">
        <f t="shared" si="445"/>
        <v>18</v>
      </c>
      <c r="R1996" s="58">
        <f>SUM(Table1[[#This Row],[Oct]:[September]])</f>
        <v>216</v>
      </c>
      <c r="S1996" s="68">
        <f>Table1[[#This Row],[DEMAND for the whole year]]/365</f>
        <v>0.59178082191780823</v>
      </c>
      <c r="T1996" s="68">
        <f>Table1[[#This Row],[Lead Time (days)]]*S1996</f>
        <v>2.9589041095890414</v>
      </c>
      <c r="U1996" s="68">
        <f>SQRT(2*Table1[[#This Row],[DEMAND for the whole year]]*$H$1/(Table1[[#This Row],[Std. Price ($)]]*$K$1))</f>
        <v>207.84322869149989</v>
      </c>
      <c r="V1996" s="68">
        <f>Table1[[#This Row],[DEMAND for the whole year]]/U1996</f>
        <v>1.0392448258230589</v>
      </c>
      <c r="W1996" s="68">
        <f>Table1[[#This Row],[Demand variability (COV)]]*S1996</f>
        <v>0.47342465753424662</v>
      </c>
      <c r="X1996" s="68">
        <f t="shared" si="446"/>
        <v>1.0586097164711334</v>
      </c>
      <c r="Y1996" s="68">
        <f t="shared" si="447"/>
        <v>2.1741185519868522</v>
      </c>
      <c r="Z1996" s="58">
        <f>(Table1[[#This Row],[Eoq]]/2)*(Table1[[#This Row],[Std. Price ($)]]*$K$1)</f>
        <v>311.77344774691772</v>
      </c>
      <c r="AA1996" s="58">
        <f>Table1[[#This Row],[number of times I order]]*$H$1</f>
        <v>311.77344774691767</v>
      </c>
      <c r="AB1996" s="58">
        <f>Table1[[#This Row],[Holding cost]]+AA1996</f>
        <v>623.54689549383534</v>
      </c>
      <c r="AC1996" s="34">
        <v>0.8</v>
      </c>
      <c r="AD1996" s="29">
        <v>0.7</v>
      </c>
      <c r="AE1996" s="29">
        <v>0.8</v>
      </c>
      <c r="AF1996" s="29">
        <v>5</v>
      </c>
    </row>
    <row r="1997" spans="1:32" x14ac:dyDescent="0.15">
      <c r="A1997" s="32">
        <v>82987.783965488808</v>
      </c>
      <c r="B1997" s="33">
        <v>21.981377000000002</v>
      </c>
      <c r="C1997" s="33">
        <v>37.997734673969099</v>
      </c>
      <c r="D1997" s="33">
        <f>C1997/Table1[[#This Row],[Std. Price ($)]]</f>
        <v>1.7286330457809398</v>
      </c>
      <c r="E1997" s="29">
        <v>10</v>
      </c>
      <c r="F1997" s="29">
        <f t="shared" si="434"/>
        <v>25</v>
      </c>
      <c r="G1997" s="29">
        <f t="shared" si="435"/>
        <v>25</v>
      </c>
      <c r="H1997" s="29">
        <f t="shared" si="436"/>
        <v>25</v>
      </c>
      <c r="I1997" s="58">
        <f t="shared" si="437"/>
        <v>25</v>
      </c>
      <c r="J1997" s="58">
        <f t="shared" si="438"/>
        <v>25</v>
      </c>
      <c r="K1997" s="58">
        <f t="shared" si="439"/>
        <v>25</v>
      </c>
      <c r="L1997" s="58">
        <f t="shared" si="440"/>
        <v>25</v>
      </c>
      <c r="M1997" s="58">
        <f t="shared" si="441"/>
        <v>25</v>
      </c>
      <c r="N1997" s="58">
        <f t="shared" si="442"/>
        <v>25</v>
      </c>
      <c r="O1997" s="58">
        <f t="shared" si="443"/>
        <v>25</v>
      </c>
      <c r="P1997" s="58">
        <f t="shared" si="444"/>
        <v>25</v>
      </c>
      <c r="Q1997" s="58">
        <f t="shared" si="445"/>
        <v>25</v>
      </c>
      <c r="R1997" s="58">
        <f>SUM(Table1[[#This Row],[Oct]:[September]])</f>
        <v>300</v>
      </c>
      <c r="S1997" s="68">
        <f>Table1[[#This Row],[DEMAND for the whole year]]/365</f>
        <v>0.82191780821917804</v>
      </c>
      <c r="T1997" s="68">
        <f>Table1[[#This Row],[Lead Time (days)]]*S1997</f>
        <v>4.10958904109589</v>
      </c>
      <c r="U1997" s="68">
        <f>SQRT(2*Table1[[#This Row],[DEMAND for the whole year]]*$H$1/(Table1[[#This Row],[Std. Price ($)]]*$K$1))</f>
        <v>202.34561965432047</v>
      </c>
      <c r="V1997" s="68">
        <f>Table1[[#This Row],[DEMAND for the whole year]]/U1997</f>
        <v>1.4826117833067429</v>
      </c>
      <c r="W1997" s="68">
        <f>Table1[[#This Row],[Demand variability (COV)]]*S1997</f>
        <v>0.65753424657534243</v>
      </c>
      <c r="X1997" s="68">
        <f t="shared" si="446"/>
        <v>1.470291272876574</v>
      </c>
      <c r="Y1997" s="68">
        <f t="shared" si="447"/>
        <v>3.0196090999817389</v>
      </c>
      <c r="Z1997" s="58">
        <f>(Table1[[#This Row],[Eoq]]/2)*(Table1[[#This Row],[Std. Price ($)]]*$K$1)</f>
        <v>444.78353499202285</v>
      </c>
      <c r="AA1997" s="58">
        <f>Table1[[#This Row],[number of times I order]]*$H$1</f>
        <v>444.78353499202285</v>
      </c>
      <c r="AB1997" s="58">
        <f>Table1[[#This Row],[Holding cost]]+AA1997</f>
        <v>889.5670699840457</v>
      </c>
      <c r="AC1997" s="34">
        <v>1.5</v>
      </c>
      <c r="AD1997" s="29">
        <v>0.7</v>
      </c>
      <c r="AE1997" s="29">
        <v>0.8</v>
      </c>
      <c r="AF1997" s="29">
        <v>5</v>
      </c>
    </row>
    <row r="1998" spans="1:32" x14ac:dyDescent="0.15">
      <c r="A1998" s="32">
        <v>16821.957136845391</v>
      </c>
      <c r="B1998" s="33">
        <v>11.724559000000001</v>
      </c>
      <c r="C1998" s="33">
        <v>173.90941309760973</v>
      </c>
      <c r="D1998" s="33">
        <f>C1998/Table1[[#This Row],[Std. Price ($)]]</f>
        <v>14.832917220819112</v>
      </c>
      <c r="E1998" s="29">
        <v>82</v>
      </c>
      <c r="F1998" s="29">
        <f t="shared" si="434"/>
        <v>49.199999999999996</v>
      </c>
      <c r="G1998" s="29">
        <f t="shared" si="435"/>
        <v>49.199999999999996</v>
      </c>
      <c r="H1998" s="29">
        <f t="shared" si="436"/>
        <v>49.199999999999996</v>
      </c>
      <c r="I1998" s="58">
        <f t="shared" si="437"/>
        <v>49.199999999999996</v>
      </c>
      <c r="J1998" s="58">
        <f t="shared" si="438"/>
        <v>49.199999999999996</v>
      </c>
      <c r="K1998" s="58">
        <f t="shared" si="439"/>
        <v>49.199999999999996</v>
      </c>
      <c r="L1998" s="58">
        <f t="shared" si="440"/>
        <v>49.199999999999996</v>
      </c>
      <c r="M1998" s="58">
        <f t="shared" si="441"/>
        <v>49.199999999999996</v>
      </c>
      <c r="N1998" s="58">
        <f t="shared" si="442"/>
        <v>49.199999999999996</v>
      </c>
      <c r="O1998" s="58">
        <f t="shared" si="443"/>
        <v>49.199999999999996</v>
      </c>
      <c r="P1998" s="58">
        <f t="shared" si="444"/>
        <v>49.199999999999996</v>
      </c>
      <c r="Q1998" s="58">
        <f t="shared" si="445"/>
        <v>49.199999999999996</v>
      </c>
      <c r="R1998" s="58">
        <f>SUM(Table1[[#This Row],[Oct]:[September]])</f>
        <v>590.4</v>
      </c>
      <c r="S1998" s="68">
        <f>Table1[[#This Row],[DEMAND for the whole year]]/365</f>
        <v>1.6175342465753424</v>
      </c>
      <c r="T1998" s="68">
        <f>Table1[[#This Row],[Lead Time (days)]]*S1998</f>
        <v>8.087671232876712</v>
      </c>
      <c r="U1998" s="68">
        <f>SQRT(2*Table1[[#This Row],[DEMAND for the whole year]]*$H$1/(Table1[[#This Row],[Std. Price ($)]]*$K$1))</f>
        <v>388.67404805450838</v>
      </c>
      <c r="V1998" s="68">
        <f>Table1[[#This Row],[DEMAND for the whole year]]/U1998</f>
        <v>1.5190106027279733</v>
      </c>
      <c r="W1998" s="68">
        <f>Table1[[#This Row],[Demand variability (COV)]]*S1998</f>
        <v>1.294027397260274</v>
      </c>
      <c r="X1998" s="68">
        <f t="shared" si="446"/>
        <v>2.8935332250210979</v>
      </c>
      <c r="Y1998" s="68">
        <f t="shared" si="447"/>
        <v>5.9425907087640626</v>
      </c>
      <c r="Z1998" s="58">
        <f>(Table1[[#This Row],[Eoq]]/2)*(Table1[[#This Row],[Std. Price ($)]]*$K$1)</f>
        <v>455.7031808183919</v>
      </c>
      <c r="AA1998" s="58">
        <f>Table1[[#This Row],[number of times I order]]*$H$1</f>
        <v>455.70318081839196</v>
      </c>
      <c r="AB1998" s="58">
        <f>Table1[[#This Row],[Holding cost]]+AA1998</f>
        <v>911.40636163678391</v>
      </c>
      <c r="AC1998" s="34">
        <v>-0.4</v>
      </c>
      <c r="AD1998" s="29">
        <v>0.7</v>
      </c>
      <c r="AE1998" s="29">
        <v>0.8</v>
      </c>
      <c r="AF1998" s="29">
        <v>5</v>
      </c>
    </row>
    <row r="1999" spans="1:32" x14ac:dyDescent="0.15">
      <c r="A1999" s="32">
        <v>66097.56462645602</v>
      </c>
      <c r="B1999" s="33">
        <v>11.964436000000003</v>
      </c>
      <c r="C1999" s="33">
        <v>21.601116966801069</v>
      </c>
      <c r="D1999" s="33">
        <f>C1999/Table1[[#This Row],[Std. Price ($)]]</f>
        <v>1.8054438142174911</v>
      </c>
      <c r="E1999" s="29">
        <v>10</v>
      </c>
      <c r="F1999" s="29">
        <f t="shared" si="434"/>
        <v>4</v>
      </c>
      <c r="G1999" s="29">
        <f t="shared" si="435"/>
        <v>4</v>
      </c>
      <c r="H1999" s="29">
        <f t="shared" si="436"/>
        <v>4</v>
      </c>
      <c r="I1999" s="58">
        <f t="shared" si="437"/>
        <v>4</v>
      </c>
      <c r="J1999" s="58">
        <f t="shared" si="438"/>
        <v>4</v>
      </c>
      <c r="K1999" s="58">
        <f t="shared" si="439"/>
        <v>4</v>
      </c>
      <c r="L1999" s="58">
        <f t="shared" si="440"/>
        <v>4</v>
      </c>
      <c r="M1999" s="58">
        <f t="shared" si="441"/>
        <v>4</v>
      </c>
      <c r="N1999" s="58">
        <f t="shared" si="442"/>
        <v>4</v>
      </c>
      <c r="O1999" s="58">
        <f t="shared" si="443"/>
        <v>4</v>
      </c>
      <c r="P1999" s="58">
        <f t="shared" si="444"/>
        <v>4</v>
      </c>
      <c r="Q1999" s="58">
        <f t="shared" si="445"/>
        <v>4</v>
      </c>
      <c r="R1999" s="58">
        <f>SUM(Table1[[#This Row],[Oct]:[September]])</f>
        <v>48</v>
      </c>
      <c r="S1999" s="68">
        <f>Table1[[#This Row],[DEMAND for the whole year]]/365</f>
        <v>0.13150684931506848</v>
      </c>
      <c r="T1999" s="68">
        <f>Table1[[#This Row],[Lead Time (days)]]*S1999</f>
        <v>0.65753424657534243</v>
      </c>
      <c r="U1999" s="68">
        <f>SQRT(2*Table1[[#This Row],[DEMAND for the whole year]]*$H$1/(Table1[[#This Row],[Std. Price ($)]]*$K$1))</f>
        <v>109.70719991477242</v>
      </c>
      <c r="V1999" s="68">
        <f>Table1[[#This Row],[DEMAND for the whole year]]/U1999</f>
        <v>0.4375282573731667</v>
      </c>
      <c r="W1999" s="68">
        <f>Table1[[#This Row],[Demand variability (COV)]]*S1999</f>
        <v>0.10520547945205479</v>
      </c>
      <c r="X1999" s="68">
        <f t="shared" si="446"/>
        <v>0.23524660366025185</v>
      </c>
      <c r="Y1999" s="68">
        <f t="shared" si="447"/>
        <v>0.48313745599707825</v>
      </c>
      <c r="Z1999" s="58">
        <f>(Table1[[#This Row],[Eoq]]/2)*(Table1[[#This Row],[Std. Price ($)]]*$K$1)</f>
        <v>131.25847721195004</v>
      </c>
      <c r="AA1999" s="58">
        <f>Table1[[#This Row],[number of times I order]]*$H$1</f>
        <v>131.25847721195001</v>
      </c>
      <c r="AB1999" s="58">
        <f>Table1[[#This Row],[Holding cost]]+AA1999</f>
        <v>262.51695442390007</v>
      </c>
      <c r="AC1999" s="34">
        <v>-0.6</v>
      </c>
      <c r="AD1999" s="29">
        <v>0.7</v>
      </c>
      <c r="AE1999" s="29">
        <v>0.8</v>
      </c>
      <c r="AF1999" s="29">
        <v>5</v>
      </c>
    </row>
    <row r="2000" spans="1:32" x14ac:dyDescent="0.15">
      <c r="A2000" s="32">
        <v>10529.673404726358</v>
      </c>
      <c r="B2000" s="33">
        <v>8.0478970000000007</v>
      </c>
      <c r="C2000" s="33">
        <v>15.190178465894039</v>
      </c>
      <c r="D2000" s="33">
        <f>C2000/Table1[[#This Row],[Std. Price ($)]]</f>
        <v>1.8874717787633264</v>
      </c>
      <c r="E2000" s="29">
        <v>10</v>
      </c>
      <c r="F2000" s="29">
        <f t="shared" si="434"/>
        <v>22</v>
      </c>
      <c r="G2000" s="29">
        <f t="shared" si="435"/>
        <v>22</v>
      </c>
      <c r="H2000" s="29">
        <f t="shared" si="436"/>
        <v>22</v>
      </c>
      <c r="I2000" s="58">
        <f t="shared" si="437"/>
        <v>22</v>
      </c>
      <c r="J2000" s="58">
        <f t="shared" si="438"/>
        <v>22</v>
      </c>
      <c r="K2000" s="58">
        <f t="shared" si="439"/>
        <v>22</v>
      </c>
      <c r="L2000" s="58">
        <f t="shared" si="440"/>
        <v>22</v>
      </c>
      <c r="M2000" s="58">
        <f t="shared" si="441"/>
        <v>22</v>
      </c>
      <c r="N2000" s="58">
        <f t="shared" si="442"/>
        <v>22</v>
      </c>
      <c r="O2000" s="58">
        <f t="shared" si="443"/>
        <v>22</v>
      </c>
      <c r="P2000" s="58">
        <f t="shared" si="444"/>
        <v>22</v>
      </c>
      <c r="Q2000" s="58">
        <f t="shared" si="445"/>
        <v>22</v>
      </c>
      <c r="R2000" s="58">
        <f>SUM(Table1[[#This Row],[Oct]:[September]])</f>
        <v>264</v>
      </c>
      <c r="S2000" s="68">
        <f>Table1[[#This Row],[DEMAND for the whole year]]/365</f>
        <v>0.72328767123287674</v>
      </c>
      <c r="T2000" s="68">
        <f>Table1[[#This Row],[Lead Time (days)]]*S2000</f>
        <v>3.6164383561643838</v>
      </c>
      <c r="U2000" s="68">
        <f>SQRT(2*Table1[[#This Row],[DEMAND for the whole year]]*$H$1/(Table1[[#This Row],[Std. Price ($)]]*$K$1))</f>
        <v>313.70496047357028</v>
      </c>
      <c r="V2000" s="68">
        <f>Table1[[#This Row],[DEMAND for the whole year]]/U2000</f>
        <v>0.84155507009345509</v>
      </c>
      <c r="W2000" s="68">
        <f>Table1[[#This Row],[Demand variability (COV)]]*S2000</f>
        <v>0.57863013698630139</v>
      </c>
      <c r="X2000" s="68">
        <f t="shared" si="446"/>
        <v>1.2938563201313853</v>
      </c>
      <c r="Y2000" s="68">
        <f t="shared" si="447"/>
        <v>2.6572560079839307</v>
      </c>
      <c r="Z2000" s="58">
        <f>(Table1[[#This Row],[Eoq]]/2)*(Table1[[#This Row],[Std. Price ($)]]*$K$1)</f>
        <v>252.46652102803654</v>
      </c>
      <c r="AA2000" s="58">
        <f>Table1[[#This Row],[number of times I order]]*$H$1</f>
        <v>252.46652102803654</v>
      </c>
      <c r="AB2000" s="58">
        <f>Table1[[#This Row],[Holding cost]]+AA2000</f>
        <v>504.93304205607308</v>
      </c>
      <c r="AC2000" s="34">
        <v>1.2</v>
      </c>
      <c r="AD2000" s="29">
        <v>0.7</v>
      </c>
      <c r="AE2000" s="29">
        <v>0.8</v>
      </c>
      <c r="AF2000" s="29">
        <v>5</v>
      </c>
    </row>
    <row r="2001" spans="1:32" x14ac:dyDescent="0.15">
      <c r="A2001" s="32">
        <v>14561.625878350382</v>
      </c>
      <c r="B2001" s="33">
        <v>29.683544000000005</v>
      </c>
      <c r="C2001" s="33">
        <v>50.605324936881217</v>
      </c>
      <c r="D2001" s="33">
        <f>C2001/Table1[[#This Row],[Std. Price ($)]]</f>
        <v>1.704827595279095</v>
      </c>
      <c r="E2001" s="29">
        <v>10</v>
      </c>
      <c r="F2001" s="29">
        <f t="shared" si="434"/>
        <v>25</v>
      </c>
      <c r="G2001" s="29">
        <f t="shared" si="435"/>
        <v>25</v>
      </c>
      <c r="H2001" s="29">
        <f t="shared" si="436"/>
        <v>25</v>
      </c>
      <c r="I2001" s="58">
        <f t="shared" si="437"/>
        <v>25</v>
      </c>
      <c r="J2001" s="58">
        <f t="shared" si="438"/>
        <v>25</v>
      </c>
      <c r="K2001" s="58">
        <f t="shared" si="439"/>
        <v>25</v>
      </c>
      <c r="L2001" s="58">
        <f t="shared" si="440"/>
        <v>25</v>
      </c>
      <c r="M2001" s="58">
        <f t="shared" si="441"/>
        <v>25</v>
      </c>
      <c r="N2001" s="58">
        <f t="shared" si="442"/>
        <v>25</v>
      </c>
      <c r="O2001" s="58">
        <f t="shared" si="443"/>
        <v>25</v>
      </c>
      <c r="P2001" s="58">
        <f t="shared" si="444"/>
        <v>25</v>
      </c>
      <c r="Q2001" s="58">
        <f t="shared" si="445"/>
        <v>25</v>
      </c>
      <c r="R2001" s="58">
        <f>SUM(Table1[[#This Row],[Oct]:[September]])</f>
        <v>300</v>
      </c>
      <c r="S2001" s="68">
        <f>Table1[[#This Row],[DEMAND for the whole year]]/365</f>
        <v>0.82191780821917804</v>
      </c>
      <c r="T2001" s="68">
        <f>Table1[[#This Row],[Lead Time (days)]]*S2001</f>
        <v>4.10958904109589</v>
      </c>
      <c r="U2001" s="68">
        <f>SQRT(2*Table1[[#This Row],[DEMAND for the whole year]]*$H$1/(Table1[[#This Row],[Std. Price ($)]]*$K$1))</f>
        <v>174.12590196354068</v>
      </c>
      <c r="V2001" s="68">
        <f>Table1[[#This Row],[DEMAND for the whole year]]/U2001</f>
        <v>1.7228912908248162</v>
      </c>
      <c r="W2001" s="68">
        <f>Table1[[#This Row],[Demand variability (COV)]]*S2001</f>
        <v>0.65753424657534243</v>
      </c>
      <c r="X2001" s="68">
        <f t="shared" si="446"/>
        <v>1.470291272876574</v>
      </c>
      <c r="Y2001" s="68">
        <f t="shared" si="447"/>
        <v>3.0196090999817389</v>
      </c>
      <c r="Z2001" s="58">
        <f>(Table1[[#This Row],[Eoq]]/2)*(Table1[[#This Row],[Std. Price ($)]]*$K$1)</f>
        <v>516.86738724744475</v>
      </c>
      <c r="AA2001" s="58">
        <f>Table1[[#This Row],[number of times I order]]*$H$1</f>
        <v>516.86738724744487</v>
      </c>
      <c r="AB2001" s="58">
        <f>Table1[[#This Row],[Holding cost]]+AA2001</f>
        <v>1033.7347744948897</v>
      </c>
      <c r="AC2001" s="34">
        <v>1.5</v>
      </c>
      <c r="AD2001" s="29">
        <v>0.7</v>
      </c>
      <c r="AE2001" s="29">
        <v>0.8</v>
      </c>
      <c r="AF2001" s="29">
        <v>5</v>
      </c>
    </row>
    <row r="2002" spans="1:32" x14ac:dyDescent="0.15">
      <c r="A2002" s="32">
        <v>66951.123657048011</v>
      </c>
      <c r="B2002" s="33">
        <v>7.4141760000000012</v>
      </c>
      <c r="C2002" s="33">
        <v>311.36264964036343</v>
      </c>
      <c r="D2002" s="33">
        <f>C2002/Table1[[#This Row],[Std. Price ($)]]</f>
        <v>41.995583816780638</v>
      </c>
      <c r="E2002" s="29">
        <v>220</v>
      </c>
      <c r="F2002" s="29">
        <f t="shared" si="434"/>
        <v>176</v>
      </c>
      <c r="G2002" s="29">
        <f t="shared" si="435"/>
        <v>176</v>
      </c>
      <c r="H2002" s="29">
        <f t="shared" si="436"/>
        <v>176</v>
      </c>
      <c r="I2002" s="58">
        <f t="shared" si="437"/>
        <v>176</v>
      </c>
      <c r="J2002" s="58">
        <f t="shared" si="438"/>
        <v>176</v>
      </c>
      <c r="K2002" s="58">
        <f t="shared" si="439"/>
        <v>176</v>
      </c>
      <c r="L2002" s="58">
        <f t="shared" si="440"/>
        <v>176</v>
      </c>
      <c r="M2002" s="58">
        <f t="shared" si="441"/>
        <v>176</v>
      </c>
      <c r="N2002" s="58">
        <f t="shared" si="442"/>
        <v>176</v>
      </c>
      <c r="O2002" s="58">
        <f t="shared" si="443"/>
        <v>176</v>
      </c>
      <c r="P2002" s="58">
        <f t="shared" si="444"/>
        <v>176</v>
      </c>
      <c r="Q2002" s="58">
        <f t="shared" si="445"/>
        <v>176</v>
      </c>
      <c r="R2002" s="58">
        <f>SUM(Table1[[#This Row],[Oct]:[September]])</f>
        <v>2112</v>
      </c>
      <c r="S2002" s="68">
        <f>Table1[[#This Row],[DEMAND for the whole year]]/365</f>
        <v>5.7863013698630139</v>
      </c>
      <c r="T2002" s="68">
        <f>Table1[[#This Row],[Lead Time (days)]]*S2002</f>
        <v>28.93150684931507</v>
      </c>
      <c r="U2002" s="68">
        <f>SQRT(2*Table1[[#This Row],[DEMAND for the whole year]]*$H$1/(Table1[[#This Row],[Std. Price ($)]]*$K$1))</f>
        <v>924.43448647457251</v>
      </c>
      <c r="V2002" s="68">
        <f>Table1[[#This Row],[DEMAND for the whole year]]/U2002</f>
        <v>2.284639994397367</v>
      </c>
      <c r="W2002" s="68">
        <f>Table1[[#This Row],[Demand variability (COV)]]*S2002</f>
        <v>4.6290410958904111</v>
      </c>
      <c r="X2002" s="68">
        <f t="shared" si="446"/>
        <v>10.350850561051082</v>
      </c>
      <c r="Y2002" s="68">
        <f t="shared" si="447"/>
        <v>21.258048063871446</v>
      </c>
      <c r="Z2002" s="58">
        <f>(Table1[[#This Row],[Eoq]]/2)*(Table1[[#This Row],[Std. Price ($)]]*$K$1)</f>
        <v>685.39199831921007</v>
      </c>
      <c r="AA2002" s="58">
        <f>Table1[[#This Row],[number of times I order]]*$H$1</f>
        <v>685.39199831921007</v>
      </c>
      <c r="AB2002" s="58">
        <f>Table1[[#This Row],[Holding cost]]+AA2002</f>
        <v>1370.7839966384201</v>
      </c>
      <c r="AC2002" s="34">
        <v>-0.2</v>
      </c>
      <c r="AD2002" s="29">
        <v>0.7</v>
      </c>
      <c r="AE2002" s="29">
        <v>0.8</v>
      </c>
      <c r="AF2002" s="29">
        <v>5</v>
      </c>
    </row>
    <row r="2003" spans="1:32" x14ac:dyDescent="0.15">
      <c r="A2003" s="32">
        <v>26378.629851496527</v>
      </c>
      <c r="B2003" s="33">
        <v>10.042208</v>
      </c>
      <c r="C2003" s="33">
        <v>47.982073466758052</v>
      </c>
      <c r="D2003" s="33">
        <f>C2003/Table1[[#This Row],[Std. Price ($)]]</f>
        <v>4.778040194622343</v>
      </c>
      <c r="E2003" s="29">
        <v>26</v>
      </c>
      <c r="F2003" s="29">
        <f t="shared" si="434"/>
        <v>46.8</v>
      </c>
      <c r="G2003" s="29">
        <f t="shared" si="435"/>
        <v>46.8</v>
      </c>
      <c r="H2003" s="29">
        <f t="shared" si="436"/>
        <v>46.8</v>
      </c>
      <c r="I2003" s="58">
        <f t="shared" si="437"/>
        <v>46.8</v>
      </c>
      <c r="J2003" s="58">
        <f t="shared" si="438"/>
        <v>46.8</v>
      </c>
      <c r="K2003" s="58">
        <f t="shared" si="439"/>
        <v>46.8</v>
      </c>
      <c r="L2003" s="58">
        <f t="shared" si="440"/>
        <v>46.8</v>
      </c>
      <c r="M2003" s="58">
        <f t="shared" si="441"/>
        <v>46.8</v>
      </c>
      <c r="N2003" s="58">
        <f t="shared" si="442"/>
        <v>46.8</v>
      </c>
      <c r="O2003" s="58">
        <f t="shared" si="443"/>
        <v>46.8</v>
      </c>
      <c r="P2003" s="58">
        <f t="shared" si="444"/>
        <v>46.8</v>
      </c>
      <c r="Q2003" s="58">
        <f t="shared" si="445"/>
        <v>46.8</v>
      </c>
      <c r="R2003" s="58">
        <f>SUM(Table1[[#This Row],[Oct]:[September]])</f>
        <v>561.6</v>
      </c>
      <c r="S2003" s="68">
        <f>Table1[[#This Row],[DEMAND for the whole year]]/365</f>
        <v>1.5386301369863014</v>
      </c>
      <c r="T2003" s="68">
        <f>Table1[[#This Row],[Lead Time (days)]]*S2003</f>
        <v>7.6931506849315063</v>
      </c>
      <c r="U2003" s="68">
        <f>SQRT(2*Table1[[#This Row],[DEMAND for the whole year]]*$H$1/(Table1[[#This Row],[Std. Price ($)]]*$K$1))</f>
        <v>409.59964416176678</v>
      </c>
      <c r="V2003" s="68">
        <f>Table1[[#This Row],[DEMAND for the whole year]]/U2003</f>
        <v>1.3710949411328162</v>
      </c>
      <c r="W2003" s="68">
        <f>Table1[[#This Row],[Demand variability (COV)]]*S2003</f>
        <v>1.2309041095890412</v>
      </c>
      <c r="X2003" s="68">
        <f t="shared" si="446"/>
        <v>2.752385262824947</v>
      </c>
      <c r="Y2003" s="68">
        <f t="shared" si="447"/>
        <v>5.6527082351658162</v>
      </c>
      <c r="Z2003" s="58">
        <f>(Table1[[#This Row],[Eoq]]/2)*(Table1[[#This Row],[Std. Price ($)]]*$K$1)</f>
        <v>411.32848233984481</v>
      </c>
      <c r="AA2003" s="58">
        <f>Table1[[#This Row],[number of times I order]]*$H$1</f>
        <v>411.32848233984487</v>
      </c>
      <c r="AB2003" s="58">
        <f>Table1[[#This Row],[Holding cost]]+AA2003</f>
        <v>822.65696467968974</v>
      </c>
      <c r="AC2003" s="34">
        <v>0.8</v>
      </c>
      <c r="AD2003" s="29">
        <v>0.7</v>
      </c>
      <c r="AE2003" s="29">
        <v>0.8</v>
      </c>
      <c r="AF2003" s="29">
        <v>5</v>
      </c>
    </row>
    <row r="2004" spans="1:32" x14ac:dyDescent="0.15">
      <c r="A2004" s="32">
        <v>98206.367455730127</v>
      </c>
      <c r="B2004" s="33">
        <v>21.534337000000001</v>
      </c>
      <c r="C2004" s="33">
        <v>67.078763895023684</v>
      </c>
      <c r="D2004" s="33">
        <f>C2004/Table1[[#This Row],[Std. Price ($)]]</f>
        <v>3.1149676860273749</v>
      </c>
      <c r="E2004" s="29">
        <v>18</v>
      </c>
      <c r="F2004" s="29">
        <f t="shared" si="434"/>
        <v>10.8</v>
      </c>
      <c r="G2004" s="29">
        <f t="shared" si="435"/>
        <v>10.8</v>
      </c>
      <c r="H2004" s="29">
        <f t="shared" si="436"/>
        <v>10.8</v>
      </c>
      <c r="I2004" s="58">
        <f t="shared" si="437"/>
        <v>10.8</v>
      </c>
      <c r="J2004" s="58">
        <f t="shared" si="438"/>
        <v>10.8</v>
      </c>
      <c r="K2004" s="58">
        <f t="shared" si="439"/>
        <v>10.8</v>
      </c>
      <c r="L2004" s="58">
        <f t="shared" si="440"/>
        <v>10.8</v>
      </c>
      <c r="M2004" s="58">
        <f t="shared" si="441"/>
        <v>10.8</v>
      </c>
      <c r="N2004" s="58">
        <f t="shared" si="442"/>
        <v>10.8</v>
      </c>
      <c r="O2004" s="58">
        <f t="shared" si="443"/>
        <v>10.8</v>
      </c>
      <c r="P2004" s="58">
        <f t="shared" si="444"/>
        <v>10.8</v>
      </c>
      <c r="Q2004" s="58">
        <f t="shared" si="445"/>
        <v>10.8</v>
      </c>
      <c r="R2004" s="58">
        <f>SUM(Table1[[#This Row],[Oct]:[September]])</f>
        <v>129.6</v>
      </c>
      <c r="S2004" s="68">
        <f>Table1[[#This Row],[DEMAND for the whole year]]/365</f>
        <v>0.35506849315068489</v>
      </c>
      <c r="T2004" s="68">
        <f>Table1[[#This Row],[Lead Time (days)]]*S2004</f>
        <v>1.7753424657534245</v>
      </c>
      <c r="U2004" s="68">
        <f>SQRT(2*Table1[[#This Row],[DEMAND for the whole year]]*$H$1/(Table1[[#This Row],[Std. Price ($)]]*$K$1))</f>
        <v>134.36847106973869</v>
      </c>
      <c r="V2004" s="68">
        <f>Table1[[#This Row],[DEMAND for the whole year]]/U2004</f>
        <v>0.96451197939683475</v>
      </c>
      <c r="W2004" s="68">
        <f>Table1[[#This Row],[Demand variability (COV)]]*S2004</f>
        <v>0.28405479452054794</v>
      </c>
      <c r="X2004" s="68">
        <f t="shared" si="446"/>
        <v>0.63516582988268</v>
      </c>
      <c r="Y2004" s="68">
        <f t="shared" si="447"/>
        <v>1.3044711311921113</v>
      </c>
      <c r="Z2004" s="58">
        <f>(Table1[[#This Row],[Eoq]]/2)*(Table1[[#This Row],[Std. Price ($)]]*$K$1)</f>
        <v>289.35359381905039</v>
      </c>
      <c r="AA2004" s="58">
        <f>Table1[[#This Row],[number of times I order]]*$H$1</f>
        <v>289.35359381905045</v>
      </c>
      <c r="AB2004" s="58">
        <f>Table1[[#This Row],[Holding cost]]+AA2004</f>
        <v>578.70718763810078</v>
      </c>
      <c r="AC2004" s="34">
        <v>-0.4</v>
      </c>
      <c r="AD2004" s="29">
        <v>0.7</v>
      </c>
      <c r="AE2004" s="29">
        <v>0.8</v>
      </c>
      <c r="AF2004" s="29">
        <v>5</v>
      </c>
    </row>
    <row r="2005" spans="1:32" x14ac:dyDescent="0.15">
      <c r="A2005" s="32">
        <v>86793.404177343196</v>
      </c>
      <c r="B2005" s="33">
        <v>12.078847000000001</v>
      </c>
      <c r="C2005" s="33">
        <v>56.649827108845329</v>
      </c>
      <c r="D2005" s="33">
        <f>C2005/Table1[[#This Row],[Std. Price ($)]]</f>
        <v>4.6900028710393737</v>
      </c>
      <c r="E2005" s="29">
        <v>26</v>
      </c>
      <c r="F2005" s="29">
        <f t="shared" si="434"/>
        <v>65</v>
      </c>
      <c r="G2005" s="29">
        <f t="shared" si="435"/>
        <v>65</v>
      </c>
      <c r="H2005" s="29">
        <f t="shared" si="436"/>
        <v>65</v>
      </c>
      <c r="I2005" s="58">
        <f t="shared" si="437"/>
        <v>65</v>
      </c>
      <c r="J2005" s="58">
        <f t="shared" si="438"/>
        <v>65</v>
      </c>
      <c r="K2005" s="58">
        <f t="shared" si="439"/>
        <v>65</v>
      </c>
      <c r="L2005" s="58">
        <f t="shared" si="440"/>
        <v>65</v>
      </c>
      <c r="M2005" s="58">
        <f t="shared" si="441"/>
        <v>65</v>
      </c>
      <c r="N2005" s="58">
        <f t="shared" si="442"/>
        <v>65</v>
      </c>
      <c r="O2005" s="58">
        <f t="shared" si="443"/>
        <v>65</v>
      </c>
      <c r="P2005" s="58">
        <f t="shared" si="444"/>
        <v>65</v>
      </c>
      <c r="Q2005" s="58">
        <f t="shared" si="445"/>
        <v>65</v>
      </c>
      <c r="R2005" s="58">
        <f>SUM(Table1[[#This Row],[Oct]:[September]])</f>
        <v>780</v>
      </c>
      <c r="S2005" s="68">
        <f>Table1[[#This Row],[DEMAND for the whole year]]/365</f>
        <v>2.1369863013698631</v>
      </c>
      <c r="T2005" s="68">
        <f>Table1[[#This Row],[Lead Time (days)]]*S2005</f>
        <v>10.684931506849315</v>
      </c>
      <c r="U2005" s="68">
        <f>SQRT(2*Table1[[#This Row],[DEMAND for the whole year]]*$H$1/(Table1[[#This Row],[Std. Price ($)]]*$K$1))</f>
        <v>440.14440805931019</v>
      </c>
      <c r="V2005" s="68">
        <f>Table1[[#This Row],[DEMAND for the whole year]]/U2005</f>
        <v>1.7721456542846585</v>
      </c>
      <c r="W2005" s="68">
        <f>Table1[[#This Row],[Demand variability (COV)]]*S2005</f>
        <v>1.7095890410958905</v>
      </c>
      <c r="X2005" s="68">
        <f t="shared" si="446"/>
        <v>3.8227573094790928</v>
      </c>
      <c r="Y2005" s="68">
        <f t="shared" si="447"/>
        <v>7.8509836599525222</v>
      </c>
      <c r="Z2005" s="58">
        <f>(Table1[[#This Row],[Eoq]]/2)*(Table1[[#This Row],[Std. Price ($)]]*$K$1)</f>
        <v>531.6436962853976</v>
      </c>
      <c r="AA2005" s="58">
        <f>Table1[[#This Row],[number of times I order]]*$H$1</f>
        <v>531.6436962853976</v>
      </c>
      <c r="AB2005" s="58">
        <f>Table1[[#This Row],[Holding cost]]+AA2005</f>
        <v>1063.2873925707952</v>
      </c>
      <c r="AC2005" s="34">
        <v>1.5</v>
      </c>
      <c r="AD2005" s="29">
        <v>0.7</v>
      </c>
      <c r="AE2005" s="29">
        <v>0.8</v>
      </c>
      <c r="AF2005" s="29">
        <v>5</v>
      </c>
    </row>
    <row r="2006" spans="1:32" x14ac:dyDescent="0.15">
      <c r="A2006" s="32">
        <v>32713.08559150805</v>
      </c>
      <c r="B2006" s="33">
        <v>15.523431</v>
      </c>
      <c r="C2006" s="33">
        <v>27.426795728083825</v>
      </c>
      <c r="D2006" s="33">
        <f>C2006/Table1[[#This Row],[Std. Price ($)]]</f>
        <v>1.7667998606805302</v>
      </c>
      <c r="E2006" s="29">
        <v>10</v>
      </c>
      <c r="F2006" s="29">
        <f t="shared" si="434"/>
        <v>25</v>
      </c>
      <c r="G2006" s="29">
        <f t="shared" si="435"/>
        <v>25</v>
      </c>
      <c r="H2006" s="29">
        <f t="shared" si="436"/>
        <v>25</v>
      </c>
      <c r="I2006" s="58">
        <f t="shared" si="437"/>
        <v>25</v>
      </c>
      <c r="J2006" s="58">
        <f t="shared" si="438"/>
        <v>25</v>
      </c>
      <c r="K2006" s="58">
        <f t="shared" si="439"/>
        <v>25</v>
      </c>
      <c r="L2006" s="58">
        <f t="shared" si="440"/>
        <v>25</v>
      </c>
      <c r="M2006" s="58">
        <f t="shared" si="441"/>
        <v>25</v>
      </c>
      <c r="N2006" s="58">
        <f t="shared" si="442"/>
        <v>25</v>
      </c>
      <c r="O2006" s="58">
        <f t="shared" si="443"/>
        <v>25</v>
      </c>
      <c r="P2006" s="58">
        <f t="shared" si="444"/>
        <v>25</v>
      </c>
      <c r="Q2006" s="58">
        <f t="shared" si="445"/>
        <v>25</v>
      </c>
      <c r="R2006" s="58">
        <f>SUM(Table1[[#This Row],[Oct]:[September]])</f>
        <v>300</v>
      </c>
      <c r="S2006" s="68">
        <f>Table1[[#This Row],[DEMAND for the whole year]]/365</f>
        <v>0.82191780821917804</v>
      </c>
      <c r="T2006" s="68">
        <f>Table1[[#This Row],[Lead Time (days)]]*S2006</f>
        <v>4.10958904109589</v>
      </c>
      <c r="U2006" s="68">
        <f>SQRT(2*Table1[[#This Row],[DEMAND for the whole year]]*$H$1/(Table1[[#This Row],[Std. Price ($)]]*$K$1))</f>
        <v>240.78387362542978</v>
      </c>
      <c r="V2006" s="68">
        <f>Table1[[#This Row],[DEMAND for the whole year]]/U2006</f>
        <v>1.2459306160456929</v>
      </c>
      <c r="W2006" s="68">
        <f>Table1[[#This Row],[Demand variability (COV)]]*S2006</f>
        <v>0.65753424657534243</v>
      </c>
      <c r="X2006" s="68">
        <f t="shared" si="446"/>
        <v>1.470291272876574</v>
      </c>
      <c r="Y2006" s="68">
        <f t="shared" si="447"/>
        <v>3.0196090999817389</v>
      </c>
      <c r="Z2006" s="58">
        <f>(Table1[[#This Row],[Eoq]]/2)*(Table1[[#This Row],[Std. Price ($)]]*$K$1)</f>
        <v>373.7791848137079</v>
      </c>
      <c r="AA2006" s="58">
        <f>Table1[[#This Row],[number of times I order]]*$H$1</f>
        <v>373.77918481370784</v>
      </c>
      <c r="AB2006" s="58">
        <f>Table1[[#This Row],[Holding cost]]+AA2006</f>
        <v>747.55836962741569</v>
      </c>
      <c r="AC2006" s="34">
        <v>1.5</v>
      </c>
      <c r="AD2006" s="29">
        <v>0.7</v>
      </c>
      <c r="AE2006" s="29">
        <v>0.8</v>
      </c>
      <c r="AF2006" s="29">
        <v>5</v>
      </c>
    </row>
    <row r="2007" spans="1:32" x14ac:dyDescent="0.15">
      <c r="A2007" s="32">
        <v>92433.657160790288</v>
      </c>
      <c r="B2007" s="33">
        <v>5.6459260000000002</v>
      </c>
      <c r="C2007" s="33">
        <v>20.265154625042577</v>
      </c>
      <c r="D2007" s="33">
        <f>C2007/Table1[[#This Row],[Std. Price ($)]]</f>
        <v>3.5893411683119076</v>
      </c>
      <c r="E2007" s="29">
        <v>18</v>
      </c>
      <c r="F2007" s="29">
        <f t="shared" si="434"/>
        <v>45</v>
      </c>
      <c r="G2007" s="29">
        <f t="shared" si="435"/>
        <v>45</v>
      </c>
      <c r="H2007" s="29">
        <f t="shared" si="436"/>
        <v>45</v>
      </c>
      <c r="I2007" s="58">
        <f t="shared" si="437"/>
        <v>45</v>
      </c>
      <c r="J2007" s="58">
        <f t="shared" si="438"/>
        <v>45</v>
      </c>
      <c r="K2007" s="58">
        <f t="shared" si="439"/>
        <v>45</v>
      </c>
      <c r="L2007" s="58">
        <f t="shared" si="440"/>
        <v>45</v>
      </c>
      <c r="M2007" s="58">
        <f t="shared" si="441"/>
        <v>45</v>
      </c>
      <c r="N2007" s="58">
        <f t="shared" si="442"/>
        <v>45</v>
      </c>
      <c r="O2007" s="58">
        <f t="shared" si="443"/>
        <v>45</v>
      </c>
      <c r="P2007" s="58">
        <f t="shared" si="444"/>
        <v>45</v>
      </c>
      <c r="Q2007" s="58">
        <f t="shared" si="445"/>
        <v>45</v>
      </c>
      <c r="R2007" s="58">
        <f>SUM(Table1[[#This Row],[Oct]:[September]])</f>
        <v>540</v>
      </c>
      <c r="S2007" s="68">
        <f>Table1[[#This Row],[DEMAND for the whole year]]/365</f>
        <v>1.4794520547945205</v>
      </c>
      <c r="T2007" s="68">
        <f>Table1[[#This Row],[Lead Time (days)]]*S2007</f>
        <v>7.3972602739726021</v>
      </c>
      <c r="U2007" s="68">
        <f>SQRT(2*Table1[[#This Row],[DEMAND for the whole year]]*$H$1/(Table1[[#This Row],[Std. Price ($)]]*$K$1))</f>
        <v>535.66086273598683</v>
      </c>
      <c r="V2007" s="68">
        <f>Table1[[#This Row],[DEMAND for the whole year]]/U2007</f>
        <v>1.0081005307011794</v>
      </c>
      <c r="W2007" s="68">
        <f>Table1[[#This Row],[Demand variability (COV)]]*S2007</f>
        <v>1.1835616438356165</v>
      </c>
      <c r="X2007" s="68">
        <f t="shared" si="446"/>
        <v>2.6465242911778333</v>
      </c>
      <c r="Y2007" s="68">
        <f t="shared" si="447"/>
        <v>5.4352963799671299</v>
      </c>
      <c r="Z2007" s="58">
        <f>(Table1[[#This Row],[Eoq]]/2)*(Table1[[#This Row],[Std. Price ($)]]*$K$1)</f>
        <v>302.43015921035391</v>
      </c>
      <c r="AA2007" s="58">
        <f>Table1[[#This Row],[number of times I order]]*$H$1</f>
        <v>302.43015921035385</v>
      </c>
      <c r="AB2007" s="58">
        <f>Table1[[#This Row],[Holding cost]]+AA2007</f>
        <v>604.8603184207077</v>
      </c>
      <c r="AC2007" s="34">
        <v>1.5</v>
      </c>
      <c r="AD2007" s="29">
        <v>0.7</v>
      </c>
      <c r="AE2007" s="29">
        <v>0.8</v>
      </c>
      <c r="AF2007" s="29">
        <v>5</v>
      </c>
    </row>
    <row r="2008" spans="1:32" x14ac:dyDescent="0.15">
      <c r="A2008" s="32">
        <v>78261.552203637781</v>
      </c>
      <c r="B2008" s="33">
        <v>11.884950000000002</v>
      </c>
      <c r="C2008" s="33">
        <v>73.001424582675412</v>
      </c>
      <c r="D2008" s="33">
        <f>C2008/Table1[[#This Row],[Std. Price ($)]]</f>
        <v>6.142341750085226</v>
      </c>
      <c r="E2008" s="29">
        <v>34</v>
      </c>
      <c r="F2008" s="29">
        <f t="shared" si="434"/>
        <v>20.399999999999999</v>
      </c>
      <c r="G2008" s="29">
        <f t="shared" si="435"/>
        <v>20.399999999999999</v>
      </c>
      <c r="H2008" s="29">
        <f t="shared" si="436"/>
        <v>20.399999999999999</v>
      </c>
      <c r="I2008" s="58">
        <f t="shared" si="437"/>
        <v>20.399999999999999</v>
      </c>
      <c r="J2008" s="58">
        <f t="shared" si="438"/>
        <v>20.399999999999999</v>
      </c>
      <c r="K2008" s="58">
        <f t="shared" si="439"/>
        <v>20.399999999999999</v>
      </c>
      <c r="L2008" s="58">
        <f t="shared" si="440"/>
        <v>20.399999999999999</v>
      </c>
      <c r="M2008" s="58">
        <f t="shared" si="441"/>
        <v>20.399999999999999</v>
      </c>
      <c r="N2008" s="58">
        <f t="shared" si="442"/>
        <v>20.399999999999999</v>
      </c>
      <c r="O2008" s="58">
        <f t="shared" si="443"/>
        <v>20.399999999999999</v>
      </c>
      <c r="P2008" s="58">
        <f t="shared" si="444"/>
        <v>20.399999999999999</v>
      </c>
      <c r="Q2008" s="58">
        <f t="shared" si="445"/>
        <v>20.399999999999999</v>
      </c>
      <c r="R2008" s="58">
        <f>SUM(Table1[[#This Row],[Oct]:[September]])</f>
        <v>244.80000000000004</v>
      </c>
      <c r="S2008" s="68">
        <f>Table1[[#This Row],[DEMAND for the whole year]]/365</f>
        <v>0.67068493150684938</v>
      </c>
      <c r="T2008" s="68">
        <f>Table1[[#This Row],[Lead Time (days)]]*S2008</f>
        <v>3.353424657534247</v>
      </c>
      <c r="U2008" s="68">
        <f>SQRT(2*Table1[[#This Row],[DEMAND for the whole year]]*$H$1/(Table1[[#This Row],[Std. Price ($)]]*$K$1))</f>
        <v>248.58084192125008</v>
      </c>
      <c r="V2008" s="68">
        <f>Table1[[#This Row],[DEMAND for the whole year]]/U2008</f>
        <v>0.98479029239732074</v>
      </c>
      <c r="W2008" s="68">
        <f>Table1[[#This Row],[Demand variability (COV)]]*S2008</f>
        <v>0.53654794520547955</v>
      </c>
      <c r="X2008" s="68">
        <f t="shared" si="446"/>
        <v>1.1997576786672848</v>
      </c>
      <c r="Y2008" s="68">
        <f t="shared" si="447"/>
        <v>2.4640010255850999</v>
      </c>
      <c r="Z2008" s="58">
        <f>(Table1[[#This Row],[Eoq]]/2)*(Table1[[#This Row],[Std. Price ($)]]*$K$1)</f>
        <v>295.4370877191962</v>
      </c>
      <c r="AA2008" s="58">
        <f>Table1[[#This Row],[number of times I order]]*$H$1</f>
        <v>295.4370877191962</v>
      </c>
      <c r="AB2008" s="58">
        <f>Table1[[#This Row],[Holding cost]]+AA2008</f>
        <v>590.8741754383924</v>
      </c>
      <c r="AC2008" s="34">
        <v>-0.4</v>
      </c>
      <c r="AD2008" s="29">
        <v>0.7</v>
      </c>
      <c r="AE2008" s="29">
        <v>0.8</v>
      </c>
      <c r="AF2008" s="29">
        <v>5</v>
      </c>
    </row>
    <row r="2009" spans="1:32" x14ac:dyDescent="0.15">
      <c r="A2009" s="32">
        <v>57719.39020970391</v>
      </c>
      <c r="B2009" s="33">
        <v>47.049343</v>
      </c>
      <c r="C2009" s="33">
        <v>142.25616970390055</v>
      </c>
      <c r="D2009" s="33">
        <f>C2009/Table1[[#This Row],[Std. Price ($)]]</f>
        <v>3.0235527349213047</v>
      </c>
      <c r="E2009" s="29">
        <v>18</v>
      </c>
      <c r="F2009" s="29">
        <f t="shared" si="434"/>
        <v>39.599999999999994</v>
      </c>
      <c r="G2009" s="29">
        <f t="shared" si="435"/>
        <v>39.599999999999994</v>
      </c>
      <c r="H2009" s="29">
        <f t="shared" si="436"/>
        <v>39.599999999999994</v>
      </c>
      <c r="I2009" s="58">
        <f t="shared" si="437"/>
        <v>39.599999999999994</v>
      </c>
      <c r="J2009" s="58">
        <f t="shared" si="438"/>
        <v>39.599999999999994</v>
      </c>
      <c r="K2009" s="58">
        <f t="shared" si="439"/>
        <v>39.599999999999994</v>
      </c>
      <c r="L2009" s="58">
        <f t="shared" si="440"/>
        <v>39.599999999999994</v>
      </c>
      <c r="M2009" s="58">
        <f t="shared" si="441"/>
        <v>39.599999999999994</v>
      </c>
      <c r="N2009" s="58">
        <f t="shared" si="442"/>
        <v>39.599999999999994</v>
      </c>
      <c r="O2009" s="58">
        <f t="shared" si="443"/>
        <v>39.599999999999994</v>
      </c>
      <c r="P2009" s="58">
        <f t="shared" si="444"/>
        <v>39.599999999999994</v>
      </c>
      <c r="Q2009" s="58">
        <f t="shared" si="445"/>
        <v>39.599999999999994</v>
      </c>
      <c r="R2009" s="58">
        <f>SUM(Table1[[#This Row],[Oct]:[September]])</f>
        <v>475.20000000000005</v>
      </c>
      <c r="S2009" s="68">
        <f>Table1[[#This Row],[DEMAND for the whole year]]/365</f>
        <v>1.3019178082191782</v>
      </c>
      <c r="T2009" s="68">
        <f>Table1[[#This Row],[Lead Time (days)]]*S2009</f>
        <v>6.5095890410958912</v>
      </c>
      <c r="U2009" s="68">
        <f>SQRT(2*Table1[[#This Row],[DEMAND for the whole year]]*$H$1/(Table1[[#This Row],[Std. Price ($)]]*$K$1))</f>
        <v>174.06925144001389</v>
      </c>
      <c r="V2009" s="68">
        <f>Table1[[#This Row],[DEMAND for the whole year]]/U2009</f>
        <v>2.7299479722514866</v>
      </c>
      <c r="W2009" s="68">
        <f>Table1[[#This Row],[Demand variability (COV)]]*S2009</f>
        <v>1.0415342465753425</v>
      </c>
      <c r="X2009" s="68">
        <f t="shared" si="446"/>
        <v>2.3289413762364934</v>
      </c>
      <c r="Y2009" s="68">
        <f t="shared" si="447"/>
        <v>4.7830608143710753</v>
      </c>
      <c r="Z2009" s="58">
        <f>(Table1[[#This Row],[Eoq]]/2)*(Table1[[#This Row],[Std. Price ($)]]*$K$1)</f>
        <v>818.98439167544586</v>
      </c>
      <c r="AA2009" s="58">
        <f>Table1[[#This Row],[number of times I order]]*$H$1</f>
        <v>818.98439167544598</v>
      </c>
      <c r="AB2009" s="58">
        <f>Table1[[#This Row],[Holding cost]]+AA2009</f>
        <v>1637.968783350892</v>
      </c>
      <c r="AC2009" s="34">
        <v>1.2</v>
      </c>
      <c r="AD2009" s="29">
        <v>0.7</v>
      </c>
      <c r="AE2009" s="29">
        <v>0.8</v>
      </c>
      <c r="AF2009" s="29">
        <v>5</v>
      </c>
    </row>
    <row r="2010" spans="1:32" x14ac:dyDescent="0.15">
      <c r="A2010" s="32">
        <v>2199.0989839852705</v>
      </c>
      <c r="B2010" s="33">
        <v>8.0069440000000007</v>
      </c>
      <c r="C2010" s="33">
        <v>111.91125792061008</v>
      </c>
      <c r="D2010" s="33">
        <f>C2010/Table1[[#This Row],[Std. Price ($)]]</f>
        <v>13.976775399029901</v>
      </c>
      <c r="E2010" s="29">
        <v>74</v>
      </c>
      <c r="F2010" s="29">
        <f t="shared" si="434"/>
        <v>162.80000000000001</v>
      </c>
      <c r="G2010" s="29">
        <f t="shared" si="435"/>
        <v>162.80000000000001</v>
      </c>
      <c r="H2010" s="29">
        <f t="shared" si="436"/>
        <v>162.80000000000001</v>
      </c>
      <c r="I2010" s="58">
        <f t="shared" si="437"/>
        <v>162.80000000000001</v>
      </c>
      <c r="J2010" s="58">
        <f t="shared" si="438"/>
        <v>162.80000000000001</v>
      </c>
      <c r="K2010" s="58">
        <f t="shared" si="439"/>
        <v>162.80000000000001</v>
      </c>
      <c r="L2010" s="58">
        <f t="shared" si="440"/>
        <v>162.80000000000001</v>
      </c>
      <c r="M2010" s="58">
        <f t="shared" si="441"/>
        <v>162.80000000000001</v>
      </c>
      <c r="N2010" s="58">
        <f t="shared" si="442"/>
        <v>162.80000000000001</v>
      </c>
      <c r="O2010" s="58">
        <f t="shared" si="443"/>
        <v>162.80000000000001</v>
      </c>
      <c r="P2010" s="58">
        <f t="shared" si="444"/>
        <v>162.80000000000001</v>
      </c>
      <c r="Q2010" s="58">
        <f t="shared" si="445"/>
        <v>162.80000000000001</v>
      </c>
      <c r="R2010" s="58">
        <f>SUM(Table1[[#This Row],[Oct]:[September]])</f>
        <v>1953.5999999999997</v>
      </c>
      <c r="S2010" s="68">
        <f>Table1[[#This Row],[DEMAND for the whole year]]/365</f>
        <v>5.3523287671232866</v>
      </c>
      <c r="T2010" s="68">
        <f>Table1[[#This Row],[Lead Time (days)]]*S2010</f>
        <v>26.761643835616432</v>
      </c>
      <c r="U2010" s="68">
        <f>SQRT(2*Table1[[#This Row],[DEMAND for the whole year]]*$H$1/(Table1[[#This Row],[Std. Price ($)]]*$K$1))</f>
        <v>855.54932919133171</v>
      </c>
      <c r="V2010" s="68">
        <f>Table1[[#This Row],[DEMAND for the whole year]]/U2010</f>
        <v>2.2834451893575198</v>
      </c>
      <c r="W2010" s="68">
        <f>Table1[[#This Row],[Demand variability (COV)]]*S2010</f>
        <v>4.2818630136986293</v>
      </c>
      <c r="X2010" s="68">
        <f t="shared" si="446"/>
        <v>9.5745367689722496</v>
      </c>
      <c r="Y2010" s="68">
        <f t="shared" si="447"/>
        <v>19.663694459081082</v>
      </c>
      <c r="Z2010" s="58">
        <f>(Table1[[#This Row],[Eoq]]/2)*(Table1[[#This Row],[Std. Price ($)]]*$K$1)</f>
        <v>685.03355680725599</v>
      </c>
      <c r="AA2010" s="58">
        <f>Table1[[#This Row],[number of times I order]]*$H$1</f>
        <v>685.03355680725599</v>
      </c>
      <c r="AB2010" s="58">
        <f>Table1[[#This Row],[Holding cost]]+AA2010</f>
        <v>1370.067113614512</v>
      </c>
      <c r="AC2010" s="34">
        <v>1.2</v>
      </c>
      <c r="AD2010" s="29">
        <v>0.7</v>
      </c>
      <c r="AE2010" s="29">
        <v>0.8</v>
      </c>
      <c r="AF2010" s="29">
        <v>5</v>
      </c>
    </row>
    <row r="2011" spans="1:32" x14ac:dyDescent="0.15">
      <c r="A2011" s="32">
        <v>31340.146491780939</v>
      </c>
      <c r="B2011" s="33">
        <v>10.454433000000002</v>
      </c>
      <c r="C2011" s="33">
        <v>65.039994315006211</v>
      </c>
      <c r="D2011" s="33">
        <f>C2011/Table1[[#This Row],[Std. Price ($)]]</f>
        <v>6.2212837668964163</v>
      </c>
      <c r="E2011" s="29">
        <v>34</v>
      </c>
      <c r="F2011" s="29">
        <f t="shared" si="434"/>
        <v>74.8</v>
      </c>
      <c r="G2011" s="29">
        <f t="shared" si="435"/>
        <v>74.8</v>
      </c>
      <c r="H2011" s="29">
        <f t="shared" si="436"/>
        <v>74.8</v>
      </c>
      <c r="I2011" s="58">
        <f t="shared" si="437"/>
        <v>74.8</v>
      </c>
      <c r="J2011" s="58">
        <f t="shared" si="438"/>
        <v>74.8</v>
      </c>
      <c r="K2011" s="58">
        <f t="shared" si="439"/>
        <v>74.8</v>
      </c>
      <c r="L2011" s="58">
        <f t="shared" si="440"/>
        <v>74.8</v>
      </c>
      <c r="M2011" s="58">
        <f t="shared" si="441"/>
        <v>74.8</v>
      </c>
      <c r="N2011" s="58">
        <f t="shared" si="442"/>
        <v>74.8</v>
      </c>
      <c r="O2011" s="58">
        <f t="shared" si="443"/>
        <v>74.8</v>
      </c>
      <c r="P2011" s="58">
        <f t="shared" si="444"/>
        <v>74.8</v>
      </c>
      <c r="Q2011" s="58">
        <f t="shared" si="445"/>
        <v>74.8</v>
      </c>
      <c r="R2011" s="58">
        <f>SUM(Table1[[#This Row],[Oct]:[September]])</f>
        <v>897.5999999999998</v>
      </c>
      <c r="S2011" s="68">
        <f>Table1[[#This Row],[DEMAND for the whole year]]/365</f>
        <v>2.4591780821917801</v>
      </c>
      <c r="T2011" s="68">
        <f>Table1[[#This Row],[Lead Time (days)]]*S2011</f>
        <v>12.295890410958901</v>
      </c>
      <c r="U2011" s="68">
        <f>SQRT(2*Table1[[#This Row],[DEMAND for the whole year]]*$H$1/(Table1[[#This Row],[Std. Price ($)]]*$K$1))</f>
        <v>507.51841791558024</v>
      </c>
      <c r="V2011" s="68">
        <f>Table1[[#This Row],[DEMAND for the whole year]]/U2011</f>
        <v>1.7686057654548117</v>
      </c>
      <c r="W2011" s="68">
        <f>Table1[[#This Row],[Demand variability (COV)]]*S2011</f>
        <v>1.9673424657534242</v>
      </c>
      <c r="X2011" s="68">
        <f t="shared" si="446"/>
        <v>4.3991114884467084</v>
      </c>
      <c r="Y2011" s="68">
        <f t="shared" si="447"/>
        <v>9.0346704271453611</v>
      </c>
      <c r="Z2011" s="58">
        <f>(Table1[[#This Row],[Eoq]]/2)*(Table1[[#This Row],[Std. Price ($)]]*$K$1)</f>
        <v>530.58172963644347</v>
      </c>
      <c r="AA2011" s="58">
        <f>Table1[[#This Row],[number of times I order]]*$H$1</f>
        <v>530.58172963644347</v>
      </c>
      <c r="AB2011" s="58">
        <f>Table1[[#This Row],[Holding cost]]+AA2011</f>
        <v>1061.1634592728869</v>
      </c>
      <c r="AC2011" s="34">
        <v>1.2</v>
      </c>
      <c r="AD2011" s="29">
        <v>0.7</v>
      </c>
      <c r="AE2011" s="29">
        <v>0.8</v>
      </c>
      <c r="AF2011" s="29">
        <v>5</v>
      </c>
    </row>
    <row r="2012" spans="1:32" x14ac:dyDescent="0.15">
      <c r="A2012" s="32">
        <v>44624.305766905978</v>
      </c>
      <c r="B2012" s="33">
        <v>7.719558000000001</v>
      </c>
      <c r="C2012" s="33">
        <v>272.54066753953902</v>
      </c>
      <c r="D2012" s="33">
        <f>C2012/Table1[[#This Row],[Std. Price ($)]]</f>
        <v>35.305216637991315</v>
      </c>
      <c r="E2012" s="29">
        <v>186</v>
      </c>
      <c r="F2012" s="29">
        <f t="shared" si="434"/>
        <v>260.39999999999998</v>
      </c>
      <c r="G2012" s="29">
        <f t="shared" si="435"/>
        <v>260.39999999999998</v>
      </c>
      <c r="H2012" s="29">
        <f t="shared" si="436"/>
        <v>260.39999999999998</v>
      </c>
      <c r="I2012" s="58">
        <f t="shared" si="437"/>
        <v>260.39999999999998</v>
      </c>
      <c r="J2012" s="58">
        <f t="shared" si="438"/>
        <v>260.39999999999998</v>
      </c>
      <c r="K2012" s="58">
        <f t="shared" si="439"/>
        <v>260.39999999999998</v>
      </c>
      <c r="L2012" s="58">
        <f t="shared" si="440"/>
        <v>260.39999999999998</v>
      </c>
      <c r="M2012" s="58">
        <f t="shared" si="441"/>
        <v>260.39999999999998</v>
      </c>
      <c r="N2012" s="58">
        <f t="shared" si="442"/>
        <v>260.39999999999998</v>
      </c>
      <c r="O2012" s="58">
        <f t="shared" si="443"/>
        <v>260.39999999999998</v>
      </c>
      <c r="P2012" s="58">
        <f t="shared" si="444"/>
        <v>260.39999999999998</v>
      </c>
      <c r="Q2012" s="58">
        <f t="shared" si="445"/>
        <v>260.39999999999998</v>
      </c>
      <c r="R2012" s="58">
        <f>SUM(Table1[[#This Row],[Oct]:[September]])</f>
        <v>3124.8000000000006</v>
      </c>
      <c r="S2012" s="68">
        <f>Table1[[#This Row],[DEMAND for the whole year]]/365</f>
        <v>8.5610958904109609</v>
      </c>
      <c r="T2012" s="68">
        <f>Table1[[#This Row],[Lead Time (days)]]*S2012</f>
        <v>42.805479452054804</v>
      </c>
      <c r="U2012" s="68">
        <f>SQRT(2*Table1[[#This Row],[DEMAND for the whole year]]*$H$1/(Table1[[#This Row],[Std. Price ($)]]*$K$1))</f>
        <v>1101.9845940569571</v>
      </c>
      <c r="V2012" s="68">
        <f>Table1[[#This Row],[DEMAND for the whole year]]/U2012</f>
        <v>2.8356113296430463</v>
      </c>
      <c r="W2012" s="68">
        <f>Table1[[#This Row],[Demand variability (COV)]]*S2012</f>
        <v>6.848876712328769</v>
      </c>
      <c r="X2012" s="68">
        <f t="shared" si="446"/>
        <v>15.3145538982824</v>
      </c>
      <c r="Y2012" s="68">
        <f t="shared" si="447"/>
        <v>31.452248385409803</v>
      </c>
      <c r="Z2012" s="58">
        <f>(Table1[[#This Row],[Eoq]]/2)*(Table1[[#This Row],[Std. Price ($)]]*$K$1)</f>
        <v>850.68339889291383</v>
      </c>
      <c r="AA2012" s="58">
        <f>Table1[[#This Row],[number of times I order]]*$H$1</f>
        <v>850.68339889291394</v>
      </c>
      <c r="AB2012" s="58">
        <f>Table1[[#This Row],[Holding cost]]+AA2012</f>
        <v>1701.3667977858277</v>
      </c>
      <c r="AC2012" s="34">
        <v>0.4</v>
      </c>
      <c r="AD2012" s="29">
        <v>0.7</v>
      </c>
      <c r="AE2012" s="29">
        <v>0.8</v>
      </c>
      <c r="AF2012" s="29">
        <v>5</v>
      </c>
    </row>
    <row r="2013" spans="1:32" x14ac:dyDescent="0.15">
      <c r="A2013" s="32"/>
      <c r="B2013" s="59"/>
      <c r="C2013" s="59"/>
      <c r="D2013" s="59"/>
      <c r="I2013" s="58"/>
      <c r="J2013" s="58"/>
      <c r="K2013" s="58"/>
      <c r="L2013" s="58"/>
      <c r="M2013" s="58"/>
      <c r="N2013" s="58"/>
      <c r="O2013" s="61"/>
      <c r="P2013" s="62" t="s">
        <v>125</v>
      </c>
      <c r="Q2013" s="62">
        <f>SUM(Table1[September])</f>
        <v>6545597.5999999978</v>
      </c>
      <c r="R2013" s="62"/>
      <c r="S2013" s="62"/>
      <c r="T2013" s="62"/>
      <c r="U2013" s="62"/>
      <c r="V2013" s="62"/>
      <c r="W2013" s="62"/>
      <c r="X2013" s="62"/>
      <c r="Y2013" s="62"/>
      <c r="Z2013" s="62"/>
      <c r="AA2013" s="62"/>
      <c r="AB2013" s="62"/>
      <c r="AC2013" s="60"/>
    </row>
    <row r="2014" spans="1:32" x14ac:dyDescent="0.15">
      <c r="AC2014" s="34"/>
    </row>
    <row r="2015" spans="1:32" x14ac:dyDescent="0.15">
      <c r="AC2015" s="34"/>
    </row>
    <row r="2016" spans="1:32" x14ac:dyDescent="0.15">
      <c r="AC2016" s="34"/>
    </row>
    <row r="2017" spans="29:29" x14ac:dyDescent="0.15">
      <c r="AC2017" s="34"/>
    </row>
    <row r="2018" spans="29:29" x14ac:dyDescent="0.15">
      <c r="AC2018" s="34"/>
    </row>
    <row r="2019" spans="29:29" x14ac:dyDescent="0.15">
      <c r="AC2019" s="34"/>
    </row>
    <row r="2020" spans="29:29" x14ac:dyDescent="0.15">
      <c r="AC2020" s="34"/>
    </row>
    <row r="2021" spans="29:29" x14ac:dyDescent="0.15">
      <c r="AC2021" s="34"/>
    </row>
    <row r="2022" spans="29:29" x14ac:dyDescent="0.15">
      <c r="AC2022" s="34"/>
    </row>
    <row r="2023" spans="29:29" x14ac:dyDescent="0.15">
      <c r="AC2023" s="34"/>
    </row>
    <row r="2024" spans="29:29" x14ac:dyDescent="0.15">
      <c r="AC2024" s="34"/>
    </row>
    <row r="2025" spans="29:29" x14ac:dyDescent="0.15">
      <c r="AC2025" s="34"/>
    </row>
    <row r="2026" spans="29:29" x14ac:dyDescent="0.15">
      <c r="AC2026" s="34"/>
    </row>
    <row r="2027" spans="29:29" x14ac:dyDescent="0.15">
      <c r="AC2027" s="34"/>
    </row>
    <row r="2028" spans="29:29" x14ac:dyDescent="0.15">
      <c r="AC2028" s="34"/>
    </row>
    <row r="2029" spans="29:29" x14ac:dyDescent="0.15">
      <c r="AC2029" s="34"/>
    </row>
    <row r="2030" spans="29:29" x14ac:dyDescent="0.15">
      <c r="AC2030" s="34"/>
    </row>
    <row r="2031" spans="29:29" x14ac:dyDescent="0.15">
      <c r="AC2031" s="34"/>
    </row>
    <row r="2032" spans="29:29" x14ac:dyDescent="0.15">
      <c r="AC2032" s="34"/>
    </row>
    <row r="2033" spans="29:29" x14ac:dyDescent="0.15">
      <c r="AC2033" s="34"/>
    </row>
    <row r="2034" spans="29:29" x14ac:dyDescent="0.15">
      <c r="AC2034" s="34"/>
    </row>
    <row r="2035" spans="29:29" x14ac:dyDescent="0.15">
      <c r="AC2035" s="34"/>
    </row>
    <row r="2036" spans="29:29" x14ac:dyDescent="0.15">
      <c r="AC2036" s="34"/>
    </row>
    <row r="2037" spans="29:29" x14ac:dyDescent="0.15">
      <c r="AC2037" s="34"/>
    </row>
    <row r="2038" spans="29:29" x14ac:dyDescent="0.15">
      <c r="AC2038" s="34"/>
    </row>
    <row r="2039" spans="29:29" x14ac:dyDescent="0.15">
      <c r="AC2039" s="34"/>
    </row>
    <row r="2040" spans="29:29" x14ac:dyDescent="0.15">
      <c r="AC2040" s="34"/>
    </row>
    <row r="2041" spans="29:29" x14ac:dyDescent="0.15">
      <c r="AC2041" s="34"/>
    </row>
    <row r="2042" spans="29:29" x14ac:dyDescent="0.15">
      <c r="AC2042" s="34"/>
    </row>
    <row r="2043" spans="29:29" x14ac:dyDescent="0.15">
      <c r="AC2043" s="34"/>
    </row>
    <row r="2044" spans="29:29" x14ac:dyDescent="0.15">
      <c r="AC2044" s="34"/>
    </row>
    <row r="2045" spans="29:29" x14ac:dyDescent="0.15">
      <c r="AC2045" s="34"/>
    </row>
    <row r="2046" spans="29:29" x14ac:dyDescent="0.15">
      <c r="AC2046" s="34"/>
    </row>
    <row r="2047" spans="29:29" x14ac:dyDescent="0.15">
      <c r="AC2047" s="34"/>
    </row>
    <row r="2048" spans="29:29" x14ac:dyDescent="0.15">
      <c r="AC2048" s="34"/>
    </row>
    <row r="2049" spans="29:29" x14ac:dyDescent="0.15">
      <c r="AC2049" s="34"/>
    </row>
    <row r="2050" spans="29:29" x14ac:dyDescent="0.15">
      <c r="AC2050" s="34"/>
    </row>
    <row r="2051" spans="29:29" x14ac:dyDescent="0.15">
      <c r="AC2051" s="34"/>
    </row>
    <row r="2052" spans="29:29" x14ac:dyDescent="0.15">
      <c r="AC2052" s="34"/>
    </row>
    <row r="2053" spans="29:29" x14ac:dyDescent="0.15">
      <c r="AC2053" s="34"/>
    </row>
    <row r="2054" spans="29:29" x14ac:dyDescent="0.15">
      <c r="AC2054" s="34"/>
    </row>
    <row r="2055" spans="29:29" x14ac:dyDescent="0.15">
      <c r="AC2055" s="34"/>
    </row>
    <row r="2056" spans="29:29" x14ac:dyDescent="0.15">
      <c r="AC2056" s="34"/>
    </row>
    <row r="2057" spans="29:29" x14ac:dyDescent="0.15">
      <c r="AC2057" s="34"/>
    </row>
    <row r="2058" spans="29:29" x14ac:dyDescent="0.15">
      <c r="AC2058" s="34"/>
    </row>
    <row r="2059" spans="29:29" x14ac:dyDescent="0.15">
      <c r="AC2059" s="34"/>
    </row>
    <row r="2060" spans="29:29" x14ac:dyDescent="0.15">
      <c r="AC2060" s="34"/>
    </row>
    <row r="2061" spans="29:29" x14ac:dyDescent="0.15">
      <c r="AC2061" s="34"/>
    </row>
    <row r="2062" spans="29:29" x14ac:dyDescent="0.15">
      <c r="AC2062" s="34"/>
    </row>
    <row r="2063" spans="29:29" x14ac:dyDescent="0.15">
      <c r="AC2063" s="34"/>
    </row>
    <row r="2064" spans="29:29" x14ac:dyDescent="0.15">
      <c r="AC2064" s="34"/>
    </row>
    <row r="2065" spans="29:29" x14ac:dyDescent="0.15">
      <c r="AC2065" s="34"/>
    </row>
    <row r="2066" spans="29:29" x14ac:dyDescent="0.15">
      <c r="AC2066" s="34"/>
    </row>
    <row r="2067" spans="29:29" x14ac:dyDescent="0.15">
      <c r="AC2067" s="34"/>
    </row>
    <row r="2068" spans="29:29" x14ac:dyDescent="0.15">
      <c r="AC2068" s="34"/>
    </row>
    <row r="2069" spans="29:29" x14ac:dyDescent="0.15">
      <c r="AC2069" s="34"/>
    </row>
    <row r="2070" spans="29:29" x14ac:dyDescent="0.15">
      <c r="AC2070" s="34"/>
    </row>
    <row r="2071" spans="29:29" x14ac:dyDescent="0.15">
      <c r="AC2071" s="34"/>
    </row>
    <row r="2072" spans="29:29" x14ac:dyDescent="0.15">
      <c r="AC2072" s="34"/>
    </row>
    <row r="2073" spans="29:29" x14ac:dyDescent="0.15">
      <c r="AC2073" s="34"/>
    </row>
    <row r="2074" spans="29:29" x14ac:dyDescent="0.15">
      <c r="AC2074" s="34"/>
    </row>
    <row r="2075" spans="29:29" x14ac:dyDescent="0.15">
      <c r="AC2075" s="34"/>
    </row>
    <row r="2076" spans="29:29" x14ac:dyDescent="0.15">
      <c r="AC2076" s="34"/>
    </row>
    <row r="2077" spans="29:29" x14ac:dyDescent="0.15">
      <c r="AC2077" s="34"/>
    </row>
    <row r="2078" spans="29:29" x14ac:dyDescent="0.15">
      <c r="AC2078" s="34"/>
    </row>
    <row r="2079" spans="29:29" x14ac:dyDescent="0.15">
      <c r="AC2079" s="34"/>
    </row>
    <row r="2080" spans="29:29" x14ac:dyDescent="0.15">
      <c r="AC2080" s="34"/>
    </row>
    <row r="2081" spans="29:29" x14ac:dyDescent="0.15">
      <c r="AC2081" s="34"/>
    </row>
    <row r="2082" spans="29:29" x14ac:dyDescent="0.15">
      <c r="AC2082" s="34"/>
    </row>
    <row r="2083" spans="29:29" x14ac:dyDescent="0.15">
      <c r="AC2083" s="34"/>
    </row>
    <row r="2084" spans="29:29" x14ac:dyDescent="0.15">
      <c r="AC2084" s="34"/>
    </row>
    <row r="2085" spans="29:29" x14ac:dyDescent="0.15">
      <c r="AC2085" s="34"/>
    </row>
    <row r="2086" spans="29:29" x14ac:dyDescent="0.15">
      <c r="AC2086" s="34"/>
    </row>
    <row r="2087" spans="29:29" x14ac:dyDescent="0.15">
      <c r="AC2087" s="34"/>
    </row>
    <row r="2088" spans="29:29" x14ac:dyDescent="0.15">
      <c r="AC2088" s="34"/>
    </row>
    <row r="2089" spans="29:29" x14ac:dyDescent="0.15">
      <c r="AC2089" s="34"/>
    </row>
    <row r="2090" spans="29:29" x14ac:dyDescent="0.15">
      <c r="AC2090" s="34"/>
    </row>
    <row r="2091" spans="29:29" x14ac:dyDescent="0.15">
      <c r="AC2091" s="34"/>
    </row>
    <row r="2092" spans="29:29" x14ac:dyDescent="0.15">
      <c r="AC2092" s="34"/>
    </row>
    <row r="2093" spans="29:29" x14ac:dyDescent="0.15">
      <c r="AC2093" s="34"/>
    </row>
    <row r="2094" spans="29:29" x14ac:dyDescent="0.15">
      <c r="AC2094" s="34"/>
    </row>
    <row r="2095" spans="29:29" x14ac:dyDescent="0.15">
      <c r="AC2095" s="34"/>
    </row>
    <row r="2096" spans="29:29" x14ac:dyDescent="0.15">
      <c r="AC2096" s="34"/>
    </row>
    <row r="2097" spans="29:29" x14ac:dyDescent="0.15">
      <c r="AC2097" s="34"/>
    </row>
    <row r="2098" spans="29:29" x14ac:dyDescent="0.15">
      <c r="AC2098" s="34"/>
    </row>
    <row r="2099" spans="29:29" x14ac:dyDescent="0.15">
      <c r="AC2099" s="34"/>
    </row>
    <row r="2100" spans="29:29" x14ac:dyDescent="0.15">
      <c r="AC2100" s="34"/>
    </row>
    <row r="2101" spans="29:29" x14ac:dyDescent="0.15">
      <c r="AC2101" s="34"/>
    </row>
    <row r="2102" spans="29:29" x14ac:dyDescent="0.15">
      <c r="AC2102" s="34"/>
    </row>
    <row r="2103" spans="29:29" x14ac:dyDescent="0.15">
      <c r="AC2103" s="34"/>
    </row>
    <row r="2104" spans="29:29" x14ac:dyDescent="0.15">
      <c r="AC2104" s="34"/>
    </row>
    <row r="2105" spans="29:29" x14ac:dyDescent="0.15">
      <c r="AC2105" s="34"/>
    </row>
    <row r="2106" spans="29:29" x14ac:dyDescent="0.15">
      <c r="AC2106" s="34"/>
    </row>
    <row r="2107" spans="29:29" x14ac:dyDescent="0.15">
      <c r="AC2107" s="34"/>
    </row>
    <row r="2108" spans="29:29" x14ac:dyDescent="0.15">
      <c r="AC2108" s="34"/>
    </row>
    <row r="2109" spans="29:29" x14ac:dyDescent="0.15">
      <c r="AC2109" s="34"/>
    </row>
    <row r="2110" spans="29:29" x14ac:dyDescent="0.15">
      <c r="AC2110" s="34"/>
    </row>
    <row r="2111" spans="29:29" x14ac:dyDescent="0.15">
      <c r="AC2111" s="34"/>
    </row>
    <row r="2112" spans="29:29" x14ac:dyDescent="0.15">
      <c r="AC2112" s="34"/>
    </row>
    <row r="2113" spans="29:29" x14ac:dyDescent="0.15">
      <c r="AC2113" s="34"/>
    </row>
    <row r="2114" spans="29:29" x14ac:dyDescent="0.15">
      <c r="AC2114" s="34"/>
    </row>
    <row r="2115" spans="29:29" x14ac:dyDescent="0.15">
      <c r="AC2115" s="34"/>
    </row>
    <row r="2116" spans="29:29" x14ac:dyDescent="0.15">
      <c r="AC2116" s="34"/>
    </row>
    <row r="2117" spans="29:29" x14ac:dyDescent="0.15">
      <c r="AC2117" s="34"/>
    </row>
    <row r="2118" spans="29:29" x14ac:dyDescent="0.15">
      <c r="AC2118" s="34"/>
    </row>
    <row r="2119" spans="29:29" x14ac:dyDescent="0.15">
      <c r="AC2119" s="34"/>
    </row>
    <row r="2120" spans="29:29" x14ac:dyDescent="0.15">
      <c r="AC2120" s="34"/>
    </row>
    <row r="2121" spans="29:29" x14ac:dyDescent="0.15">
      <c r="AC2121" s="34"/>
    </row>
    <row r="2122" spans="29:29" x14ac:dyDescent="0.15">
      <c r="AC2122" s="34"/>
    </row>
    <row r="2123" spans="29:29" x14ac:dyDescent="0.15">
      <c r="AC2123" s="34"/>
    </row>
    <row r="2124" spans="29:29" x14ac:dyDescent="0.15">
      <c r="AC2124" s="34"/>
    </row>
    <row r="2125" spans="29:29" x14ac:dyDescent="0.15">
      <c r="AC2125" s="34"/>
    </row>
    <row r="2126" spans="29:29" x14ac:dyDescent="0.15">
      <c r="AC2126" s="34"/>
    </row>
    <row r="2127" spans="29:29" x14ac:dyDescent="0.15">
      <c r="AC2127" s="34"/>
    </row>
    <row r="2128" spans="29:29" x14ac:dyDescent="0.15">
      <c r="AC2128" s="34"/>
    </row>
    <row r="2129" spans="29:29" x14ac:dyDescent="0.15">
      <c r="AC2129" s="34"/>
    </row>
    <row r="2130" spans="29:29" x14ac:dyDescent="0.15">
      <c r="AC2130" s="34"/>
    </row>
    <row r="2131" spans="29:29" x14ac:dyDescent="0.15">
      <c r="AC2131" s="34"/>
    </row>
    <row r="2132" spans="29:29" x14ac:dyDescent="0.15">
      <c r="AC2132" s="34"/>
    </row>
    <row r="2133" spans="29:29" x14ac:dyDescent="0.15">
      <c r="AC2133" s="34"/>
    </row>
    <row r="2134" spans="29:29" x14ac:dyDescent="0.15">
      <c r="AC2134" s="34"/>
    </row>
    <row r="2135" spans="29:29" x14ac:dyDescent="0.15">
      <c r="AC2135" s="34"/>
    </row>
    <row r="2136" spans="29:29" x14ac:dyDescent="0.15">
      <c r="AC2136" s="34"/>
    </row>
    <row r="2137" spans="29:29" x14ac:dyDescent="0.15">
      <c r="AC2137" s="34"/>
    </row>
    <row r="2138" spans="29:29" x14ac:dyDescent="0.15">
      <c r="AC2138" s="34"/>
    </row>
    <row r="2139" spans="29:29" x14ac:dyDescent="0.15">
      <c r="AC2139" s="34"/>
    </row>
    <row r="2140" spans="29:29" x14ac:dyDescent="0.15">
      <c r="AC2140" s="34"/>
    </row>
    <row r="2141" spans="29:29" x14ac:dyDescent="0.15">
      <c r="AC2141" s="34"/>
    </row>
    <row r="2142" spans="29:29" x14ac:dyDescent="0.15">
      <c r="AC2142" s="34"/>
    </row>
    <row r="2143" spans="29:29" x14ac:dyDescent="0.15">
      <c r="AC2143" s="34"/>
    </row>
    <row r="2144" spans="29:29" x14ac:dyDescent="0.15">
      <c r="AC2144" s="34"/>
    </row>
    <row r="2145" spans="29:29" x14ac:dyDescent="0.15">
      <c r="AC2145" s="34"/>
    </row>
    <row r="2146" spans="29:29" x14ac:dyDescent="0.15">
      <c r="AC2146" s="34"/>
    </row>
    <row r="2147" spans="29:29" x14ac:dyDescent="0.15">
      <c r="AC2147" s="34"/>
    </row>
    <row r="2148" spans="29:29" x14ac:dyDescent="0.15">
      <c r="AC2148" s="34"/>
    </row>
    <row r="2149" spans="29:29" x14ac:dyDescent="0.15">
      <c r="AC2149" s="34"/>
    </row>
    <row r="2150" spans="29:29" x14ac:dyDescent="0.15">
      <c r="AC2150" s="34"/>
    </row>
    <row r="2151" spans="29:29" x14ac:dyDescent="0.15">
      <c r="AC2151" s="34"/>
    </row>
    <row r="2152" spans="29:29" x14ac:dyDescent="0.15">
      <c r="AC2152" s="34"/>
    </row>
    <row r="2153" spans="29:29" x14ac:dyDescent="0.15">
      <c r="AC2153" s="34"/>
    </row>
    <row r="2154" spans="29:29" x14ac:dyDescent="0.15">
      <c r="AC2154" s="34"/>
    </row>
    <row r="2155" spans="29:29" x14ac:dyDescent="0.15">
      <c r="AC2155" s="34"/>
    </row>
    <row r="2156" spans="29:29" x14ac:dyDescent="0.15">
      <c r="AC2156" s="34"/>
    </row>
    <row r="2157" spans="29:29" x14ac:dyDescent="0.15">
      <c r="AC2157" s="34"/>
    </row>
    <row r="2158" spans="29:29" x14ac:dyDescent="0.15">
      <c r="AC2158" s="34"/>
    </row>
    <row r="2159" spans="29:29" x14ac:dyDescent="0.15">
      <c r="AC2159" s="34"/>
    </row>
    <row r="2160" spans="29:29" x14ac:dyDescent="0.15">
      <c r="AC2160" s="34"/>
    </row>
    <row r="2161" spans="29:29" x14ac:dyDescent="0.15">
      <c r="AC2161" s="34"/>
    </row>
    <row r="2162" spans="29:29" x14ac:dyDescent="0.15">
      <c r="AC2162" s="34"/>
    </row>
    <row r="2163" spans="29:29" x14ac:dyDescent="0.15">
      <c r="AC2163" s="34"/>
    </row>
    <row r="2164" spans="29:29" x14ac:dyDescent="0.15">
      <c r="AC2164" s="34"/>
    </row>
    <row r="2165" spans="29:29" x14ac:dyDescent="0.15">
      <c r="AC2165" s="34"/>
    </row>
    <row r="2166" spans="29:29" x14ac:dyDescent="0.15">
      <c r="AC2166" s="34"/>
    </row>
    <row r="2167" spans="29:29" x14ac:dyDescent="0.15">
      <c r="AC2167" s="34"/>
    </row>
    <row r="2168" spans="29:29" x14ac:dyDescent="0.15">
      <c r="AC2168" s="34"/>
    </row>
    <row r="2169" spans="29:29" x14ac:dyDescent="0.15">
      <c r="AC2169" s="34"/>
    </row>
    <row r="2170" spans="29:29" x14ac:dyDescent="0.15">
      <c r="AC2170" s="34"/>
    </row>
    <row r="2171" spans="29:29" x14ac:dyDescent="0.15">
      <c r="AC2171" s="34"/>
    </row>
    <row r="2172" spans="29:29" x14ac:dyDescent="0.15">
      <c r="AC2172" s="34"/>
    </row>
    <row r="2173" spans="29:29" x14ac:dyDescent="0.15">
      <c r="AC2173" s="34"/>
    </row>
    <row r="2174" spans="29:29" x14ac:dyDescent="0.15">
      <c r="AC2174" s="34"/>
    </row>
    <row r="2175" spans="29:29" x14ac:dyDescent="0.15">
      <c r="AC2175" s="34"/>
    </row>
    <row r="2176" spans="29:29" x14ac:dyDescent="0.15">
      <c r="AC2176" s="34"/>
    </row>
    <row r="2177" spans="29:29" x14ac:dyDescent="0.15">
      <c r="AC2177" s="34"/>
    </row>
    <row r="2178" spans="29:29" x14ac:dyDescent="0.15">
      <c r="AC2178" s="34"/>
    </row>
    <row r="2179" spans="29:29" x14ac:dyDescent="0.15">
      <c r="AC2179" s="34"/>
    </row>
    <row r="2180" spans="29:29" x14ac:dyDescent="0.15">
      <c r="AC2180" s="34"/>
    </row>
    <row r="2181" spans="29:29" x14ac:dyDescent="0.15">
      <c r="AC2181" s="34"/>
    </row>
    <row r="2182" spans="29:29" x14ac:dyDescent="0.15">
      <c r="AC2182" s="34"/>
    </row>
    <row r="2183" spans="29:29" x14ac:dyDescent="0.15">
      <c r="AC2183" s="34"/>
    </row>
    <row r="2184" spans="29:29" x14ac:dyDescent="0.15">
      <c r="AC2184" s="34"/>
    </row>
    <row r="2185" spans="29:29" x14ac:dyDescent="0.15">
      <c r="AC2185" s="34"/>
    </row>
    <row r="2186" spans="29:29" x14ac:dyDescent="0.15">
      <c r="AC2186" s="34"/>
    </row>
    <row r="2187" spans="29:29" x14ac:dyDescent="0.15">
      <c r="AC2187" s="34"/>
    </row>
    <row r="2188" spans="29:29" x14ac:dyDescent="0.15">
      <c r="AC2188" s="34"/>
    </row>
    <row r="2189" spans="29:29" x14ac:dyDescent="0.15">
      <c r="AC2189" s="34"/>
    </row>
    <row r="2190" spans="29:29" x14ac:dyDescent="0.15">
      <c r="AC2190" s="34"/>
    </row>
    <row r="2191" spans="29:29" x14ac:dyDescent="0.15">
      <c r="AC2191" s="34"/>
    </row>
    <row r="2192" spans="29:29" x14ac:dyDescent="0.15">
      <c r="AC2192" s="34"/>
    </row>
    <row r="2193" spans="29:29" x14ac:dyDescent="0.15">
      <c r="AC2193" s="34"/>
    </row>
    <row r="2194" spans="29:29" x14ac:dyDescent="0.15">
      <c r="AC2194" s="34"/>
    </row>
    <row r="2195" spans="29:29" x14ac:dyDescent="0.15">
      <c r="AC2195" s="34"/>
    </row>
    <row r="2196" spans="29:29" x14ac:dyDescent="0.15">
      <c r="AC2196" s="34"/>
    </row>
    <row r="2197" spans="29:29" x14ac:dyDescent="0.15">
      <c r="AC2197" s="34"/>
    </row>
    <row r="2198" spans="29:29" x14ac:dyDescent="0.15">
      <c r="AC2198" s="34"/>
    </row>
    <row r="2199" spans="29:29" x14ac:dyDescent="0.15">
      <c r="AC2199" s="34"/>
    </row>
    <row r="2200" spans="29:29" x14ac:dyDescent="0.15">
      <c r="AC2200" s="34"/>
    </row>
    <row r="2201" spans="29:29" x14ac:dyDescent="0.15">
      <c r="AC2201" s="34"/>
    </row>
    <row r="2202" spans="29:29" x14ac:dyDescent="0.15">
      <c r="AC2202" s="34"/>
    </row>
    <row r="2203" spans="29:29" x14ac:dyDescent="0.15">
      <c r="AC2203" s="34"/>
    </row>
    <row r="2204" spans="29:29" x14ac:dyDescent="0.15">
      <c r="AC2204" s="34"/>
    </row>
    <row r="2205" spans="29:29" x14ac:dyDescent="0.15">
      <c r="AC2205" s="34"/>
    </row>
    <row r="2206" spans="29:29" x14ac:dyDescent="0.15">
      <c r="AC2206" s="34"/>
    </row>
    <row r="2207" spans="29:29" x14ac:dyDescent="0.15">
      <c r="AC2207" s="34"/>
    </row>
    <row r="2208" spans="29:29" x14ac:dyDescent="0.15">
      <c r="AC2208" s="34"/>
    </row>
    <row r="2209" spans="29:29" x14ac:dyDescent="0.15">
      <c r="AC2209" s="34"/>
    </row>
    <row r="2210" spans="29:29" x14ac:dyDescent="0.15">
      <c r="AC2210" s="34"/>
    </row>
    <row r="2211" spans="29:29" x14ac:dyDescent="0.15">
      <c r="AC2211" s="34"/>
    </row>
    <row r="2212" spans="29:29" x14ac:dyDescent="0.15">
      <c r="AC2212" s="34"/>
    </row>
    <row r="2213" spans="29:29" x14ac:dyDescent="0.15">
      <c r="AC2213" s="34"/>
    </row>
    <row r="2214" spans="29:29" x14ac:dyDescent="0.15">
      <c r="AC2214" s="34"/>
    </row>
    <row r="2215" spans="29:29" x14ac:dyDescent="0.15">
      <c r="AC2215" s="34"/>
    </row>
    <row r="2216" spans="29:29" x14ac:dyDescent="0.15">
      <c r="AC2216" s="34"/>
    </row>
    <row r="2217" spans="29:29" x14ac:dyDescent="0.15">
      <c r="AC2217" s="34"/>
    </row>
    <row r="2218" spans="29:29" x14ac:dyDescent="0.15">
      <c r="AC2218" s="34"/>
    </row>
    <row r="2219" spans="29:29" x14ac:dyDescent="0.15">
      <c r="AC2219" s="34"/>
    </row>
    <row r="2220" spans="29:29" x14ac:dyDescent="0.15">
      <c r="AC2220" s="34"/>
    </row>
    <row r="2221" spans="29:29" x14ac:dyDescent="0.15">
      <c r="AC2221" s="34"/>
    </row>
    <row r="2222" spans="29:29" x14ac:dyDescent="0.15">
      <c r="AC2222" s="34"/>
    </row>
    <row r="2223" spans="29:29" x14ac:dyDescent="0.15">
      <c r="AC2223" s="34"/>
    </row>
    <row r="2224" spans="29:29" x14ac:dyDescent="0.15">
      <c r="AC2224" s="34"/>
    </row>
    <row r="2225" spans="29:29" x14ac:dyDescent="0.15">
      <c r="AC2225" s="34"/>
    </row>
    <row r="2226" spans="29:29" x14ac:dyDescent="0.15">
      <c r="AC2226" s="34"/>
    </row>
    <row r="2227" spans="29:29" x14ac:dyDescent="0.15">
      <c r="AC2227" s="34"/>
    </row>
    <row r="2228" spans="29:29" x14ac:dyDescent="0.15">
      <c r="AC2228" s="34"/>
    </row>
    <row r="2229" spans="29:29" x14ac:dyDescent="0.15">
      <c r="AC2229" s="34"/>
    </row>
    <row r="2230" spans="29:29" x14ac:dyDescent="0.15">
      <c r="AC2230" s="34"/>
    </row>
    <row r="2231" spans="29:29" x14ac:dyDescent="0.15">
      <c r="AC2231" s="34"/>
    </row>
    <row r="2232" spans="29:29" x14ac:dyDescent="0.15">
      <c r="AC2232" s="34"/>
    </row>
    <row r="2233" spans="29:29" x14ac:dyDescent="0.15">
      <c r="AC2233" s="34"/>
    </row>
    <row r="2234" spans="29:29" x14ac:dyDescent="0.15">
      <c r="AC2234" s="34"/>
    </row>
    <row r="2235" spans="29:29" x14ac:dyDescent="0.15">
      <c r="AC2235" s="34"/>
    </row>
    <row r="2236" spans="29:29" x14ac:dyDescent="0.15">
      <c r="AC2236" s="34"/>
    </row>
    <row r="2237" spans="29:29" x14ac:dyDescent="0.15">
      <c r="AC2237" s="34"/>
    </row>
    <row r="2238" spans="29:29" x14ac:dyDescent="0.15">
      <c r="AC2238" s="34"/>
    </row>
    <row r="2239" spans="29:29" x14ac:dyDescent="0.15">
      <c r="AC2239" s="34"/>
    </row>
    <row r="2240" spans="29:29" x14ac:dyDescent="0.15">
      <c r="AC2240" s="34"/>
    </row>
    <row r="2241" spans="29:29" x14ac:dyDescent="0.15">
      <c r="AC2241" s="34"/>
    </row>
    <row r="2242" spans="29:29" x14ac:dyDescent="0.15">
      <c r="AC2242" s="34"/>
    </row>
    <row r="2243" spans="29:29" x14ac:dyDescent="0.15">
      <c r="AC2243" s="34"/>
    </row>
    <row r="2244" spans="29:29" x14ac:dyDescent="0.15">
      <c r="AC2244" s="34"/>
    </row>
    <row r="2245" spans="29:29" x14ac:dyDescent="0.15">
      <c r="AC2245" s="34"/>
    </row>
    <row r="2246" spans="29:29" x14ac:dyDescent="0.15">
      <c r="AC2246" s="34"/>
    </row>
    <row r="2247" spans="29:29" x14ac:dyDescent="0.15">
      <c r="AC2247" s="34"/>
    </row>
    <row r="2248" spans="29:29" x14ac:dyDescent="0.15">
      <c r="AC2248" s="34"/>
    </row>
    <row r="2249" spans="29:29" x14ac:dyDescent="0.15">
      <c r="AC2249" s="34"/>
    </row>
    <row r="2250" spans="29:29" x14ac:dyDescent="0.15">
      <c r="AC2250" s="34"/>
    </row>
    <row r="2251" spans="29:29" x14ac:dyDescent="0.15">
      <c r="AC2251" s="34"/>
    </row>
    <row r="2252" spans="29:29" x14ac:dyDescent="0.15">
      <c r="AC2252" s="34"/>
    </row>
    <row r="2253" spans="29:29" x14ac:dyDescent="0.15">
      <c r="AC2253" s="34"/>
    </row>
    <row r="2254" spans="29:29" x14ac:dyDescent="0.15">
      <c r="AC2254" s="34"/>
    </row>
    <row r="2255" spans="29:29" x14ac:dyDescent="0.15">
      <c r="AC2255" s="34"/>
    </row>
    <row r="2256" spans="29:29" x14ac:dyDescent="0.15">
      <c r="AC2256" s="34"/>
    </row>
    <row r="2257" spans="29:29" x14ac:dyDescent="0.15">
      <c r="AC2257" s="34"/>
    </row>
    <row r="2258" spans="29:29" x14ac:dyDescent="0.15">
      <c r="AC2258" s="34"/>
    </row>
    <row r="2259" spans="29:29" x14ac:dyDescent="0.15">
      <c r="AC2259" s="34"/>
    </row>
    <row r="2260" spans="29:29" x14ac:dyDescent="0.15">
      <c r="AC2260" s="34"/>
    </row>
    <row r="2261" spans="29:29" x14ac:dyDescent="0.15">
      <c r="AC2261" s="34"/>
    </row>
    <row r="2262" spans="29:29" x14ac:dyDescent="0.15">
      <c r="AC2262" s="34"/>
    </row>
    <row r="2263" spans="29:29" x14ac:dyDescent="0.15">
      <c r="AC2263" s="34"/>
    </row>
    <row r="2264" spans="29:29" x14ac:dyDescent="0.15">
      <c r="AC2264" s="34"/>
    </row>
    <row r="2265" spans="29:29" x14ac:dyDescent="0.15">
      <c r="AC2265" s="34"/>
    </row>
    <row r="2266" spans="29:29" x14ac:dyDescent="0.15">
      <c r="AC2266" s="34"/>
    </row>
    <row r="2267" spans="29:29" x14ac:dyDescent="0.15">
      <c r="AC2267" s="34"/>
    </row>
    <row r="2268" spans="29:29" x14ac:dyDescent="0.15">
      <c r="AC2268" s="34"/>
    </row>
    <row r="2269" spans="29:29" x14ac:dyDescent="0.15">
      <c r="AC2269" s="34"/>
    </row>
    <row r="2270" spans="29:29" x14ac:dyDescent="0.15">
      <c r="AC2270" s="34"/>
    </row>
    <row r="2271" spans="29:29" x14ac:dyDescent="0.15">
      <c r="AC2271" s="34"/>
    </row>
    <row r="2272" spans="29:29" x14ac:dyDescent="0.15">
      <c r="AC2272" s="34"/>
    </row>
    <row r="2273" spans="29:29" x14ac:dyDescent="0.15">
      <c r="AC2273" s="34"/>
    </row>
    <row r="2274" spans="29:29" x14ac:dyDescent="0.15">
      <c r="AC2274" s="34"/>
    </row>
    <row r="2275" spans="29:29" x14ac:dyDescent="0.15">
      <c r="AC2275" s="34"/>
    </row>
    <row r="2276" spans="29:29" x14ac:dyDescent="0.15">
      <c r="AC2276" s="34"/>
    </row>
    <row r="2277" spans="29:29" x14ac:dyDescent="0.15">
      <c r="AC2277" s="34"/>
    </row>
    <row r="2278" spans="29:29" x14ac:dyDescent="0.15">
      <c r="AC2278" s="34"/>
    </row>
    <row r="2279" spans="29:29" x14ac:dyDescent="0.15">
      <c r="AC2279" s="34"/>
    </row>
    <row r="2280" spans="29:29" x14ac:dyDescent="0.15">
      <c r="AC2280" s="34"/>
    </row>
    <row r="2281" spans="29:29" x14ac:dyDescent="0.15">
      <c r="AC2281" s="34"/>
    </row>
    <row r="2282" spans="29:29" x14ac:dyDescent="0.15">
      <c r="AC2282" s="34"/>
    </row>
    <row r="2283" spans="29:29" x14ac:dyDescent="0.15">
      <c r="AC2283" s="34"/>
    </row>
    <row r="2284" spans="29:29" x14ac:dyDescent="0.15">
      <c r="AC2284" s="34"/>
    </row>
    <row r="2285" spans="29:29" x14ac:dyDescent="0.15">
      <c r="AC2285" s="34"/>
    </row>
    <row r="2286" spans="29:29" x14ac:dyDescent="0.15">
      <c r="AC2286" s="34"/>
    </row>
    <row r="2287" spans="29:29" x14ac:dyDescent="0.15">
      <c r="AC2287" s="34"/>
    </row>
    <row r="2288" spans="29:29" x14ac:dyDescent="0.15">
      <c r="AC2288" s="34"/>
    </row>
    <row r="2289" spans="29:29" x14ac:dyDescent="0.15">
      <c r="AC2289" s="34"/>
    </row>
    <row r="2290" spans="29:29" x14ac:dyDescent="0.15">
      <c r="AC2290" s="34"/>
    </row>
    <row r="2291" spans="29:29" x14ac:dyDescent="0.15">
      <c r="AC2291" s="34"/>
    </row>
    <row r="2292" spans="29:29" x14ac:dyDescent="0.15">
      <c r="AC2292" s="34"/>
    </row>
    <row r="2293" spans="29:29" x14ac:dyDescent="0.15">
      <c r="AC2293" s="34"/>
    </row>
    <row r="2294" spans="29:29" x14ac:dyDescent="0.15">
      <c r="AC2294" s="34"/>
    </row>
    <row r="2295" spans="29:29" x14ac:dyDescent="0.15">
      <c r="AC2295" s="34"/>
    </row>
    <row r="2296" spans="29:29" x14ac:dyDescent="0.15">
      <c r="AC2296" s="34"/>
    </row>
    <row r="2297" spans="29:29" x14ac:dyDescent="0.15">
      <c r="AC2297" s="34"/>
    </row>
    <row r="2298" spans="29:29" x14ac:dyDescent="0.15">
      <c r="AC2298" s="34"/>
    </row>
    <row r="2299" spans="29:29" x14ac:dyDescent="0.15">
      <c r="AC2299" s="34"/>
    </row>
    <row r="2300" spans="29:29" x14ac:dyDescent="0.15">
      <c r="AC2300" s="34"/>
    </row>
    <row r="2301" spans="29:29" x14ac:dyDescent="0.15">
      <c r="AC2301" s="34"/>
    </row>
    <row r="2302" spans="29:29" x14ac:dyDescent="0.15">
      <c r="AC2302" s="34"/>
    </row>
    <row r="2303" spans="29:29" x14ac:dyDescent="0.15">
      <c r="AC2303" s="34"/>
    </row>
    <row r="2304" spans="29:29" x14ac:dyDescent="0.15">
      <c r="AC2304" s="34"/>
    </row>
    <row r="2305" spans="29:29" x14ac:dyDescent="0.15">
      <c r="AC2305" s="34"/>
    </row>
    <row r="2306" spans="29:29" x14ac:dyDescent="0.15">
      <c r="AC2306" s="34"/>
    </row>
    <row r="2307" spans="29:29" x14ac:dyDescent="0.15">
      <c r="AC2307" s="34"/>
    </row>
    <row r="2308" spans="29:29" x14ac:dyDescent="0.15">
      <c r="AC2308" s="34"/>
    </row>
    <row r="2309" spans="29:29" x14ac:dyDescent="0.15">
      <c r="AC2309" s="34"/>
    </row>
    <row r="2310" spans="29:29" x14ac:dyDescent="0.15">
      <c r="AC2310" s="34"/>
    </row>
    <row r="2311" spans="29:29" x14ac:dyDescent="0.15">
      <c r="AC2311" s="34"/>
    </row>
    <row r="2312" spans="29:29" x14ac:dyDescent="0.15">
      <c r="AC2312" s="34"/>
    </row>
    <row r="2313" spans="29:29" x14ac:dyDescent="0.15">
      <c r="AC2313" s="34"/>
    </row>
    <row r="2314" spans="29:29" x14ac:dyDescent="0.15">
      <c r="AC2314" s="34"/>
    </row>
    <row r="2315" spans="29:29" x14ac:dyDescent="0.15">
      <c r="AC2315" s="34"/>
    </row>
    <row r="2316" spans="29:29" x14ac:dyDescent="0.15">
      <c r="AC2316" s="34"/>
    </row>
    <row r="2317" spans="29:29" x14ac:dyDescent="0.15">
      <c r="AC2317" s="34"/>
    </row>
    <row r="2318" spans="29:29" x14ac:dyDescent="0.15">
      <c r="AC2318" s="34"/>
    </row>
    <row r="2319" spans="29:29" x14ac:dyDescent="0.15">
      <c r="AC2319" s="34"/>
    </row>
    <row r="2320" spans="29:29" x14ac:dyDescent="0.15">
      <c r="AC2320" s="34"/>
    </row>
    <row r="2321" spans="29:29" x14ac:dyDescent="0.15">
      <c r="AC2321" s="34"/>
    </row>
    <row r="2322" spans="29:29" x14ac:dyDescent="0.15">
      <c r="AC2322" s="34"/>
    </row>
    <row r="2323" spans="29:29" x14ac:dyDescent="0.15">
      <c r="AC2323" s="34"/>
    </row>
    <row r="2324" spans="29:29" x14ac:dyDescent="0.15">
      <c r="AC2324" s="34"/>
    </row>
    <row r="2325" spans="29:29" x14ac:dyDescent="0.15">
      <c r="AC2325" s="34"/>
    </row>
    <row r="2326" spans="29:29" x14ac:dyDescent="0.15">
      <c r="AC2326" s="34"/>
    </row>
    <row r="2327" spans="29:29" x14ac:dyDescent="0.15">
      <c r="AC2327" s="34"/>
    </row>
    <row r="2328" spans="29:29" x14ac:dyDescent="0.15">
      <c r="AC2328" s="34"/>
    </row>
    <row r="2329" spans="29:29" x14ac:dyDescent="0.15">
      <c r="AC2329" s="34"/>
    </row>
    <row r="2330" spans="29:29" x14ac:dyDescent="0.15">
      <c r="AC2330" s="34"/>
    </row>
    <row r="2331" spans="29:29" x14ac:dyDescent="0.15">
      <c r="AC2331" s="34"/>
    </row>
    <row r="2332" spans="29:29" x14ac:dyDescent="0.15">
      <c r="AC2332" s="34"/>
    </row>
    <row r="2333" spans="29:29" x14ac:dyDescent="0.15">
      <c r="AC2333" s="34"/>
    </row>
    <row r="2334" spans="29:29" x14ac:dyDescent="0.15">
      <c r="AC2334" s="34"/>
    </row>
    <row r="2335" spans="29:29" x14ac:dyDescent="0.15">
      <c r="AC2335" s="34"/>
    </row>
    <row r="2336" spans="29:29" x14ac:dyDescent="0.15">
      <c r="AC2336" s="34"/>
    </row>
    <row r="2337" spans="29:29" x14ac:dyDescent="0.15">
      <c r="AC2337" s="34"/>
    </row>
    <row r="2338" spans="29:29" x14ac:dyDescent="0.15">
      <c r="AC2338" s="34"/>
    </row>
    <row r="2339" spans="29:29" x14ac:dyDescent="0.15">
      <c r="AC2339" s="34"/>
    </row>
    <row r="2340" spans="29:29" x14ac:dyDescent="0.15">
      <c r="AC2340" s="34"/>
    </row>
    <row r="2341" spans="29:29" x14ac:dyDescent="0.15">
      <c r="AC2341" s="34"/>
    </row>
    <row r="2342" spans="29:29" x14ac:dyDescent="0.15">
      <c r="AC2342" s="34"/>
    </row>
    <row r="2343" spans="29:29" x14ac:dyDescent="0.15">
      <c r="AC2343" s="34"/>
    </row>
    <row r="2344" spans="29:29" x14ac:dyDescent="0.15">
      <c r="AC2344" s="34"/>
    </row>
    <row r="2345" spans="29:29" x14ac:dyDescent="0.15">
      <c r="AC2345" s="34"/>
    </row>
    <row r="2346" spans="29:29" x14ac:dyDescent="0.15">
      <c r="AC2346" s="34"/>
    </row>
    <row r="2347" spans="29:29" x14ac:dyDescent="0.15">
      <c r="AC2347" s="34"/>
    </row>
    <row r="2348" spans="29:29" x14ac:dyDescent="0.15">
      <c r="AC2348" s="34"/>
    </row>
    <row r="2349" spans="29:29" x14ac:dyDescent="0.15">
      <c r="AC2349" s="34"/>
    </row>
    <row r="2350" spans="29:29" x14ac:dyDescent="0.15">
      <c r="AC2350" s="34"/>
    </row>
    <row r="2351" spans="29:29" x14ac:dyDescent="0.15">
      <c r="AC2351" s="34"/>
    </row>
    <row r="2352" spans="29:29" x14ac:dyDescent="0.15">
      <c r="AC2352" s="34"/>
    </row>
    <row r="2353" spans="29:29" x14ac:dyDescent="0.15">
      <c r="AC2353" s="34"/>
    </row>
    <row r="2354" spans="29:29" x14ac:dyDescent="0.15">
      <c r="AC2354" s="34"/>
    </row>
    <row r="2355" spans="29:29" x14ac:dyDescent="0.15">
      <c r="AC2355" s="34"/>
    </row>
    <row r="2356" spans="29:29" x14ac:dyDescent="0.15">
      <c r="AC2356" s="34"/>
    </row>
    <row r="2357" spans="29:29" x14ac:dyDescent="0.15">
      <c r="AC2357" s="34"/>
    </row>
    <row r="2358" spans="29:29" x14ac:dyDescent="0.15">
      <c r="AC2358" s="34"/>
    </row>
    <row r="2359" spans="29:29" x14ac:dyDescent="0.15">
      <c r="AC2359" s="34"/>
    </row>
    <row r="2360" spans="29:29" x14ac:dyDescent="0.15">
      <c r="AC2360" s="34"/>
    </row>
    <row r="2361" spans="29:29" x14ac:dyDescent="0.15">
      <c r="AC2361" s="34"/>
    </row>
    <row r="2362" spans="29:29" x14ac:dyDescent="0.15">
      <c r="AC2362" s="34"/>
    </row>
    <row r="2363" spans="29:29" x14ac:dyDescent="0.15">
      <c r="AC2363" s="34"/>
    </row>
    <row r="2364" spans="29:29" x14ac:dyDescent="0.15">
      <c r="AC2364" s="34"/>
    </row>
    <row r="2365" spans="29:29" x14ac:dyDescent="0.15">
      <c r="AC2365" s="34"/>
    </row>
    <row r="2366" spans="29:29" x14ac:dyDescent="0.15">
      <c r="AC2366" s="34"/>
    </row>
    <row r="2367" spans="29:29" x14ac:dyDescent="0.15">
      <c r="AC2367" s="34"/>
    </row>
    <row r="2368" spans="29:29" x14ac:dyDescent="0.15">
      <c r="AC2368" s="34"/>
    </row>
    <row r="2369" spans="29:29" x14ac:dyDescent="0.15">
      <c r="AC2369" s="34"/>
    </row>
    <row r="2370" spans="29:29" x14ac:dyDescent="0.15">
      <c r="AC2370" s="34"/>
    </row>
    <row r="2371" spans="29:29" x14ac:dyDescent="0.15">
      <c r="AC2371" s="34"/>
    </row>
    <row r="2372" spans="29:29" x14ac:dyDescent="0.15">
      <c r="AC2372" s="34"/>
    </row>
    <row r="2373" spans="29:29" x14ac:dyDescent="0.15">
      <c r="AC2373" s="34"/>
    </row>
    <row r="2374" spans="29:29" x14ac:dyDescent="0.15">
      <c r="AC2374" s="34"/>
    </row>
    <row r="2375" spans="29:29" x14ac:dyDescent="0.15">
      <c r="AC2375" s="34"/>
    </row>
    <row r="2376" spans="29:29" x14ac:dyDescent="0.15">
      <c r="AC2376" s="34"/>
    </row>
    <row r="2377" spans="29:29" x14ac:dyDescent="0.15">
      <c r="AC2377" s="34"/>
    </row>
    <row r="2378" spans="29:29" x14ac:dyDescent="0.15">
      <c r="AC2378" s="34"/>
    </row>
    <row r="2379" spans="29:29" x14ac:dyDescent="0.15">
      <c r="AC2379" s="34"/>
    </row>
    <row r="2380" spans="29:29" x14ac:dyDescent="0.15">
      <c r="AC2380" s="34"/>
    </row>
    <row r="2381" spans="29:29" x14ac:dyDescent="0.15">
      <c r="AC2381" s="34"/>
    </row>
    <row r="2382" spans="29:29" x14ac:dyDescent="0.15">
      <c r="AC2382" s="34"/>
    </row>
    <row r="2383" spans="29:29" x14ac:dyDescent="0.15">
      <c r="AC2383" s="34"/>
    </row>
    <row r="2384" spans="29:29" x14ac:dyDescent="0.15">
      <c r="AC2384" s="34"/>
    </row>
    <row r="2385" spans="29:29" x14ac:dyDescent="0.15">
      <c r="AC2385" s="34"/>
    </row>
    <row r="2386" spans="29:29" x14ac:dyDescent="0.15">
      <c r="AC2386" s="34"/>
    </row>
    <row r="2387" spans="29:29" x14ac:dyDescent="0.15">
      <c r="AC2387" s="34"/>
    </row>
    <row r="2388" spans="29:29" x14ac:dyDescent="0.15">
      <c r="AC2388" s="34"/>
    </row>
    <row r="2389" spans="29:29" x14ac:dyDescent="0.15">
      <c r="AC2389" s="34"/>
    </row>
    <row r="2390" spans="29:29" x14ac:dyDescent="0.15">
      <c r="AC2390" s="34"/>
    </row>
    <row r="2391" spans="29:29" x14ac:dyDescent="0.15">
      <c r="AC2391" s="34"/>
    </row>
    <row r="2392" spans="29:29" x14ac:dyDescent="0.15">
      <c r="AC2392" s="34"/>
    </row>
    <row r="2393" spans="29:29" x14ac:dyDescent="0.15">
      <c r="AC2393" s="34"/>
    </row>
    <row r="2394" spans="29:29" x14ac:dyDescent="0.15">
      <c r="AC2394" s="34"/>
    </row>
    <row r="2395" spans="29:29" x14ac:dyDescent="0.15">
      <c r="AC2395" s="34"/>
    </row>
    <row r="2396" spans="29:29" x14ac:dyDescent="0.15">
      <c r="AC2396" s="34"/>
    </row>
    <row r="2397" spans="29:29" x14ac:dyDescent="0.15">
      <c r="AC2397" s="34"/>
    </row>
    <row r="2398" spans="29:29" x14ac:dyDescent="0.15">
      <c r="AC2398" s="34"/>
    </row>
    <row r="2399" spans="29:29" x14ac:dyDescent="0.15">
      <c r="AC2399" s="34"/>
    </row>
    <row r="2400" spans="29:29" x14ac:dyDescent="0.15">
      <c r="AC2400" s="34"/>
    </row>
    <row r="2401" spans="29:29" x14ac:dyDescent="0.15">
      <c r="AC2401" s="34"/>
    </row>
    <row r="2402" spans="29:29" x14ac:dyDescent="0.15">
      <c r="AC2402" s="34"/>
    </row>
    <row r="2403" spans="29:29" x14ac:dyDescent="0.15">
      <c r="AC2403" s="34"/>
    </row>
    <row r="2404" spans="29:29" x14ac:dyDescent="0.15">
      <c r="AC2404" s="34"/>
    </row>
    <row r="2405" spans="29:29" x14ac:dyDescent="0.15">
      <c r="AC2405" s="34"/>
    </row>
    <row r="2406" spans="29:29" x14ac:dyDescent="0.15">
      <c r="AC2406" s="34"/>
    </row>
    <row r="2407" spans="29:29" x14ac:dyDescent="0.15">
      <c r="AC2407" s="34"/>
    </row>
    <row r="2408" spans="29:29" x14ac:dyDescent="0.15">
      <c r="AC2408" s="34"/>
    </row>
    <row r="2409" spans="29:29" x14ac:dyDescent="0.15">
      <c r="AC2409" s="34"/>
    </row>
    <row r="2410" spans="29:29" x14ac:dyDescent="0.15">
      <c r="AC2410" s="34"/>
    </row>
    <row r="2411" spans="29:29" x14ac:dyDescent="0.15">
      <c r="AC2411" s="34"/>
    </row>
    <row r="2412" spans="29:29" x14ac:dyDescent="0.15">
      <c r="AC2412" s="34"/>
    </row>
    <row r="2413" spans="29:29" x14ac:dyDescent="0.15">
      <c r="AC2413" s="34"/>
    </row>
    <row r="2414" spans="29:29" x14ac:dyDescent="0.15">
      <c r="AC2414" s="34"/>
    </row>
    <row r="2415" spans="29:29" x14ac:dyDescent="0.15">
      <c r="AC2415" s="34"/>
    </row>
    <row r="2416" spans="29:29" x14ac:dyDescent="0.15">
      <c r="AC2416" s="34"/>
    </row>
    <row r="2417" spans="29:29" x14ac:dyDescent="0.15">
      <c r="AC2417" s="34"/>
    </row>
    <row r="2418" spans="29:29" x14ac:dyDescent="0.15">
      <c r="AC2418" s="34"/>
    </row>
    <row r="2419" spans="29:29" x14ac:dyDescent="0.15">
      <c r="AC2419" s="34"/>
    </row>
    <row r="2420" spans="29:29" x14ac:dyDescent="0.15">
      <c r="AC2420" s="34"/>
    </row>
    <row r="2421" spans="29:29" x14ac:dyDescent="0.15">
      <c r="AC2421" s="34"/>
    </row>
    <row r="2422" spans="29:29" x14ac:dyDescent="0.15">
      <c r="AC2422" s="34"/>
    </row>
    <row r="2423" spans="29:29" x14ac:dyDescent="0.15">
      <c r="AC2423" s="34"/>
    </row>
    <row r="2424" spans="29:29" x14ac:dyDescent="0.15">
      <c r="AC2424" s="34"/>
    </row>
    <row r="2425" spans="29:29" x14ac:dyDescent="0.15">
      <c r="AC2425" s="34"/>
    </row>
    <row r="2426" spans="29:29" x14ac:dyDescent="0.15">
      <c r="AC2426" s="34"/>
    </row>
    <row r="2427" spans="29:29" x14ac:dyDescent="0.15">
      <c r="AC2427" s="34"/>
    </row>
    <row r="2428" spans="29:29" x14ac:dyDescent="0.15">
      <c r="AC2428" s="34"/>
    </row>
    <row r="2429" spans="29:29" x14ac:dyDescent="0.15">
      <c r="AC2429" s="34"/>
    </row>
    <row r="2430" spans="29:29" x14ac:dyDescent="0.15">
      <c r="AC2430" s="34"/>
    </row>
    <row r="2431" spans="29:29" x14ac:dyDescent="0.15">
      <c r="AC2431" s="34"/>
    </row>
    <row r="2432" spans="29:29" x14ac:dyDescent="0.15">
      <c r="AC2432" s="34"/>
    </row>
    <row r="2433" spans="29:29" x14ac:dyDescent="0.15">
      <c r="AC2433" s="34"/>
    </row>
    <row r="2434" spans="29:29" x14ac:dyDescent="0.15">
      <c r="AC2434" s="34"/>
    </row>
    <row r="2435" spans="29:29" x14ac:dyDescent="0.15">
      <c r="AC2435" s="34"/>
    </row>
    <row r="2436" spans="29:29" x14ac:dyDescent="0.15">
      <c r="AC2436" s="34"/>
    </row>
    <row r="2437" spans="29:29" x14ac:dyDescent="0.15">
      <c r="AC2437" s="34"/>
    </row>
    <row r="2438" spans="29:29" x14ac:dyDescent="0.15">
      <c r="AC2438" s="34"/>
    </row>
    <row r="2439" spans="29:29" x14ac:dyDescent="0.15">
      <c r="AC2439" s="34"/>
    </row>
    <row r="2440" spans="29:29" x14ac:dyDescent="0.15">
      <c r="AC2440" s="34"/>
    </row>
    <row r="2441" spans="29:29" x14ac:dyDescent="0.15">
      <c r="AC2441" s="34"/>
    </row>
    <row r="2442" spans="29:29" x14ac:dyDescent="0.15">
      <c r="AC2442" s="34"/>
    </row>
    <row r="2443" spans="29:29" x14ac:dyDescent="0.15">
      <c r="AC2443" s="34"/>
    </row>
    <row r="2444" spans="29:29" x14ac:dyDescent="0.15">
      <c r="AC2444" s="34"/>
    </row>
    <row r="2445" spans="29:29" x14ac:dyDescent="0.15">
      <c r="AC2445" s="34"/>
    </row>
    <row r="2446" spans="29:29" x14ac:dyDescent="0.15">
      <c r="AC2446" s="34"/>
    </row>
    <row r="2447" spans="29:29" x14ac:dyDescent="0.15">
      <c r="AC2447" s="34"/>
    </row>
    <row r="2448" spans="29:29" x14ac:dyDescent="0.15">
      <c r="AC2448" s="34"/>
    </row>
    <row r="2449" spans="29:29" x14ac:dyDescent="0.15">
      <c r="AC2449" s="34"/>
    </row>
    <row r="2450" spans="29:29" x14ac:dyDescent="0.15">
      <c r="AC2450" s="34"/>
    </row>
    <row r="2451" spans="29:29" x14ac:dyDescent="0.15">
      <c r="AC2451" s="34"/>
    </row>
    <row r="2452" spans="29:29" x14ac:dyDescent="0.15">
      <c r="AC2452" s="34"/>
    </row>
    <row r="2453" spans="29:29" x14ac:dyDescent="0.15">
      <c r="AC2453" s="34"/>
    </row>
    <row r="2454" spans="29:29" x14ac:dyDescent="0.15">
      <c r="AC2454" s="34"/>
    </row>
    <row r="2455" spans="29:29" x14ac:dyDescent="0.15">
      <c r="AC2455" s="34"/>
    </row>
    <row r="2456" spans="29:29" x14ac:dyDescent="0.15">
      <c r="AC2456" s="34"/>
    </row>
    <row r="2457" spans="29:29" x14ac:dyDescent="0.15">
      <c r="AC2457" s="34"/>
    </row>
    <row r="2458" spans="29:29" x14ac:dyDescent="0.15">
      <c r="AC2458" s="34"/>
    </row>
    <row r="2459" spans="29:29" x14ac:dyDescent="0.15">
      <c r="AC2459" s="34"/>
    </row>
    <row r="2460" spans="29:29" x14ac:dyDescent="0.15">
      <c r="AC2460" s="34"/>
    </row>
    <row r="2461" spans="29:29" x14ac:dyDescent="0.15">
      <c r="AC2461" s="34"/>
    </row>
    <row r="2462" spans="29:29" x14ac:dyDescent="0.15">
      <c r="AC2462" s="34"/>
    </row>
    <row r="2463" spans="29:29" x14ac:dyDescent="0.15">
      <c r="AC2463" s="34"/>
    </row>
    <row r="2464" spans="29:29" x14ac:dyDescent="0.15">
      <c r="AC2464" s="34"/>
    </row>
    <row r="2465" spans="29:29" x14ac:dyDescent="0.15">
      <c r="AC2465" s="34"/>
    </row>
    <row r="2466" spans="29:29" x14ac:dyDescent="0.15">
      <c r="AC2466" s="34"/>
    </row>
    <row r="2467" spans="29:29" x14ac:dyDescent="0.15">
      <c r="AC2467" s="34"/>
    </row>
    <row r="2468" spans="29:29" x14ac:dyDescent="0.15">
      <c r="AC2468" s="34"/>
    </row>
    <row r="2469" spans="29:29" x14ac:dyDescent="0.15">
      <c r="AC2469" s="34"/>
    </row>
    <row r="2470" spans="29:29" x14ac:dyDescent="0.15">
      <c r="AC2470" s="34"/>
    </row>
    <row r="2471" spans="29:29" x14ac:dyDescent="0.15">
      <c r="AC2471" s="34"/>
    </row>
    <row r="2472" spans="29:29" x14ac:dyDescent="0.15">
      <c r="AC2472" s="34"/>
    </row>
    <row r="2473" spans="29:29" x14ac:dyDescent="0.15">
      <c r="AC2473" s="34"/>
    </row>
    <row r="2474" spans="29:29" x14ac:dyDescent="0.15">
      <c r="AC2474" s="34"/>
    </row>
    <row r="2475" spans="29:29" x14ac:dyDescent="0.15">
      <c r="AC2475" s="34"/>
    </row>
    <row r="2476" spans="29:29" x14ac:dyDescent="0.15">
      <c r="AC2476" s="34"/>
    </row>
    <row r="2477" spans="29:29" x14ac:dyDescent="0.15">
      <c r="AC2477" s="34"/>
    </row>
    <row r="2478" spans="29:29" x14ac:dyDescent="0.15">
      <c r="AC2478" s="34"/>
    </row>
    <row r="2479" spans="29:29" x14ac:dyDescent="0.15">
      <c r="AC2479" s="34"/>
    </row>
    <row r="2480" spans="29:29" x14ac:dyDescent="0.15">
      <c r="AC2480" s="34"/>
    </row>
    <row r="2481" spans="29:29" x14ac:dyDescent="0.15">
      <c r="AC2481" s="34"/>
    </row>
    <row r="2482" spans="29:29" x14ac:dyDescent="0.15">
      <c r="AC2482" s="34"/>
    </row>
    <row r="2483" spans="29:29" x14ac:dyDescent="0.15">
      <c r="AC2483" s="34"/>
    </row>
    <row r="2484" spans="29:29" x14ac:dyDescent="0.15">
      <c r="AC2484" s="34"/>
    </row>
    <row r="2485" spans="29:29" x14ac:dyDescent="0.15">
      <c r="AC2485" s="34"/>
    </row>
    <row r="2486" spans="29:29" x14ac:dyDescent="0.15">
      <c r="AC2486" s="34"/>
    </row>
    <row r="2487" spans="29:29" x14ac:dyDescent="0.15">
      <c r="AC2487" s="34"/>
    </row>
    <row r="2488" spans="29:29" x14ac:dyDescent="0.15">
      <c r="AC2488" s="34"/>
    </row>
    <row r="2489" spans="29:29" x14ac:dyDescent="0.15">
      <c r="AC2489" s="34"/>
    </row>
    <row r="2490" spans="29:29" x14ac:dyDescent="0.15">
      <c r="AC2490" s="34"/>
    </row>
    <row r="2491" spans="29:29" x14ac:dyDescent="0.15">
      <c r="AC2491" s="34"/>
    </row>
    <row r="2492" spans="29:29" x14ac:dyDescent="0.15">
      <c r="AC2492" s="34"/>
    </row>
    <row r="2493" spans="29:29" x14ac:dyDescent="0.15">
      <c r="AC2493" s="34"/>
    </row>
    <row r="2494" spans="29:29" x14ac:dyDescent="0.15">
      <c r="AC2494" s="34"/>
    </row>
    <row r="2495" spans="29:29" x14ac:dyDescent="0.15">
      <c r="AC2495" s="34"/>
    </row>
    <row r="2496" spans="29:29" x14ac:dyDescent="0.15">
      <c r="AC2496" s="34"/>
    </row>
    <row r="2497" spans="29:29" x14ac:dyDescent="0.15">
      <c r="AC2497" s="34"/>
    </row>
    <row r="2498" spans="29:29" x14ac:dyDescent="0.15">
      <c r="AC2498" s="34"/>
    </row>
    <row r="2499" spans="29:29" x14ac:dyDescent="0.15">
      <c r="AC2499" s="34"/>
    </row>
    <row r="2500" spans="29:29" x14ac:dyDescent="0.15">
      <c r="AC2500" s="34"/>
    </row>
    <row r="2501" spans="29:29" x14ac:dyDescent="0.15">
      <c r="AC2501" s="34"/>
    </row>
    <row r="2502" spans="29:29" x14ac:dyDescent="0.15">
      <c r="AC2502" s="34"/>
    </row>
    <row r="2503" spans="29:29" x14ac:dyDescent="0.15">
      <c r="AC2503" s="34"/>
    </row>
    <row r="2504" spans="29:29" x14ac:dyDescent="0.15">
      <c r="AC2504" s="34"/>
    </row>
    <row r="2505" spans="29:29" x14ac:dyDescent="0.15">
      <c r="AC2505" s="34"/>
    </row>
    <row r="2506" spans="29:29" x14ac:dyDescent="0.15">
      <c r="AC2506" s="34"/>
    </row>
    <row r="2507" spans="29:29" x14ac:dyDescent="0.15">
      <c r="AC2507" s="34"/>
    </row>
    <row r="2508" spans="29:29" x14ac:dyDescent="0.15">
      <c r="AC2508" s="34"/>
    </row>
    <row r="2509" spans="29:29" x14ac:dyDescent="0.15">
      <c r="AC2509" s="34"/>
    </row>
    <row r="2510" spans="29:29" x14ac:dyDescent="0.15">
      <c r="AC2510" s="34"/>
    </row>
    <row r="2511" spans="29:29" x14ac:dyDescent="0.15">
      <c r="AC2511" s="34"/>
    </row>
    <row r="2512" spans="29:29" x14ac:dyDescent="0.15">
      <c r="AC2512" s="34"/>
    </row>
    <row r="2513" spans="29:29" x14ac:dyDescent="0.15">
      <c r="AC2513" s="34"/>
    </row>
    <row r="2514" spans="29:29" x14ac:dyDescent="0.15">
      <c r="AC2514" s="34"/>
    </row>
    <row r="2515" spans="29:29" x14ac:dyDescent="0.15">
      <c r="AC2515" s="34"/>
    </row>
    <row r="2516" spans="29:29" x14ac:dyDescent="0.15">
      <c r="AC2516" s="34"/>
    </row>
    <row r="2517" spans="29:29" x14ac:dyDescent="0.15">
      <c r="AC2517" s="34"/>
    </row>
    <row r="2518" spans="29:29" x14ac:dyDescent="0.15">
      <c r="AC2518" s="34"/>
    </row>
    <row r="2519" spans="29:29" x14ac:dyDescent="0.15">
      <c r="AC2519" s="34"/>
    </row>
    <row r="2520" spans="29:29" x14ac:dyDescent="0.15">
      <c r="AC2520" s="34"/>
    </row>
    <row r="2521" spans="29:29" x14ac:dyDescent="0.15">
      <c r="AC2521" s="34"/>
    </row>
    <row r="2522" spans="29:29" x14ac:dyDescent="0.15">
      <c r="AC2522" s="34"/>
    </row>
    <row r="2523" spans="29:29" x14ac:dyDescent="0.15">
      <c r="AC2523" s="34"/>
    </row>
    <row r="2524" spans="29:29" x14ac:dyDescent="0.15">
      <c r="AC2524" s="34"/>
    </row>
    <row r="2525" spans="29:29" x14ac:dyDescent="0.15">
      <c r="AC2525" s="34"/>
    </row>
    <row r="2526" spans="29:29" x14ac:dyDescent="0.15">
      <c r="AC2526" s="34"/>
    </row>
    <row r="2527" spans="29:29" x14ac:dyDescent="0.15">
      <c r="AC2527" s="34"/>
    </row>
    <row r="2528" spans="29:29" x14ac:dyDescent="0.15">
      <c r="AC2528" s="34"/>
    </row>
    <row r="2529" spans="29:29" x14ac:dyDescent="0.15">
      <c r="AC2529" s="34"/>
    </row>
    <row r="2530" spans="29:29" x14ac:dyDescent="0.15">
      <c r="AC2530" s="34"/>
    </row>
    <row r="2531" spans="29:29" x14ac:dyDescent="0.15">
      <c r="AC2531" s="34"/>
    </row>
    <row r="2532" spans="29:29" x14ac:dyDescent="0.15">
      <c r="AC2532" s="34"/>
    </row>
    <row r="2533" spans="29:29" x14ac:dyDescent="0.15">
      <c r="AC2533" s="34"/>
    </row>
    <row r="2534" spans="29:29" x14ac:dyDescent="0.15">
      <c r="AC2534" s="34"/>
    </row>
    <row r="2535" spans="29:29" x14ac:dyDescent="0.15">
      <c r="AC2535" s="34"/>
    </row>
    <row r="2536" spans="29:29" x14ac:dyDescent="0.15">
      <c r="AC2536" s="34"/>
    </row>
    <row r="2537" spans="29:29" x14ac:dyDescent="0.15">
      <c r="AC2537" s="34"/>
    </row>
    <row r="2538" spans="29:29" x14ac:dyDescent="0.15">
      <c r="AC2538" s="34"/>
    </row>
    <row r="2539" spans="29:29" x14ac:dyDescent="0.15">
      <c r="AC2539" s="34"/>
    </row>
    <row r="2540" spans="29:29" x14ac:dyDescent="0.15">
      <c r="AC2540" s="34"/>
    </row>
    <row r="2541" spans="29:29" x14ac:dyDescent="0.15">
      <c r="AC2541" s="34"/>
    </row>
    <row r="2542" spans="29:29" x14ac:dyDescent="0.15">
      <c r="AC2542" s="34"/>
    </row>
    <row r="2543" spans="29:29" x14ac:dyDescent="0.15">
      <c r="AC2543" s="34"/>
    </row>
    <row r="2544" spans="29:29" x14ac:dyDescent="0.15">
      <c r="AC2544" s="34"/>
    </row>
    <row r="2545" spans="29:29" x14ac:dyDescent="0.15">
      <c r="AC2545" s="34"/>
    </row>
    <row r="2546" spans="29:29" x14ac:dyDescent="0.15">
      <c r="AC2546" s="34"/>
    </row>
    <row r="2547" spans="29:29" x14ac:dyDescent="0.15">
      <c r="AC2547" s="34"/>
    </row>
    <row r="2548" spans="29:29" x14ac:dyDescent="0.15">
      <c r="AC2548" s="34"/>
    </row>
    <row r="2549" spans="29:29" x14ac:dyDescent="0.15">
      <c r="AC2549" s="34"/>
    </row>
    <row r="2550" spans="29:29" x14ac:dyDescent="0.15">
      <c r="AC2550" s="34"/>
    </row>
    <row r="2551" spans="29:29" x14ac:dyDescent="0.15">
      <c r="AC2551" s="34"/>
    </row>
    <row r="2552" spans="29:29" x14ac:dyDescent="0.15">
      <c r="AC2552" s="34"/>
    </row>
    <row r="2553" spans="29:29" x14ac:dyDescent="0.15">
      <c r="AC2553" s="34"/>
    </row>
    <row r="2554" spans="29:29" x14ac:dyDescent="0.15">
      <c r="AC2554" s="34"/>
    </row>
    <row r="2555" spans="29:29" x14ac:dyDescent="0.15">
      <c r="AC2555" s="34"/>
    </row>
    <row r="2556" spans="29:29" x14ac:dyDescent="0.15">
      <c r="AC2556" s="34"/>
    </row>
    <row r="2557" spans="29:29" x14ac:dyDescent="0.15">
      <c r="AC2557" s="34"/>
    </row>
    <row r="2558" spans="29:29" x14ac:dyDescent="0.15">
      <c r="AC2558" s="34"/>
    </row>
    <row r="2559" spans="29:29" x14ac:dyDescent="0.15">
      <c r="AC2559" s="34"/>
    </row>
    <row r="2560" spans="29:29" x14ac:dyDescent="0.15">
      <c r="AC2560" s="34"/>
    </row>
    <row r="2561" spans="29:29" x14ac:dyDescent="0.15">
      <c r="AC2561" s="34"/>
    </row>
    <row r="2562" spans="29:29" x14ac:dyDescent="0.15">
      <c r="AC2562" s="34"/>
    </row>
    <row r="2563" spans="29:29" x14ac:dyDescent="0.15">
      <c r="AC2563" s="34"/>
    </row>
    <row r="2564" spans="29:29" x14ac:dyDescent="0.15">
      <c r="AC2564" s="34"/>
    </row>
    <row r="2565" spans="29:29" x14ac:dyDescent="0.15">
      <c r="AC2565" s="34"/>
    </row>
    <row r="2566" spans="29:29" x14ac:dyDescent="0.15">
      <c r="AC2566" s="34"/>
    </row>
    <row r="2567" spans="29:29" x14ac:dyDescent="0.15">
      <c r="AC2567" s="34"/>
    </row>
    <row r="2568" spans="29:29" x14ac:dyDescent="0.15">
      <c r="AC2568" s="34"/>
    </row>
    <row r="2569" spans="29:29" x14ac:dyDescent="0.15">
      <c r="AC2569" s="34"/>
    </row>
    <row r="2570" spans="29:29" x14ac:dyDescent="0.15">
      <c r="AC2570" s="34"/>
    </row>
    <row r="2571" spans="29:29" x14ac:dyDescent="0.15">
      <c r="AC2571" s="34"/>
    </row>
    <row r="2572" spans="29:29" x14ac:dyDescent="0.15">
      <c r="AC2572" s="34"/>
    </row>
    <row r="2573" spans="29:29" x14ac:dyDescent="0.15">
      <c r="AC2573" s="34"/>
    </row>
    <row r="2574" spans="29:29" x14ac:dyDescent="0.15">
      <c r="AC2574" s="34"/>
    </row>
    <row r="2575" spans="29:29" x14ac:dyDescent="0.15">
      <c r="AC2575" s="34"/>
    </row>
    <row r="2576" spans="29:29" x14ac:dyDescent="0.15">
      <c r="AC2576" s="34"/>
    </row>
    <row r="2577" spans="29:29" x14ac:dyDescent="0.15">
      <c r="AC2577" s="34"/>
    </row>
    <row r="2578" spans="29:29" x14ac:dyDescent="0.15">
      <c r="AC2578" s="34"/>
    </row>
    <row r="2579" spans="29:29" x14ac:dyDescent="0.15">
      <c r="AC2579" s="34"/>
    </row>
    <row r="2580" spans="29:29" x14ac:dyDescent="0.15">
      <c r="AC2580" s="34"/>
    </row>
    <row r="2581" spans="29:29" x14ac:dyDescent="0.15">
      <c r="AC2581" s="34"/>
    </row>
    <row r="2582" spans="29:29" x14ac:dyDescent="0.15">
      <c r="AC2582" s="34"/>
    </row>
    <row r="2583" spans="29:29" x14ac:dyDescent="0.15">
      <c r="AC2583" s="34"/>
    </row>
    <row r="2584" spans="29:29" x14ac:dyDescent="0.15">
      <c r="AC2584" s="34"/>
    </row>
    <row r="2585" spans="29:29" x14ac:dyDescent="0.15">
      <c r="AC2585" s="34"/>
    </row>
    <row r="2586" spans="29:29" x14ac:dyDescent="0.15">
      <c r="AC2586" s="34"/>
    </row>
    <row r="2587" spans="29:29" x14ac:dyDescent="0.15">
      <c r="AC2587" s="34"/>
    </row>
    <row r="2588" spans="29:29" x14ac:dyDescent="0.15">
      <c r="AC2588" s="34"/>
    </row>
    <row r="2589" spans="29:29" x14ac:dyDescent="0.15">
      <c r="AC2589" s="34"/>
    </row>
    <row r="2590" spans="29:29" x14ac:dyDescent="0.15">
      <c r="AC2590" s="34"/>
    </row>
    <row r="2591" spans="29:29" x14ac:dyDescent="0.15">
      <c r="AC2591" s="34"/>
    </row>
    <row r="2592" spans="29:29" x14ac:dyDescent="0.15">
      <c r="AC2592" s="34"/>
    </row>
    <row r="2593" spans="29:29" x14ac:dyDescent="0.15">
      <c r="AC2593" s="34"/>
    </row>
    <row r="2594" spans="29:29" x14ac:dyDescent="0.15">
      <c r="AC2594" s="34"/>
    </row>
    <row r="2595" spans="29:29" x14ac:dyDescent="0.15">
      <c r="AC2595" s="34"/>
    </row>
    <row r="2596" spans="29:29" x14ac:dyDescent="0.15">
      <c r="AC2596" s="34"/>
    </row>
    <row r="2597" spans="29:29" x14ac:dyDescent="0.15">
      <c r="AC2597" s="34"/>
    </row>
    <row r="2598" spans="29:29" x14ac:dyDescent="0.15">
      <c r="AC2598" s="34"/>
    </row>
    <row r="2599" spans="29:29" x14ac:dyDescent="0.15">
      <c r="AC2599" s="34"/>
    </row>
    <row r="2600" spans="29:29" x14ac:dyDescent="0.15">
      <c r="AC2600" s="34"/>
    </row>
    <row r="2601" spans="29:29" x14ac:dyDescent="0.15">
      <c r="AC2601" s="34"/>
    </row>
    <row r="2602" spans="29:29" x14ac:dyDescent="0.15">
      <c r="AC2602" s="34"/>
    </row>
    <row r="2603" spans="29:29" x14ac:dyDescent="0.15">
      <c r="AC2603" s="34"/>
    </row>
    <row r="2604" spans="29:29" x14ac:dyDescent="0.15">
      <c r="AC2604" s="34"/>
    </row>
    <row r="2605" spans="29:29" x14ac:dyDescent="0.15">
      <c r="AC2605" s="34"/>
    </row>
    <row r="2606" spans="29:29" x14ac:dyDescent="0.15">
      <c r="AC2606" s="34"/>
    </row>
    <row r="2607" spans="29:29" x14ac:dyDescent="0.15">
      <c r="AC2607" s="34"/>
    </row>
    <row r="2608" spans="29:29" x14ac:dyDescent="0.15">
      <c r="AC2608" s="34"/>
    </row>
    <row r="2609" spans="29:29" x14ac:dyDescent="0.15">
      <c r="AC2609" s="34"/>
    </row>
    <row r="2610" spans="29:29" x14ac:dyDescent="0.15">
      <c r="AC2610" s="34"/>
    </row>
    <row r="2611" spans="29:29" x14ac:dyDescent="0.15">
      <c r="AC2611" s="34"/>
    </row>
    <row r="2612" spans="29:29" x14ac:dyDescent="0.15">
      <c r="AC2612" s="34"/>
    </row>
    <row r="2613" spans="29:29" x14ac:dyDescent="0.15">
      <c r="AC2613" s="34"/>
    </row>
    <row r="2614" spans="29:29" x14ac:dyDescent="0.15">
      <c r="AC2614" s="34"/>
    </row>
    <row r="2615" spans="29:29" x14ac:dyDescent="0.15">
      <c r="AC2615" s="34"/>
    </row>
    <row r="2616" spans="29:29" x14ac:dyDescent="0.15">
      <c r="AC2616" s="34"/>
    </row>
    <row r="2617" spans="29:29" x14ac:dyDescent="0.15">
      <c r="AC2617" s="34"/>
    </row>
    <row r="2618" spans="29:29" x14ac:dyDescent="0.15">
      <c r="AC2618" s="34"/>
    </row>
    <row r="2619" spans="29:29" x14ac:dyDescent="0.15">
      <c r="AC2619" s="34"/>
    </row>
    <row r="2620" spans="29:29" x14ac:dyDescent="0.15">
      <c r="AC2620" s="34"/>
    </row>
    <row r="2621" spans="29:29" x14ac:dyDescent="0.15">
      <c r="AC2621" s="34"/>
    </row>
    <row r="2622" spans="29:29" x14ac:dyDescent="0.15">
      <c r="AC2622" s="34"/>
    </row>
    <row r="2623" spans="29:29" x14ac:dyDescent="0.15">
      <c r="AC2623" s="34"/>
    </row>
    <row r="2624" spans="29:29" x14ac:dyDescent="0.15">
      <c r="AC2624" s="34"/>
    </row>
    <row r="2625" spans="29:29" x14ac:dyDescent="0.15">
      <c r="AC2625" s="34"/>
    </row>
    <row r="2626" spans="29:29" x14ac:dyDescent="0.15">
      <c r="AC2626" s="34"/>
    </row>
    <row r="2627" spans="29:29" x14ac:dyDescent="0.15">
      <c r="AC2627" s="34"/>
    </row>
    <row r="2628" spans="29:29" x14ac:dyDescent="0.15">
      <c r="AC2628" s="34"/>
    </row>
    <row r="2629" spans="29:29" x14ac:dyDescent="0.15">
      <c r="AC2629" s="34"/>
    </row>
    <row r="2630" spans="29:29" x14ac:dyDescent="0.15">
      <c r="AC2630" s="34"/>
    </row>
    <row r="2631" spans="29:29" x14ac:dyDescent="0.15">
      <c r="AC2631" s="34"/>
    </row>
    <row r="2632" spans="29:29" x14ac:dyDescent="0.15">
      <c r="AC2632" s="34"/>
    </row>
    <row r="2633" spans="29:29" x14ac:dyDescent="0.15">
      <c r="AC2633" s="34"/>
    </row>
    <row r="2634" spans="29:29" x14ac:dyDescent="0.15">
      <c r="AC2634" s="34"/>
    </row>
    <row r="2635" spans="29:29" x14ac:dyDescent="0.15">
      <c r="AC2635" s="34"/>
    </row>
    <row r="2636" spans="29:29" x14ac:dyDescent="0.15">
      <c r="AC2636" s="34"/>
    </row>
    <row r="2637" spans="29:29" x14ac:dyDescent="0.15">
      <c r="AC2637" s="34"/>
    </row>
    <row r="2638" spans="29:29" x14ac:dyDescent="0.15">
      <c r="AC2638" s="34"/>
    </row>
    <row r="2639" spans="29:29" x14ac:dyDescent="0.15">
      <c r="AC2639" s="34"/>
    </row>
    <row r="2640" spans="29:29" x14ac:dyDescent="0.15">
      <c r="AC2640" s="34"/>
    </row>
    <row r="2641" spans="29:29" x14ac:dyDescent="0.15">
      <c r="AC2641" s="34"/>
    </row>
    <row r="2642" spans="29:29" x14ac:dyDescent="0.15">
      <c r="AC2642" s="34"/>
    </row>
    <row r="2643" spans="29:29" x14ac:dyDescent="0.15">
      <c r="AC2643" s="34"/>
    </row>
    <row r="2644" spans="29:29" x14ac:dyDescent="0.15">
      <c r="AC2644" s="34"/>
    </row>
    <row r="2645" spans="29:29" x14ac:dyDescent="0.15">
      <c r="AC2645" s="34"/>
    </row>
    <row r="2646" spans="29:29" x14ac:dyDescent="0.15">
      <c r="AC2646" s="34"/>
    </row>
    <row r="2647" spans="29:29" x14ac:dyDescent="0.15">
      <c r="AC2647" s="34"/>
    </row>
    <row r="2648" spans="29:29" x14ac:dyDescent="0.15">
      <c r="AC2648" s="34"/>
    </row>
    <row r="2649" spans="29:29" x14ac:dyDescent="0.15">
      <c r="AC2649" s="34"/>
    </row>
    <row r="2650" spans="29:29" x14ac:dyDescent="0.15">
      <c r="AC2650" s="34"/>
    </row>
    <row r="2651" spans="29:29" x14ac:dyDescent="0.15">
      <c r="AC2651" s="34"/>
    </row>
    <row r="2652" spans="29:29" x14ac:dyDescent="0.15">
      <c r="AC2652" s="34"/>
    </row>
    <row r="2653" spans="29:29" x14ac:dyDescent="0.15">
      <c r="AC2653" s="34"/>
    </row>
    <row r="2654" spans="29:29" x14ac:dyDescent="0.15">
      <c r="AC2654" s="34"/>
    </row>
    <row r="2655" spans="29:29" x14ac:dyDescent="0.15">
      <c r="AC2655" s="34"/>
    </row>
    <row r="2656" spans="29:29" x14ac:dyDescent="0.15">
      <c r="AC2656" s="34"/>
    </row>
    <row r="2657" spans="29:29" x14ac:dyDescent="0.15">
      <c r="AC2657" s="34"/>
    </row>
    <row r="2658" spans="29:29" x14ac:dyDescent="0.15">
      <c r="AC2658" s="34"/>
    </row>
    <row r="2659" spans="29:29" x14ac:dyDescent="0.15">
      <c r="AC2659" s="34"/>
    </row>
    <row r="2660" spans="29:29" x14ac:dyDescent="0.15">
      <c r="AC2660" s="34"/>
    </row>
    <row r="2661" spans="29:29" x14ac:dyDescent="0.15">
      <c r="AC2661" s="34"/>
    </row>
    <row r="2662" spans="29:29" x14ac:dyDescent="0.15">
      <c r="AC2662" s="34"/>
    </row>
    <row r="2663" spans="29:29" x14ac:dyDescent="0.15">
      <c r="AC2663" s="34"/>
    </row>
    <row r="2664" spans="29:29" x14ac:dyDescent="0.15">
      <c r="AC2664" s="34"/>
    </row>
    <row r="2665" spans="29:29" x14ac:dyDescent="0.15">
      <c r="AC2665" s="34"/>
    </row>
    <row r="2666" spans="29:29" x14ac:dyDescent="0.15">
      <c r="AC2666" s="34"/>
    </row>
    <row r="2667" spans="29:29" x14ac:dyDescent="0.15">
      <c r="AC2667" s="34"/>
    </row>
    <row r="2668" spans="29:29" x14ac:dyDescent="0.15">
      <c r="AC2668" s="34"/>
    </row>
    <row r="2669" spans="29:29" x14ac:dyDescent="0.15">
      <c r="AC2669" s="34"/>
    </row>
    <row r="2670" spans="29:29" x14ac:dyDescent="0.15">
      <c r="AC2670" s="34"/>
    </row>
    <row r="2671" spans="29:29" x14ac:dyDescent="0.15">
      <c r="AC2671" s="34"/>
    </row>
    <row r="2672" spans="29:29" x14ac:dyDescent="0.15">
      <c r="AC2672" s="34"/>
    </row>
    <row r="2673" spans="29:29" x14ac:dyDescent="0.15">
      <c r="AC2673" s="34"/>
    </row>
    <row r="2674" spans="29:29" x14ac:dyDescent="0.15">
      <c r="AC2674" s="34"/>
    </row>
    <row r="2675" spans="29:29" x14ac:dyDescent="0.15">
      <c r="AC2675" s="34"/>
    </row>
    <row r="2676" spans="29:29" x14ac:dyDescent="0.15">
      <c r="AC2676" s="34"/>
    </row>
    <row r="2677" spans="29:29" x14ac:dyDescent="0.15">
      <c r="AC2677" s="34"/>
    </row>
    <row r="2678" spans="29:29" x14ac:dyDescent="0.15">
      <c r="AC2678" s="34"/>
    </row>
    <row r="2679" spans="29:29" x14ac:dyDescent="0.15">
      <c r="AC2679" s="34"/>
    </row>
    <row r="2680" spans="29:29" x14ac:dyDescent="0.15">
      <c r="AC2680" s="34"/>
    </row>
    <row r="2681" spans="29:29" x14ac:dyDescent="0.15">
      <c r="AC2681" s="34"/>
    </row>
    <row r="2682" spans="29:29" x14ac:dyDescent="0.15">
      <c r="AC2682" s="34"/>
    </row>
    <row r="2683" spans="29:29" x14ac:dyDescent="0.15">
      <c r="AC2683" s="34"/>
    </row>
    <row r="2684" spans="29:29" x14ac:dyDescent="0.15">
      <c r="AC2684" s="34"/>
    </row>
    <row r="2685" spans="29:29" x14ac:dyDescent="0.15">
      <c r="AC2685" s="34"/>
    </row>
    <row r="2686" spans="29:29" x14ac:dyDescent="0.15">
      <c r="AC2686" s="34"/>
    </row>
    <row r="2687" spans="29:29" x14ac:dyDescent="0.15">
      <c r="AC2687" s="34"/>
    </row>
    <row r="2688" spans="29:29" x14ac:dyDescent="0.15">
      <c r="AC2688" s="34"/>
    </row>
    <row r="2689" spans="29:29" x14ac:dyDescent="0.15">
      <c r="AC2689" s="34"/>
    </row>
    <row r="2690" spans="29:29" x14ac:dyDescent="0.15">
      <c r="AC2690" s="34"/>
    </row>
    <row r="2691" spans="29:29" x14ac:dyDescent="0.15">
      <c r="AC2691" s="34"/>
    </row>
    <row r="2692" spans="29:29" x14ac:dyDescent="0.15">
      <c r="AC2692" s="34"/>
    </row>
    <row r="2693" spans="29:29" x14ac:dyDescent="0.15">
      <c r="AC2693" s="34"/>
    </row>
    <row r="2694" spans="29:29" x14ac:dyDescent="0.15">
      <c r="AC2694" s="34"/>
    </row>
    <row r="2695" spans="29:29" x14ac:dyDescent="0.15">
      <c r="AC2695" s="34"/>
    </row>
    <row r="2696" spans="29:29" x14ac:dyDescent="0.15">
      <c r="AC2696" s="34"/>
    </row>
    <row r="2697" spans="29:29" x14ac:dyDescent="0.15">
      <c r="AC2697" s="34"/>
    </row>
    <row r="2698" spans="29:29" x14ac:dyDescent="0.15">
      <c r="AC2698" s="34"/>
    </row>
    <row r="2699" spans="29:29" x14ac:dyDescent="0.15">
      <c r="AC2699" s="34"/>
    </row>
    <row r="2700" spans="29:29" x14ac:dyDescent="0.15">
      <c r="AC2700" s="34"/>
    </row>
    <row r="2701" spans="29:29" x14ac:dyDescent="0.15">
      <c r="AC2701" s="34"/>
    </row>
    <row r="2702" spans="29:29" x14ac:dyDescent="0.15">
      <c r="AC2702" s="34"/>
    </row>
    <row r="2703" spans="29:29" x14ac:dyDescent="0.15">
      <c r="AC2703" s="34"/>
    </row>
    <row r="2704" spans="29:29" x14ac:dyDescent="0.15">
      <c r="AC2704" s="34"/>
    </row>
    <row r="2705" spans="29:29" x14ac:dyDescent="0.15">
      <c r="AC2705" s="34"/>
    </row>
    <row r="2706" spans="29:29" x14ac:dyDescent="0.15">
      <c r="AC2706" s="34"/>
    </row>
    <row r="2707" spans="29:29" x14ac:dyDescent="0.15">
      <c r="AC2707" s="34"/>
    </row>
    <row r="2708" spans="29:29" x14ac:dyDescent="0.15">
      <c r="AC2708" s="34"/>
    </row>
    <row r="2709" spans="29:29" x14ac:dyDescent="0.15">
      <c r="AC2709" s="34"/>
    </row>
    <row r="2710" spans="29:29" x14ac:dyDescent="0.15">
      <c r="AC2710" s="34"/>
    </row>
    <row r="2711" spans="29:29" x14ac:dyDescent="0.15">
      <c r="AC2711" s="34"/>
    </row>
    <row r="2712" spans="29:29" x14ac:dyDescent="0.15">
      <c r="AC2712" s="34"/>
    </row>
    <row r="2713" spans="29:29" x14ac:dyDescent="0.15">
      <c r="AC2713" s="34"/>
    </row>
    <row r="2714" spans="29:29" x14ac:dyDescent="0.15">
      <c r="AC2714" s="34"/>
    </row>
    <row r="2715" spans="29:29" x14ac:dyDescent="0.15">
      <c r="AC2715" s="34"/>
    </row>
    <row r="2716" spans="29:29" x14ac:dyDescent="0.15">
      <c r="AC2716" s="34"/>
    </row>
    <row r="2717" spans="29:29" x14ac:dyDescent="0.15">
      <c r="AC2717" s="34"/>
    </row>
    <row r="2718" spans="29:29" x14ac:dyDescent="0.15">
      <c r="AC2718" s="34"/>
    </row>
    <row r="2719" spans="29:29" x14ac:dyDescent="0.15">
      <c r="AC2719" s="34"/>
    </row>
    <row r="2720" spans="29:29" x14ac:dyDescent="0.15">
      <c r="AC2720" s="34"/>
    </row>
    <row r="2721" spans="29:29" x14ac:dyDescent="0.15">
      <c r="AC2721" s="34"/>
    </row>
    <row r="2722" spans="29:29" x14ac:dyDescent="0.15">
      <c r="AC2722" s="34"/>
    </row>
    <row r="2723" spans="29:29" x14ac:dyDescent="0.15">
      <c r="AC2723" s="34"/>
    </row>
    <row r="2724" spans="29:29" x14ac:dyDescent="0.15">
      <c r="AC2724" s="34"/>
    </row>
    <row r="2725" spans="29:29" x14ac:dyDescent="0.15">
      <c r="AC2725" s="34"/>
    </row>
    <row r="2726" spans="29:29" x14ac:dyDescent="0.15">
      <c r="AC2726" s="34"/>
    </row>
    <row r="2727" spans="29:29" x14ac:dyDescent="0.15">
      <c r="AC2727" s="34"/>
    </row>
    <row r="2728" spans="29:29" x14ac:dyDescent="0.15">
      <c r="AC2728" s="34"/>
    </row>
    <row r="2729" spans="29:29" x14ac:dyDescent="0.15">
      <c r="AC2729" s="34"/>
    </row>
    <row r="2730" spans="29:29" x14ac:dyDescent="0.15">
      <c r="AC2730" s="34"/>
    </row>
    <row r="2731" spans="29:29" x14ac:dyDescent="0.15">
      <c r="AC2731" s="34"/>
    </row>
    <row r="2732" spans="29:29" x14ac:dyDescent="0.15">
      <c r="AC2732" s="34"/>
    </row>
    <row r="2733" spans="29:29" x14ac:dyDescent="0.15">
      <c r="AC2733" s="34"/>
    </row>
    <row r="2734" spans="29:29" x14ac:dyDescent="0.15">
      <c r="AC2734" s="34"/>
    </row>
    <row r="2735" spans="29:29" x14ac:dyDescent="0.15">
      <c r="AC2735" s="34"/>
    </row>
    <row r="2736" spans="29:29" x14ac:dyDescent="0.15">
      <c r="AC2736" s="34"/>
    </row>
    <row r="2737" spans="29:29" x14ac:dyDescent="0.15">
      <c r="AC2737" s="34"/>
    </row>
    <row r="2738" spans="29:29" x14ac:dyDescent="0.15">
      <c r="AC2738" s="34"/>
    </row>
    <row r="2739" spans="29:29" x14ac:dyDescent="0.15">
      <c r="AC2739" s="34"/>
    </row>
    <row r="2740" spans="29:29" x14ac:dyDescent="0.15">
      <c r="AC2740" s="34"/>
    </row>
    <row r="2741" spans="29:29" x14ac:dyDescent="0.15">
      <c r="AC2741" s="34"/>
    </row>
    <row r="2742" spans="29:29" x14ac:dyDescent="0.15">
      <c r="AC2742" s="34"/>
    </row>
    <row r="2743" spans="29:29" x14ac:dyDescent="0.15">
      <c r="AC2743" s="34"/>
    </row>
    <row r="2744" spans="29:29" x14ac:dyDescent="0.15">
      <c r="AC2744" s="34"/>
    </row>
    <row r="2745" spans="29:29" x14ac:dyDescent="0.15">
      <c r="AC2745" s="34"/>
    </row>
    <row r="2746" spans="29:29" x14ac:dyDescent="0.15">
      <c r="AC2746" s="34"/>
    </row>
    <row r="2747" spans="29:29" x14ac:dyDescent="0.15">
      <c r="AC2747" s="34"/>
    </row>
    <row r="2748" spans="29:29" x14ac:dyDescent="0.15">
      <c r="AC2748" s="34"/>
    </row>
    <row r="2749" spans="29:29" x14ac:dyDescent="0.15">
      <c r="AC2749" s="34"/>
    </row>
    <row r="2750" spans="29:29" x14ac:dyDescent="0.15">
      <c r="AC2750" s="34"/>
    </row>
    <row r="2751" spans="29:29" x14ac:dyDescent="0.15">
      <c r="AC2751" s="34"/>
    </row>
    <row r="2752" spans="29:29" x14ac:dyDescent="0.15">
      <c r="AC2752" s="34"/>
    </row>
    <row r="2753" spans="29:29" x14ac:dyDescent="0.15">
      <c r="AC2753" s="34"/>
    </row>
    <row r="2754" spans="29:29" x14ac:dyDescent="0.15">
      <c r="AC2754" s="34"/>
    </row>
    <row r="2755" spans="29:29" x14ac:dyDescent="0.15">
      <c r="AC2755" s="34"/>
    </row>
    <row r="2756" spans="29:29" x14ac:dyDescent="0.15">
      <c r="AC2756" s="34"/>
    </row>
    <row r="2757" spans="29:29" x14ac:dyDescent="0.15">
      <c r="AC2757" s="34"/>
    </row>
    <row r="2758" spans="29:29" x14ac:dyDescent="0.15">
      <c r="AC2758" s="34"/>
    </row>
    <row r="2759" spans="29:29" x14ac:dyDescent="0.15">
      <c r="AC2759" s="34"/>
    </row>
    <row r="2760" spans="29:29" x14ac:dyDescent="0.15">
      <c r="AC2760" s="34"/>
    </row>
    <row r="2761" spans="29:29" x14ac:dyDescent="0.15">
      <c r="AC2761" s="34"/>
    </row>
    <row r="2762" spans="29:29" x14ac:dyDescent="0.15">
      <c r="AC2762" s="34"/>
    </row>
    <row r="2763" spans="29:29" x14ac:dyDescent="0.15">
      <c r="AC2763" s="34"/>
    </row>
    <row r="2764" spans="29:29" x14ac:dyDescent="0.15">
      <c r="AC2764" s="34"/>
    </row>
    <row r="2765" spans="29:29" x14ac:dyDescent="0.15">
      <c r="AC2765" s="34"/>
    </row>
    <row r="2766" spans="29:29" x14ac:dyDescent="0.15">
      <c r="AC2766" s="34"/>
    </row>
    <row r="2767" spans="29:29" x14ac:dyDescent="0.15">
      <c r="AC2767" s="34"/>
    </row>
    <row r="2768" spans="29:29" x14ac:dyDescent="0.15">
      <c r="AC2768" s="34"/>
    </row>
    <row r="2769" spans="29:29" x14ac:dyDescent="0.15">
      <c r="AC2769" s="34"/>
    </row>
    <row r="2770" spans="29:29" x14ac:dyDescent="0.15">
      <c r="AC2770" s="34"/>
    </row>
    <row r="2771" spans="29:29" x14ac:dyDescent="0.15">
      <c r="AC2771" s="34"/>
    </row>
    <row r="2772" spans="29:29" x14ac:dyDescent="0.15">
      <c r="AC2772" s="34"/>
    </row>
    <row r="2773" spans="29:29" x14ac:dyDescent="0.15">
      <c r="AC2773" s="34"/>
    </row>
    <row r="2774" spans="29:29" x14ac:dyDescent="0.15">
      <c r="AC2774" s="34"/>
    </row>
    <row r="2775" spans="29:29" x14ac:dyDescent="0.15">
      <c r="AC2775" s="34"/>
    </row>
    <row r="2776" spans="29:29" x14ac:dyDescent="0.15">
      <c r="AC2776" s="34"/>
    </row>
    <row r="2777" spans="29:29" x14ac:dyDescent="0.15">
      <c r="AC2777" s="34"/>
    </row>
    <row r="2778" spans="29:29" x14ac:dyDescent="0.15">
      <c r="AC2778" s="34"/>
    </row>
    <row r="2779" spans="29:29" x14ac:dyDescent="0.15">
      <c r="AC2779" s="34"/>
    </row>
    <row r="2780" spans="29:29" x14ac:dyDescent="0.15">
      <c r="AC2780" s="34"/>
    </row>
    <row r="2781" spans="29:29" x14ac:dyDescent="0.15">
      <c r="AC2781" s="34"/>
    </row>
    <row r="2782" spans="29:29" x14ac:dyDescent="0.15">
      <c r="AC2782" s="34"/>
    </row>
    <row r="2783" spans="29:29" x14ac:dyDescent="0.15">
      <c r="AC2783" s="34"/>
    </row>
    <row r="2784" spans="29:29" x14ac:dyDescent="0.15">
      <c r="AC2784" s="34"/>
    </row>
    <row r="2785" spans="29:29" x14ac:dyDescent="0.15">
      <c r="AC2785" s="34"/>
    </row>
    <row r="2786" spans="29:29" x14ac:dyDescent="0.15">
      <c r="AC2786" s="34"/>
    </row>
    <row r="2787" spans="29:29" x14ac:dyDescent="0.15">
      <c r="AC2787" s="34"/>
    </row>
    <row r="2788" spans="29:29" x14ac:dyDescent="0.15">
      <c r="AC2788" s="34"/>
    </row>
    <row r="2789" spans="29:29" x14ac:dyDescent="0.15">
      <c r="AC2789" s="34"/>
    </row>
    <row r="2790" spans="29:29" x14ac:dyDescent="0.15">
      <c r="AC2790" s="34"/>
    </row>
    <row r="2791" spans="29:29" x14ac:dyDescent="0.15">
      <c r="AC2791" s="34"/>
    </row>
    <row r="2792" spans="29:29" x14ac:dyDescent="0.15">
      <c r="AC2792" s="34"/>
    </row>
    <row r="2793" spans="29:29" x14ac:dyDescent="0.15">
      <c r="AC2793" s="34"/>
    </row>
    <row r="2794" spans="29:29" x14ac:dyDescent="0.15">
      <c r="AC2794" s="34"/>
    </row>
    <row r="2795" spans="29:29" x14ac:dyDescent="0.15">
      <c r="AC2795" s="34"/>
    </row>
    <row r="2796" spans="29:29" x14ac:dyDescent="0.15">
      <c r="AC2796" s="34"/>
    </row>
    <row r="2797" spans="29:29" x14ac:dyDescent="0.15">
      <c r="AC2797" s="34"/>
    </row>
    <row r="2798" spans="29:29" x14ac:dyDescent="0.15">
      <c r="AC2798" s="34"/>
    </row>
    <row r="2799" spans="29:29" x14ac:dyDescent="0.15">
      <c r="AC2799" s="34"/>
    </row>
    <row r="2800" spans="29:29" x14ac:dyDescent="0.15">
      <c r="AC2800" s="34"/>
    </row>
    <row r="2801" spans="29:29" x14ac:dyDescent="0.15">
      <c r="AC2801" s="34"/>
    </row>
    <row r="2802" spans="29:29" x14ac:dyDescent="0.15">
      <c r="AC2802" s="34"/>
    </row>
    <row r="2803" spans="29:29" x14ac:dyDescent="0.15">
      <c r="AC2803" s="34"/>
    </row>
    <row r="2804" spans="29:29" x14ac:dyDescent="0.15">
      <c r="AC2804" s="34"/>
    </row>
    <row r="2805" spans="29:29" x14ac:dyDescent="0.15">
      <c r="AC2805" s="34"/>
    </row>
    <row r="2806" spans="29:29" x14ac:dyDescent="0.15">
      <c r="AC2806" s="34"/>
    </row>
    <row r="2807" spans="29:29" x14ac:dyDescent="0.15">
      <c r="AC2807" s="34"/>
    </row>
    <row r="2808" spans="29:29" x14ac:dyDescent="0.15">
      <c r="AC2808" s="34"/>
    </row>
    <row r="2809" spans="29:29" x14ac:dyDescent="0.15">
      <c r="AC2809" s="34"/>
    </row>
    <row r="2810" spans="29:29" x14ac:dyDescent="0.15">
      <c r="AC2810" s="34"/>
    </row>
    <row r="2811" spans="29:29" x14ac:dyDescent="0.15">
      <c r="AC2811" s="34"/>
    </row>
    <row r="2812" spans="29:29" x14ac:dyDescent="0.15">
      <c r="AC2812" s="34"/>
    </row>
    <row r="2813" spans="29:29" x14ac:dyDescent="0.15">
      <c r="AC2813" s="34"/>
    </row>
    <row r="2814" spans="29:29" x14ac:dyDescent="0.15">
      <c r="AC2814" s="34"/>
    </row>
    <row r="2815" spans="29:29" x14ac:dyDescent="0.15">
      <c r="AC2815" s="34"/>
    </row>
    <row r="2816" spans="29:29" x14ac:dyDescent="0.15">
      <c r="AC2816" s="34"/>
    </row>
    <row r="2817" spans="29:29" x14ac:dyDescent="0.15">
      <c r="AC2817" s="34"/>
    </row>
    <row r="2818" spans="29:29" x14ac:dyDescent="0.15">
      <c r="AC2818" s="34"/>
    </row>
    <row r="2819" spans="29:29" x14ac:dyDescent="0.15">
      <c r="AC2819" s="34"/>
    </row>
    <row r="2820" spans="29:29" x14ac:dyDescent="0.15">
      <c r="AC2820" s="34"/>
    </row>
    <row r="2821" spans="29:29" x14ac:dyDescent="0.15">
      <c r="AC2821" s="34"/>
    </row>
    <row r="2822" spans="29:29" x14ac:dyDescent="0.15">
      <c r="AC2822" s="34"/>
    </row>
    <row r="2823" spans="29:29" x14ac:dyDescent="0.15">
      <c r="AC2823" s="34"/>
    </row>
    <row r="2824" spans="29:29" x14ac:dyDescent="0.15">
      <c r="AC2824" s="34"/>
    </row>
    <row r="2825" spans="29:29" x14ac:dyDescent="0.15">
      <c r="AC2825" s="34"/>
    </row>
    <row r="2826" spans="29:29" x14ac:dyDescent="0.15">
      <c r="AC2826" s="34"/>
    </row>
    <row r="2827" spans="29:29" x14ac:dyDescent="0.15">
      <c r="AC2827" s="34"/>
    </row>
    <row r="2828" spans="29:29" x14ac:dyDescent="0.15">
      <c r="AC2828" s="34"/>
    </row>
    <row r="2829" spans="29:29" x14ac:dyDescent="0.15">
      <c r="AC2829" s="34"/>
    </row>
    <row r="2830" spans="29:29" x14ac:dyDescent="0.15">
      <c r="AC2830" s="34"/>
    </row>
    <row r="2831" spans="29:29" x14ac:dyDescent="0.15">
      <c r="AC2831" s="34"/>
    </row>
    <row r="2832" spans="29:29" x14ac:dyDescent="0.15">
      <c r="AC2832" s="34"/>
    </row>
    <row r="2833" spans="29:29" x14ac:dyDescent="0.15">
      <c r="AC2833" s="34"/>
    </row>
    <row r="2834" spans="29:29" x14ac:dyDescent="0.15">
      <c r="AC2834" s="34"/>
    </row>
    <row r="2835" spans="29:29" x14ac:dyDescent="0.15">
      <c r="AC2835" s="34"/>
    </row>
    <row r="2836" spans="29:29" x14ac:dyDescent="0.15">
      <c r="AC2836" s="34"/>
    </row>
    <row r="2837" spans="29:29" x14ac:dyDescent="0.15">
      <c r="AC2837" s="34"/>
    </row>
    <row r="2838" spans="29:29" x14ac:dyDescent="0.15">
      <c r="AC2838" s="34"/>
    </row>
    <row r="2839" spans="29:29" x14ac:dyDescent="0.15">
      <c r="AC2839" s="34"/>
    </row>
    <row r="2840" spans="29:29" x14ac:dyDescent="0.15">
      <c r="AC2840" s="34"/>
    </row>
    <row r="2841" spans="29:29" x14ac:dyDescent="0.15">
      <c r="AC2841" s="34"/>
    </row>
    <row r="2842" spans="29:29" x14ac:dyDescent="0.15">
      <c r="AC2842" s="34"/>
    </row>
    <row r="2843" spans="29:29" x14ac:dyDescent="0.15">
      <c r="AC2843" s="34"/>
    </row>
    <row r="2844" spans="29:29" x14ac:dyDescent="0.15">
      <c r="AC2844" s="34"/>
    </row>
    <row r="2845" spans="29:29" x14ac:dyDescent="0.15">
      <c r="AC2845" s="34"/>
    </row>
    <row r="2846" spans="29:29" x14ac:dyDescent="0.15">
      <c r="AC2846" s="34"/>
    </row>
    <row r="2847" spans="29:29" x14ac:dyDescent="0.15">
      <c r="AC2847" s="34"/>
    </row>
    <row r="2848" spans="29:29" x14ac:dyDescent="0.15">
      <c r="AC2848" s="34"/>
    </row>
    <row r="2849" spans="29:29" x14ac:dyDescent="0.15">
      <c r="AC2849" s="34"/>
    </row>
    <row r="2850" spans="29:29" x14ac:dyDescent="0.15">
      <c r="AC2850" s="34"/>
    </row>
    <row r="2851" spans="29:29" x14ac:dyDescent="0.15">
      <c r="AC2851" s="34"/>
    </row>
    <row r="2852" spans="29:29" x14ac:dyDescent="0.15">
      <c r="AC2852" s="34"/>
    </row>
    <row r="2853" spans="29:29" x14ac:dyDescent="0.15">
      <c r="AC2853" s="34"/>
    </row>
    <row r="2854" spans="29:29" x14ac:dyDescent="0.15">
      <c r="AC2854" s="34"/>
    </row>
    <row r="2855" spans="29:29" x14ac:dyDescent="0.15">
      <c r="AC2855" s="34"/>
    </row>
    <row r="2856" spans="29:29" x14ac:dyDescent="0.15">
      <c r="AC2856" s="34"/>
    </row>
    <row r="2857" spans="29:29" x14ac:dyDescent="0.15">
      <c r="AC2857" s="34"/>
    </row>
    <row r="2858" spans="29:29" x14ac:dyDescent="0.15">
      <c r="AC2858" s="34"/>
    </row>
    <row r="2859" spans="29:29" x14ac:dyDescent="0.15">
      <c r="AC2859" s="34"/>
    </row>
    <row r="2860" spans="29:29" x14ac:dyDescent="0.15">
      <c r="AC2860" s="34"/>
    </row>
    <row r="2861" spans="29:29" x14ac:dyDescent="0.15">
      <c r="AC2861" s="34"/>
    </row>
    <row r="2862" spans="29:29" x14ac:dyDescent="0.15">
      <c r="AC2862" s="34"/>
    </row>
    <row r="2863" spans="29:29" x14ac:dyDescent="0.15">
      <c r="AC2863" s="34"/>
    </row>
    <row r="2864" spans="29:29" x14ac:dyDescent="0.15">
      <c r="AC2864" s="34"/>
    </row>
    <row r="2865" spans="29:29" x14ac:dyDescent="0.15">
      <c r="AC2865" s="34"/>
    </row>
    <row r="2866" spans="29:29" x14ac:dyDescent="0.15">
      <c r="AC2866" s="34"/>
    </row>
    <row r="2867" spans="29:29" x14ac:dyDescent="0.15">
      <c r="AC2867" s="34"/>
    </row>
    <row r="2868" spans="29:29" x14ac:dyDescent="0.15">
      <c r="AC2868" s="34"/>
    </row>
    <row r="2869" spans="29:29" x14ac:dyDescent="0.15">
      <c r="AC2869" s="34"/>
    </row>
    <row r="2870" spans="29:29" x14ac:dyDescent="0.15">
      <c r="AC2870" s="34"/>
    </row>
    <row r="2871" spans="29:29" x14ac:dyDescent="0.15">
      <c r="AC2871" s="34"/>
    </row>
    <row r="2872" spans="29:29" x14ac:dyDescent="0.15">
      <c r="AC2872" s="34"/>
    </row>
    <row r="2873" spans="29:29" x14ac:dyDescent="0.15">
      <c r="AC2873" s="34"/>
    </row>
    <row r="2874" spans="29:29" x14ac:dyDescent="0.15">
      <c r="AC2874" s="34"/>
    </row>
    <row r="2875" spans="29:29" x14ac:dyDescent="0.15">
      <c r="AC2875" s="34"/>
    </row>
    <row r="2876" spans="29:29" x14ac:dyDescent="0.15">
      <c r="AC2876" s="34"/>
    </row>
    <row r="2877" spans="29:29" x14ac:dyDescent="0.15">
      <c r="AC2877" s="34"/>
    </row>
    <row r="2878" spans="29:29" x14ac:dyDescent="0.15">
      <c r="AC2878" s="34"/>
    </row>
    <row r="2879" spans="29:29" x14ac:dyDescent="0.15">
      <c r="AC2879" s="34"/>
    </row>
    <row r="2880" spans="29:29" x14ac:dyDescent="0.15">
      <c r="AC2880" s="34"/>
    </row>
    <row r="2881" spans="29:29" x14ac:dyDescent="0.15">
      <c r="AC2881" s="34"/>
    </row>
    <row r="2882" spans="29:29" x14ac:dyDescent="0.15">
      <c r="AC2882" s="34"/>
    </row>
    <row r="2883" spans="29:29" x14ac:dyDescent="0.15">
      <c r="AC2883" s="34"/>
    </row>
    <row r="2884" spans="29:29" x14ac:dyDescent="0.15">
      <c r="AC2884" s="34"/>
    </row>
    <row r="2885" spans="29:29" x14ac:dyDescent="0.15">
      <c r="AC2885" s="34"/>
    </row>
    <row r="2886" spans="29:29" x14ac:dyDescent="0.15">
      <c r="AC2886" s="34"/>
    </row>
    <row r="2887" spans="29:29" x14ac:dyDescent="0.15">
      <c r="AC2887" s="34"/>
    </row>
    <row r="2888" spans="29:29" x14ac:dyDescent="0.15">
      <c r="AC2888" s="34"/>
    </row>
    <row r="2889" spans="29:29" x14ac:dyDescent="0.15">
      <c r="AC2889" s="34"/>
    </row>
    <row r="2890" spans="29:29" x14ac:dyDescent="0.15">
      <c r="AC2890" s="34"/>
    </row>
    <row r="2891" spans="29:29" x14ac:dyDescent="0.15">
      <c r="AC2891" s="34"/>
    </row>
    <row r="2892" spans="29:29" x14ac:dyDescent="0.15">
      <c r="AC2892" s="34"/>
    </row>
    <row r="2893" spans="29:29" x14ac:dyDescent="0.15">
      <c r="AC2893" s="34"/>
    </row>
    <row r="2894" spans="29:29" x14ac:dyDescent="0.15">
      <c r="AC2894" s="34"/>
    </row>
    <row r="2895" spans="29:29" x14ac:dyDescent="0.15">
      <c r="AC2895" s="34"/>
    </row>
    <row r="2896" spans="29:29" x14ac:dyDescent="0.15">
      <c r="AC2896" s="34"/>
    </row>
    <row r="2897" spans="29:29" x14ac:dyDescent="0.15">
      <c r="AC2897" s="34"/>
    </row>
    <row r="2898" spans="29:29" x14ac:dyDescent="0.15">
      <c r="AC2898" s="34"/>
    </row>
    <row r="2899" spans="29:29" x14ac:dyDescent="0.15">
      <c r="AC2899" s="34"/>
    </row>
    <row r="2900" spans="29:29" x14ac:dyDescent="0.15">
      <c r="AC2900" s="34"/>
    </row>
    <row r="2901" spans="29:29" x14ac:dyDescent="0.15">
      <c r="AC2901" s="34"/>
    </row>
    <row r="2902" spans="29:29" x14ac:dyDescent="0.15">
      <c r="AC2902" s="34"/>
    </row>
    <row r="2903" spans="29:29" x14ac:dyDescent="0.15">
      <c r="AC2903" s="34"/>
    </row>
    <row r="2904" spans="29:29" x14ac:dyDescent="0.15">
      <c r="AC2904" s="34"/>
    </row>
    <row r="2905" spans="29:29" x14ac:dyDescent="0.15">
      <c r="AC2905" s="34"/>
    </row>
    <row r="2906" spans="29:29" x14ac:dyDescent="0.15">
      <c r="AC2906" s="34"/>
    </row>
    <row r="2907" spans="29:29" x14ac:dyDescent="0.15">
      <c r="AC2907" s="34"/>
    </row>
    <row r="2908" spans="29:29" x14ac:dyDescent="0.15">
      <c r="AC2908" s="34"/>
    </row>
    <row r="2909" spans="29:29" x14ac:dyDescent="0.15">
      <c r="AC2909" s="34"/>
    </row>
    <row r="2910" spans="29:29" x14ac:dyDescent="0.15">
      <c r="AC2910" s="34"/>
    </row>
    <row r="2911" spans="29:29" x14ac:dyDescent="0.15">
      <c r="AC2911" s="34"/>
    </row>
    <row r="2912" spans="29:29" x14ac:dyDescent="0.15">
      <c r="AC2912" s="34"/>
    </row>
    <row r="2913" spans="29:29" x14ac:dyDescent="0.15">
      <c r="AC2913" s="34"/>
    </row>
    <row r="2914" spans="29:29" x14ac:dyDescent="0.15">
      <c r="AC2914" s="34"/>
    </row>
    <row r="2915" spans="29:29" x14ac:dyDescent="0.15">
      <c r="AC2915" s="34"/>
    </row>
    <row r="2916" spans="29:29" x14ac:dyDescent="0.15">
      <c r="AC2916" s="34"/>
    </row>
    <row r="2917" spans="29:29" x14ac:dyDescent="0.15">
      <c r="AC2917" s="34"/>
    </row>
    <row r="2918" spans="29:29" x14ac:dyDescent="0.15">
      <c r="AC2918" s="34"/>
    </row>
    <row r="2919" spans="29:29" x14ac:dyDescent="0.15">
      <c r="AC2919" s="34"/>
    </row>
    <row r="2920" spans="29:29" x14ac:dyDescent="0.15">
      <c r="AC2920" s="34"/>
    </row>
    <row r="2921" spans="29:29" x14ac:dyDescent="0.15">
      <c r="AC2921" s="34"/>
    </row>
    <row r="2922" spans="29:29" x14ac:dyDescent="0.15">
      <c r="AC2922" s="34"/>
    </row>
    <row r="2923" spans="29:29" x14ac:dyDescent="0.15">
      <c r="AC2923" s="34"/>
    </row>
    <row r="2924" spans="29:29" x14ac:dyDescent="0.15">
      <c r="AC2924" s="34"/>
    </row>
    <row r="2925" spans="29:29" x14ac:dyDescent="0.15">
      <c r="AC2925" s="34"/>
    </row>
    <row r="2926" spans="29:29" x14ac:dyDescent="0.15">
      <c r="AC2926" s="34"/>
    </row>
    <row r="2927" spans="29:29" x14ac:dyDescent="0.15">
      <c r="AC2927" s="34"/>
    </row>
    <row r="2928" spans="29:29" x14ac:dyDescent="0.15">
      <c r="AC2928" s="34"/>
    </row>
    <row r="2929" spans="29:29" x14ac:dyDescent="0.15">
      <c r="AC2929" s="34"/>
    </row>
    <row r="2930" spans="29:29" x14ac:dyDescent="0.15">
      <c r="AC2930" s="34"/>
    </row>
    <row r="2931" spans="29:29" x14ac:dyDescent="0.15">
      <c r="AC2931" s="34"/>
    </row>
    <row r="2932" spans="29:29" x14ac:dyDescent="0.15">
      <c r="AC2932" s="34"/>
    </row>
    <row r="2933" spans="29:29" x14ac:dyDescent="0.15">
      <c r="AC2933" s="34"/>
    </row>
    <row r="2934" spans="29:29" x14ac:dyDescent="0.15">
      <c r="AC2934" s="34"/>
    </row>
    <row r="2935" spans="29:29" x14ac:dyDescent="0.15">
      <c r="AC2935" s="34"/>
    </row>
    <row r="2936" spans="29:29" x14ac:dyDescent="0.15">
      <c r="AC2936" s="34"/>
    </row>
    <row r="2937" spans="29:29" x14ac:dyDescent="0.15">
      <c r="AC2937" s="34"/>
    </row>
    <row r="2938" spans="29:29" x14ac:dyDescent="0.15">
      <c r="AC2938" s="34"/>
    </row>
    <row r="2939" spans="29:29" x14ac:dyDescent="0.15">
      <c r="AC2939" s="34"/>
    </row>
    <row r="2940" spans="29:29" x14ac:dyDescent="0.15">
      <c r="AC2940" s="34"/>
    </row>
    <row r="2941" spans="29:29" x14ac:dyDescent="0.15">
      <c r="AC2941" s="34"/>
    </row>
    <row r="2942" spans="29:29" x14ac:dyDescent="0.15">
      <c r="AC2942" s="34"/>
    </row>
    <row r="2943" spans="29:29" x14ac:dyDescent="0.15">
      <c r="AC2943" s="34"/>
    </row>
    <row r="2944" spans="29:29" x14ac:dyDescent="0.15">
      <c r="AC2944" s="34"/>
    </row>
    <row r="2945" spans="29:29" x14ac:dyDescent="0.15">
      <c r="AC2945" s="34"/>
    </row>
    <row r="2946" spans="29:29" x14ac:dyDescent="0.15">
      <c r="AC2946" s="34"/>
    </row>
    <row r="2947" spans="29:29" x14ac:dyDescent="0.15">
      <c r="AC2947" s="34"/>
    </row>
    <row r="2948" spans="29:29" x14ac:dyDescent="0.15">
      <c r="AC2948" s="34"/>
    </row>
    <row r="2949" spans="29:29" x14ac:dyDescent="0.15">
      <c r="AC2949" s="34"/>
    </row>
    <row r="2950" spans="29:29" x14ac:dyDescent="0.15">
      <c r="AC2950" s="34"/>
    </row>
    <row r="2951" spans="29:29" x14ac:dyDescent="0.15">
      <c r="AC2951" s="34"/>
    </row>
    <row r="2952" spans="29:29" x14ac:dyDescent="0.15">
      <c r="AC2952" s="34"/>
    </row>
    <row r="2953" spans="29:29" x14ac:dyDescent="0.15">
      <c r="AC2953" s="34"/>
    </row>
    <row r="2954" spans="29:29" x14ac:dyDescent="0.15">
      <c r="AC2954" s="34"/>
    </row>
    <row r="2955" spans="29:29" x14ac:dyDescent="0.15">
      <c r="AC2955" s="34"/>
    </row>
    <row r="2956" spans="29:29" x14ac:dyDescent="0.15">
      <c r="AC2956" s="34"/>
    </row>
    <row r="2957" spans="29:29" x14ac:dyDescent="0.15">
      <c r="AC2957" s="34"/>
    </row>
    <row r="2958" spans="29:29" x14ac:dyDescent="0.15">
      <c r="AC2958" s="34"/>
    </row>
    <row r="2959" spans="29:29" x14ac:dyDescent="0.15">
      <c r="AC2959" s="34"/>
    </row>
    <row r="2960" spans="29:29" x14ac:dyDescent="0.15">
      <c r="AC2960" s="34"/>
    </row>
    <row r="2961" spans="29:29" x14ac:dyDescent="0.15">
      <c r="AC2961" s="34"/>
    </row>
    <row r="2962" spans="29:29" x14ac:dyDescent="0.15">
      <c r="AC2962" s="34"/>
    </row>
    <row r="2963" spans="29:29" x14ac:dyDescent="0.15">
      <c r="AC2963" s="34"/>
    </row>
    <row r="2964" spans="29:29" x14ac:dyDescent="0.15">
      <c r="AC2964" s="34"/>
    </row>
    <row r="2965" spans="29:29" x14ac:dyDescent="0.15">
      <c r="AC2965" s="34"/>
    </row>
    <row r="2966" spans="29:29" x14ac:dyDescent="0.15">
      <c r="AC2966" s="34"/>
    </row>
    <row r="2967" spans="29:29" x14ac:dyDescent="0.15">
      <c r="AC2967" s="34"/>
    </row>
    <row r="2968" spans="29:29" x14ac:dyDescent="0.15">
      <c r="AC2968" s="34"/>
    </row>
    <row r="2969" spans="29:29" x14ac:dyDescent="0.15">
      <c r="AC2969" s="34"/>
    </row>
    <row r="2970" spans="29:29" x14ac:dyDescent="0.15">
      <c r="AC2970" s="34"/>
    </row>
    <row r="2971" spans="29:29" x14ac:dyDescent="0.15">
      <c r="AC2971" s="34"/>
    </row>
    <row r="2972" spans="29:29" x14ac:dyDescent="0.15">
      <c r="AC2972" s="34"/>
    </row>
    <row r="2973" spans="29:29" x14ac:dyDescent="0.15">
      <c r="AC2973" s="34"/>
    </row>
    <row r="2974" spans="29:29" x14ac:dyDescent="0.15">
      <c r="AC2974" s="34"/>
    </row>
    <row r="2975" spans="29:29" x14ac:dyDescent="0.15">
      <c r="AC2975" s="34"/>
    </row>
    <row r="2976" spans="29:29" x14ac:dyDescent="0.15">
      <c r="AC2976" s="34"/>
    </row>
    <row r="2977" spans="29:29" x14ac:dyDescent="0.15">
      <c r="AC2977" s="34"/>
    </row>
    <row r="2978" spans="29:29" x14ac:dyDescent="0.15">
      <c r="AC2978" s="34"/>
    </row>
    <row r="2979" spans="29:29" x14ac:dyDescent="0.15">
      <c r="AC2979" s="34"/>
    </row>
    <row r="2980" spans="29:29" x14ac:dyDescent="0.15">
      <c r="AC2980" s="34"/>
    </row>
    <row r="2981" spans="29:29" x14ac:dyDescent="0.15">
      <c r="AC2981" s="34"/>
    </row>
    <row r="2982" spans="29:29" x14ac:dyDescent="0.15">
      <c r="AC2982" s="34"/>
    </row>
    <row r="2983" spans="29:29" x14ac:dyDescent="0.15">
      <c r="AC2983" s="34"/>
    </row>
    <row r="2984" spans="29:29" x14ac:dyDescent="0.15">
      <c r="AC2984" s="34"/>
    </row>
    <row r="2985" spans="29:29" x14ac:dyDescent="0.15">
      <c r="AC2985" s="34"/>
    </row>
    <row r="2986" spans="29:29" x14ac:dyDescent="0.15">
      <c r="AC2986" s="34"/>
    </row>
    <row r="2987" spans="29:29" x14ac:dyDescent="0.15">
      <c r="AC2987" s="34"/>
    </row>
    <row r="2988" spans="29:29" x14ac:dyDescent="0.15">
      <c r="AC2988" s="34"/>
    </row>
    <row r="2989" spans="29:29" x14ac:dyDescent="0.15">
      <c r="AC2989" s="34"/>
    </row>
    <row r="2990" spans="29:29" x14ac:dyDescent="0.15">
      <c r="AC2990" s="34"/>
    </row>
    <row r="2991" spans="29:29" x14ac:dyDescent="0.15">
      <c r="AC2991" s="34"/>
    </row>
    <row r="2992" spans="29:29" x14ac:dyDescent="0.15">
      <c r="AC2992" s="34"/>
    </row>
    <row r="2993" spans="29:29" x14ac:dyDescent="0.15">
      <c r="AC2993" s="34"/>
    </row>
    <row r="2994" spans="29:29" x14ac:dyDescent="0.15">
      <c r="AC2994" s="34"/>
    </row>
    <row r="2995" spans="29:29" x14ac:dyDescent="0.15">
      <c r="AC2995" s="34"/>
    </row>
    <row r="2996" spans="29:29" x14ac:dyDescent="0.15">
      <c r="AC2996" s="34"/>
    </row>
    <row r="2997" spans="29:29" x14ac:dyDescent="0.15">
      <c r="AC2997" s="34"/>
    </row>
    <row r="2998" spans="29:29" x14ac:dyDescent="0.15">
      <c r="AC2998" s="34"/>
    </row>
    <row r="2999" spans="29:29" x14ac:dyDescent="0.15">
      <c r="AC2999" s="34"/>
    </row>
    <row r="3000" spans="29:29" x14ac:dyDescent="0.15">
      <c r="AC3000" s="34"/>
    </row>
    <row r="3001" spans="29:29" x14ac:dyDescent="0.15">
      <c r="AC3001" s="34"/>
    </row>
    <row r="3002" spans="29:29" x14ac:dyDescent="0.15">
      <c r="AC3002" s="34"/>
    </row>
    <row r="3003" spans="29:29" x14ac:dyDescent="0.15">
      <c r="AC3003" s="34"/>
    </row>
    <row r="3004" spans="29:29" x14ac:dyDescent="0.15">
      <c r="AC3004" s="34"/>
    </row>
    <row r="3005" spans="29:29" x14ac:dyDescent="0.15">
      <c r="AC3005" s="34"/>
    </row>
    <row r="3006" spans="29:29" x14ac:dyDescent="0.15">
      <c r="AC3006" s="34"/>
    </row>
    <row r="3007" spans="29:29" x14ac:dyDescent="0.15">
      <c r="AC3007" s="34"/>
    </row>
    <row r="3008" spans="29:29" x14ac:dyDescent="0.15">
      <c r="AC3008" s="34"/>
    </row>
    <row r="3009" spans="29:29" x14ac:dyDescent="0.15">
      <c r="AC3009" s="34"/>
    </row>
    <row r="3010" spans="29:29" x14ac:dyDescent="0.15">
      <c r="AC3010" s="34"/>
    </row>
    <row r="3011" spans="29:29" x14ac:dyDescent="0.15">
      <c r="AC3011" s="34"/>
    </row>
    <row r="3012" spans="29:29" x14ac:dyDescent="0.15">
      <c r="AC3012" s="34"/>
    </row>
    <row r="3013" spans="29:29" x14ac:dyDescent="0.15">
      <c r="AC3013" s="34"/>
    </row>
    <row r="3014" spans="29:29" x14ac:dyDescent="0.15">
      <c r="AC3014" s="34"/>
    </row>
    <row r="3015" spans="29:29" x14ac:dyDescent="0.15">
      <c r="AC3015" s="34"/>
    </row>
    <row r="3016" spans="29:29" x14ac:dyDescent="0.15">
      <c r="AC3016" s="34"/>
    </row>
    <row r="3017" spans="29:29" x14ac:dyDescent="0.15">
      <c r="AC3017" s="34"/>
    </row>
    <row r="3018" spans="29:29" x14ac:dyDescent="0.15">
      <c r="AC3018" s="34"/>
    </row>
    <row r="3019" spans="29:29" x14ac:dyDescent="0.15">
      <c r="AC3019" s="34"/>
    </row>
    <row r="3020" spans="29:29" x14ac:dyDescent="0.15">
      <c r="AC3020" s="34"/>
    </row>
    <row r="3021" spans="29:29" x14ac:dyDescent="0.15">
      <c r="AC3021" s="34"/>
    </row>
    <row r="3022" spans="29:29" x14ac:dyDescent="0.15">
      <c r="AC3022" s="34"/>
    </row>
    <row r="3023" spans="29:29" x14ac:dyDescent="0.15">
      <c r="AC3023" s="34"/>
    </row>
    <row r="3024" spans="29:29" x14ac:dyDescent="0.15">
      <c r="AC3024" s="34"/>
    </row>
    <row r="3025" spans="29:29" x14ac:dyDescent="0.15">
      <c r="AC3025" s="34"/>
    </row>
    <row r="3026" spans="29:29" x14ac:dyDescent="0.15">
      <c r="AC3026" s="34"/>
    </row>
    <row r="3027" spans="29:29" x14ac:dyDescent="0.15">
      <c r="AC3027" s="34"/>
    </row>
    <row r="3028" spans="29:29" x14ac:dyDescent="0.15">
      <c r="AC3028" s="34"/>
    </row>
    <row r="3029" spans="29:29" x14ac:dyDescent="0.15">
      <c r="AC3029" s="34"/>
    </row>
    <row r="3030" spans="29:29" x14ac:dyDescent="0.15">
      <c r="AC3030" s="34"/>
    </row>
    <row r="3031" spans="29:29" x14ac:dyDescent="0.15">
      <c r="AC3031" s="34"/>
    </row>
    <row r="3032" spans="29:29" x14ac:dyDescent="0.15">
      <c r="AC3032" s="34"/>
    </row>
    <row r="3033" spans="29:29" x14ac:dyDescent="0.15">
      <c r="AC3033" s="34"/>
    </row>
    <row r="3034" spans="29:29" x14ac:dyDescent="0.15">
      <c r="AC3034" s="34"/>
    </row>
    <row r="3035" spans="29:29" x14ac:dyDescent="0.15">
      <c r="AC3035" s="34"/>
    </row>
    <row r="3036" spans="29:29" x14ac:dyDescent="0.15">
      <c r="AC3036" s="34"/>
    </row>
    <row r="3037" spans="29:29" x14ac:dyDescent="0.15">
      <c r="AC3037" s="34"/>
    </row>
    <row r="3038" spans="29:29" x14ac:dyDescent="0.15">
      <c r="AC3038" s="34"/>
    </row>
    <row r="3039" spans="29:29" x14ac:dyDescent="0.15">
      <c r="AC3039" s="34"/>
    </row>
    <row r="3040" spans="29:29" x14ac:dyDescent="0.15">
      <c r="AC3040" s="34"/>
    </row>
    <row r="3041" spans="29:29" x14ac:dyDescent="0.15">
      <c r="AC3041" s="34"/>
    </row>
    <row r="3042" spans="29:29" x14ac:dyDescent="0.15">
      <c r="AC3042" s="34"/>
    </row>
    <row r="3043" spans="29:29" x14ac:dyDescent="0.15">
      <c r="AC3043" s="34"/>
    </row>
    <row r="3044" spans="29:29" x14ac:dyDescent="0.15">
      <c r="AC3044" s="34"/>
    </row>
    <row r="3045" spans="29:29" x14ac:dyDescent="0.15">
      <c r="AC3045" s="34"/>
    </row>
    <row r="3046" spans="29:29" x14ac:dyDescent="0.15">
      <c r="AC3046" s="34"/>
    </row>
    <row r="3047" spans="29:29" x14ac:dyDescent="0.15">
      <c r="AC3047" s="34"/>
    </row>
    <row r="3048" spans="29:29" x14ac:dyDescent="0.15">
      <c r="AC3048" s="34"/>
    </row>
    <row r="3049" spans="29:29" x14ac:dyDescent="0.15">
      <c r="AC3049" s="34"/>
    </row>
    <row r="3050" spans="29:29" x14ac:dyDescent="0.15">
      <c r="AC3050" s="34"/>
    </row>
    <row r="3051" spans="29:29" x14ac:dyDescent="0.15">
      <c r="AC3051" s="34"/>
    </row>
    <row r="3052" spans="29:29" x14ac:dyDescent="0.15">
      <c r="AC3052" s="34"/>
    </row>
    <row r="3053" spans="29:29" x14ac:dyDescent="0.15">
      <c r="AC3053" s="34"/>
    </row>
    <row r="3054" spans="29:29" x14ac:dyDescent="0.15">
      <c r="AC3054" s="34"/>
    </row>
    <row r="3055" spans="29:29" x14ac:dyDescent="0.15">
      <c r="AC3055" s="34"/>
    </row>
    <row r="3056" spans="29:29" x14ac:dyDescent="0.15">
      <c r="AC3056" s="34"/>
    </row>
    <row r="3057" spans="29:29" x14ac:dyDescent="0.15">
      <c r="AC3057" s="34"/>
    </row>
    <row r="3058" spans="29:29" x14ac:dyDescent="0.15">
      <c r="AC3058" s="34"/>
    </row>
    <row r="3059" spans="29:29" x14ac:dyDescent="0.15">
      <c r="AC3059" s="34"/>
    </row>
    <row r="3060" spans="29:29" x14ac:dyDescent="0.15">
      <c r="AC3060" s="34"/>
    </row>
    <row r="3061" spans="29:29" x14ac:dyDescent="0.15">
      <c r="AC3061" s="34"/>
    </row>
    <row r="3062" spans="29:29" x14ac:dyDescent="0.15">
      <c r="AC3062" s="34"/>
    </row>
    <row r="3063" spans="29:29" x14ac:dyDescent="0.15">
      <c r="AC3063" s="34"/>
    </row>
    <row r="3064" spans="29:29" x14ac:dyDescent="0.15">
      <c r="AC3064" s="34"/>
    </row>
    <row r="3065" spans="29:29" x14ac:dyDescent="0.15">
      <c r="AC3065" s="34"/>
    </row>
    <row r="3066" spans="29:29" x14ac:dyDescent="0.15">
      <c r="AC3066" s="34"/>
    </row>
    <row r="3067" spans="29:29" x14ac:dyDescent="0.15">
      <c r="AC3067" s="34"/>
    </row>
    <row r="3068" spans="29:29" x14ac:dyDescent="0.15">
      <c r="AC3068" s="34"/>
    </row>
    <row r="3069" spans="29:29" x14ac:dyDescent="0.15">
      <c r="AC3069" s="34"/>
    </row>
    <row r="3070" spans="29:29" x14ac:dyDescent="0.15">
      <c r="AC3070" s="34"/>
    </row>
    <row r="3071" spans="29:29" x14ac:dyDescent="0.15">
      <c r="AC3071" s="34"/>
    </row>
    <row r="3072" spans="29:29" x14ac:dyDescent="0.15">
      <c r="AC3072" s="34"/>
    </row>
    <row r="3073" spans="29:29" x14ac:dyDescent="0.15">
      <c r="AC3073" s="34"/>
    </row>
    <row r="3074" spans="29:29" x14ac:dyDescent="0.15">
      <c r="AC3074" s="34"/>
    </row>
    <row r="3075" spans="29:29" x14ac:dyDescent="0.15">
      <c r="AC3075" s="34"/>
    </row>
    <row r="3076" spans="29:29" x14ac:dyDescent="0.15">
      <c r="AC3076" s="34"/>
    </row>
    <row r="3077" spans="29:29" x14ac:dyDescent="0.15">
      <c r="AC3077" s="34"/>
    </row>
    <row r="3078" spans="29:29" x14ac:dyDescent="0.15">
      <c r="AC3078" s="34"/>
    </row>
    <row r="3079" spans="29:29" x14ac:dyDescent="0.15">
      <c r="AC3079" s="34"/>
    </row>
    <row r="3080" spans="29:29" x14ac:dyDescent="0.15">
      <c r="AC3080" s="34"/>
    </row>
    <row r="3081" spans="29:29" x14ac:dyDescent="0.15">
      <c r="AC3081" s="34"/>
    </row>
    <row r="3082" spans="29:29" x14ac:dyDescent="0.15">
      <c r="AC3082" s="34"/>
    </row>
    <row r="3083" spans="29:29" x14ac:dyDescent="0.15">
      <c r="AC3083" s="34"/>
    </row>
    <row r="3084" spans="29:29" x14ac:dyDescent="0.15">
      <c r="AC3084" s="34"/>
    </row>
    <row r="3085" spans="29:29" x14ac:dyDescent="0.15">
      <c r="AC3085" s="34"/>
    </row>
    <row r="3086" spans="29:29" x14ac:dyDescent="0.15">
      <c r="AC3086" s="34"/>
    </row>
    <row r="3087" spans="29:29" x14ac:dyDescent="0.15">
      <c r="AC3087" s="34"/>
    </row>
    <row r="3088" spans="29:29" x14ac:dyDescent="0.15">
      <c r="AC3088" s="34"/>
    </row>
    <row r="3089" spans="29:29" x14ac:dyDescent="0.15">
      <c r="AC3089" s="34"/>
    </row>
    <row r="3090" spans="29:29" x14ac:dyDescent="0.15">
      <c r="AC3090" s="34"/>
    </row>
    <row r="3091" spans="29:29" x14ac:dyDescent="0.15">
      <c r="AC3091" s="34"/>
    </row>
    <row r="3092" spans="29:29" x14ac:dyDescent="0.15">
      <c r="AC3092" s="34"/>
    </row>
    <row r="3093" spans="29:29" x14ac:dyDescent="0.15">
      <c r="AC3093" s="34"/>
    </row>
    <row r="3094" spans="29:29" x14ac:dyDescent="0.15">
      <c r="AC3094" s="34"/>
    </row>
    <row r="3095" spans="29:29" x14ac:dyDescent="0.15">
      <c r="AC3095" s="34"/>
    </row>
    <row r="3096" spans="29:29" x14ac:dyDescent="0.15">
      <c r="AC3096" s="34"/>
    </row>
    <row r="3097" spans="29:29" x14ac:dyDescent="0.15">
      <c r="AC3097" s="34"/>
    </row>
    <row r="3098" spans="29:29" x14ac:dyDescent="0.15">
      <c r="AC3098" s="34"/>
    </row>
    <row r="3099" spans="29:29" x14ac:dyDescent="0.15">
      <c r="AC3099" s="34"/>
    </row>
    <row r="3100" spans="29:29" x14ac:dyDescent="0.15">
      <c r="AC3100" s="34"/>
    </row>
    <row r="3101" spans="29:29" x14ac:dyDescent="0.15">
      <c r="AC3101" s="34"/>
    </row>
    <row r="3102" spans="29:29" x14ac:dyDescent="0.15">
      <c r="AC3102" s="34"/>
    </row>
    <row r="3103" spans="29:29" x14ac:dyDescent="0.15">
      <c r="AC3103" s="34"/>
    </row>
    <row r="3104" spans="29:29" x14ac:dyDescent="0.15">
      <c r="AC3104" s="34"/>
    </row>
    <row r="3105" spans="29:29" x14ac:dyDescent="0.15">
      <c r="AC3105" s="34"/>
    </row>
    <row r="3106" spans="29:29" x14ac:dyDescent="0.15">
      <c r="AC3106" s="34"/>
    </row>
    <row r="3107" spans="29:29" x14ac:dyDescent="0.15">
      <c r="AC3107" s="34"/>
    </row>
    <row r="3108" spans="29:29" x14ac:dyDescent="0.15">
      <c r="AC3108" s="34"/>
    </row>
    <row r="3109" spans="29:29" x14ac:dyDescent="0.15">
      <c r="AC3109" s="34"/>
    </row>
    <row r="3110" spans="29:29" x14ac:dyDescent="0.15">
      <c r="AC3110" s="34"/>
    </row>
    <row r="3111" spans="29:29" x14ac:dyDescent="0.15">
      <c r="AC3111" s="34"/>
    </row>
    <row r="3112" spans="29:29" x14ac:dyDescent="0.15">
      <c r="AC3112" s="34"/>
    </row>
    <row r="3113" spans="29:29" x14ac:dyDescent="0.15">
      <c r="AC3113" s="34"/>
    </row>
    <row r="3114" spans="29:29" x14ac:dyDescent="0.15">
      <c r="AC3114" s="34"/>
    </row>
    <row r="3115" spans="29:29" x14ac:dyDescent="0.15">
      <c r="AC3115" s="34"/>
    </row>
    <row r="3116" spans="29:29" x14ac:dyDescent="0.15">
      <c r="AC3116" s="34"/>
    </row>
    <row r="3117" spans="29:29" x14ac:dyDescent="0.15">
      <c r="AC3117" s="34"/>
    </row>
    <row r="3118" spans="29:29" x14ac:dyDescent="0.15">
      <c r="AC3118" s="34"/>
    </row>
    <row r="3119" spans="29:29" x14ac:dyDescent="0.15">
      <c r="AC3119" s="34"/>
    </row>
    <row r="3120" spans="29:29" x14ac:dyDescent="0.15">
      <c r="AC3120" s="34"/>
    </row>
    <row r="3121" spans="29:29" x14ac:dyDescent="0.15">
      <c r="AC3121" s="34"/>
    </row>
    <row r="3122" spans="29:29" x14ac:dyDescent="0.15">
      <c r="AC3122" s="34"/>
    </row>
    <row r="3123" spans="29:29" x14ac:dyDescent="0.15">
      <c r="AC3123" s="34"/>
    </row>
    <row r="3124" spans="29:29" x14ac:dyDescent="0.15">
      <c r="AC3124" s="34"/>
    </row>
    <row r="3125" spans="29:29" x14ac:dyDescent="0.15">
      <c r="AC3125" s="34"/>
    </row>
    <row r="3126" spans="29:29" x14ac:dyDescent="0.15">
      <c r="AC3126" s="34"/>
    </row>
    <row r="3127" spans="29:29" x14ac:dyDescent="0.15">
      <c r="AC3127" s="34"/>
    </row>
    <row r="3128" spans="29:29" x14ac:dyDescent="0.15">
      <c r="AC3128" s="34"/>
    </row>
    <row r="3129" spans="29:29" x14ac:dyDescent="0.15">
      <c r="AC3129" s="34"/>
    </row>
    <row r="3130" spans="29:29" x14ac:dyDescent="0.15">
      <c r="AC3130" s="34"/>
    </row>
    <row r="3131" spans="29:29" x14ac:dyDescent="0.15">
      <c r="AC3131" s="34"/>
    </row>
    <row r="3132" spans="29:29" x14ac:dyDescent="0.15">
      <c r="AC3132" s="34"/>
    </row>
    <row r="3133" spans="29:29" x14ac:dyDescent="0.15">
      <c r="AC3133" s="34"/>
    </row>
    <row r="3134" spans="29:29" x14ac:dyDescent="0.15">
      <c r="AC3134" s="34"/>
    </row>
    <row r="3135" spans="29:29" x14ac:dyDescent="0.15">
      <c r="AC3135" s="34"/>
    </row>
    <row r="3136" spans="29:29" x14ac:dyDescent="0.15">
      <c r="AC3136" s="34"/>
    </row>
    <row r="3137" spans="29:29" x14ac:dyDescent="0.15">
      <c r="AC3137" s="34"/>
    </row>
    <row r="3138" spans="29:29" x14ac:dyDescent="0.15">
      <c r="AC3138" s="34"/>
    </row>
    <row r="3139" spans="29:29" x14ac:dyDescent="0.15">
      <c r="AC3139" s="34"/>
    </row>
    <row r="3140" spans="29:29" x14ac:dyDescent="0.15">
      <c r="AC3140" s="34"/>
    </row>
    <row r="3141" spans="29:29" x14ac:dyDescent="0.15">
      <c r="AC3141" s="34"/>
    </row>
    <row r="3142" spans="29:29" x14ac:dyDescent="0.15">
      <c r="AC3142" s="34"/>
    </row>
    <row r="3143" spans="29:29" x14ac:dyDescent="0.15">
      <c r="AC3143" s="34"/>
    </row>
    <row r="3144" spans="29:29" x14ac:dyDescent="0.15">
      <c r="AC3144" s="34"/>
    </row>
    <row r="3145" spans="29:29" x14ac:dyDescent="0.15">
      <c r="AC3145" s="34"/>
    </row>
    <row r="3146" spans="29:29" x14ac:dyDescent="0.15">
      <c r="AC3146" s="34"/>
    </row>
    <row r="3147" spans="29:29" x14ac:dyDescent="0.15">
      <c r="AC3147" s="34"/>
    </row>
    <row r="3148" spans="29:29" x14ac:dyDescent="0.15">
      <c r="AC3148" s="34"/>
    </row>
    <row r="3149" spans="29:29" x14ac:dyDescent="0.15">
      <c r="AC3149" s="34"/>
    </row>
    <row r="3150" spans="29:29" x14ac:dyDescent="0.15">
      <c r="AC3150" s="34"/>
    </row>
    <row r="3151" spans="29:29" x14ac:dyDescent="0.15">
      <c r="AC3151" s="34"/>
    </row>
    <row r="3152" spans="29:29" x14ac:dyDescent="0.15">
      <c r="AC3152" s="34"/>
    </row>
    <row r="3153" spans="29:29" x14ac:dyDescent="0.15">
      <c r="AC3153" s="34"/>
    </row>
    <row r="3154" spans="29:29" x14ac:dyDescent="0.15">
      <c r="AC3154" s="34"/>
    </row>
    <row r="3155" spans="29:29" x14ac:dyDescent="0.15">
      <c r="AC3155" s="34"/>
    </row>
    <row r="3156" spans="29:29" x14ac:dyDescent="0.15">
      <c r="AC3156" s="34"/>
    </row>
    <row r="3157" spans="29:29" x14ac:dyDescent="0.15">
      <c r="AC3157" s="34"/>
    </row>
    <row r="3158" spans="29:29" x14ac:dyDescent="0.15">
      <c r="AC3158" s="34"/>
    </row>
    <row r="3159" spans="29:29" x14ac:dyDescent="0.15">
      <c r="AC3159" s="34"/>
    </row>
    <row r="3160" spans="29:29" x14ac:dyDescent="0.15">
      <c r="AC3160" s="34"/>
    </row>
    <row r="3161" spans="29:29" x14ac:dyDescent="0.15">
      <c r="AC3161" s="34"/>
    </row>
    <row r="3162" spans="29:29" x14ac:dyDescent="0.15">
      <c r="AC3162" s="34"/>
    </row>
    <row r="3163" spans="29:29" x14ac:dyDescent="0.15">
      <c r="AC3163" s="34"/>
    </row>
    <row r="3164" spans="29:29" x14ac:dyDescent="0.15">
      <c r="AC3164" s="34"/>
    </row>
    <row r="3165" spans="29:29" x14ac:dyDescent="0.15">
      <c r="AC3165" s="34"/>
    </row>
    <row r="3166" spans="29:29" x14ac:dyDescent="0.15">
      <c r="AC3166" s="34"/>
    </row>
    <row r="3167" spans="29:29" x14ac:dyDescent="0.15">
      <c r="AC3167" s="34"/>
    </row>
    <row r="3168" spans="29:29" x14ac:dyDescent="0.15">
      <c r="AC3168" s="34"/>
    </row>
    <row r="3169" spans="29:29" x14ac:dyDescent="0.15">
      <c r="AC3169" s="34"/>
    </row>
    <row r="3170" spans="29:29" x14ac:dyDescent="0.15">
      <c r="AC3170" s="34"/>
    </row>
    <row r="3171" spans="29:29" x14ac:dyDescent="0.15">
      <c r="AC3171" s="34"/>
    </row>
    <row r="3172" spans="29:29" x14ac:dyDescent="0.15">
      <c r="AC3172" s="34"/>
    </row>
    <row r="3173" spans="29:29" x14ac:dyDescent="0.15">
      <c r="AC3173" s="34"/>
    </row>
    <row r="3174" spans="29:29" x14ac:dyDescent="0.15">
      <c r="AC3174" s="34"/>
    </row>
    <row r="3175" spans="29:29" x14ac:dyDescent="0.15">
      <c r="AC3175" s="34"/>
    </row>
    <row r="3176" spans="29:29" x14ac:dyDescent="0.15">
      <c r="AC3176" s="34"/>
    </row>
    <row r="3177" spans="29:29" x14ac:dyDescent="0.15">
      <c r="AC3177" s="34"/>
    </row>
    <row r="3178" spans="29:29" x14ac:dyDescent="0.15">
      <c r="AC3178" s="34"/>
    </row>
    <row r="3179" spans="29:29" x14ac:dyDescent="0.15">
      <c r="AC3179" s="34"/>
    </row>
    <row r="3180" spans="29:29" x14ac:dyDescent="0.15">
      <c r="AC3180" s="34"/>
    </row>
    <row r="3181" spans="29:29" x14ac:dyDescent="0.15">
      <c r="AC3181" s="34"/>
    </row>
    <row r="3182" spans="29:29" x14ac:dyDescent="0.15">
      <c r="AC3182" s="34"/>
    </row>
    <row r="3183" spans="29:29" x14ac:dyDescent="0.15">
      <c r="AC3183" s="34"/>
    </row>
    <row r="3184" spans="29:29" x14ac:dyDescent="0.15">
      <c r="AC3184" s="34"/>
    </row>
    <row r="3185" spans="29:29" x14ac:dyDescent="0.15">
      <c r="AC3185" s="34"/>
    </row>
    <row r="3186" spans="29:29" x14ac:dyDescent="0.15">
      <c r="AC3186" s="34"/>
    </row>
    <row r="3187" spans="29:29" x14ac:dyDescent="0.15">
      <c r="AC3187" s="34"/>
    </row>
    <row r="3188" spans="29:29" x14ac:dyDescent="0.15">
      <c r="AC3188" s="34"/>
    </row>
    <row r="3189" spans="29:29" x14ac:dyDescent="0.15">
      <c r="AC3189" s="34"/>
    </row>
    <row r="3190" spans="29:29" x14ac:dyDescent="0.15">
      <c r="AC3190" s="34"/>
    </row>
    <row r="3191" spans="29:29" x14ac:dyDescent="0.15">
      <c r="AC3191" s="34"/>
    </row>
    <row r="3192" spans="29:29" x14ac:dyDescent="0.15">
      <c r="AC3192" s="34"/>
    </row>
    <row r="3193" spans="29:29" x14ac:dyDescent="0.15">
      <c r="AC3193" s="34"/>
    </row>
    <row r="3194" spans="29:29" x14ac:dyDescent="0.15">
      <c r="AC3194" s="34"/>
    </row>
    <row r="3195" spans="29:29" x14ac:dyDescent="0.15">
      <c r="AC3195" s="34"/>
    </row>
    <row r="3196" spans="29:29" x14ac:dyDescent="0.15">
      <c r="AC3196" s="34"/>
    </row>
    <row r="3197" spans="29:29" x14ac:dyDescent="0.15">
      <c r="AC3197" s="34"/>
    </row>
    <row r="3198" spans="29:29" x14ac:dyDescent="0.15">
      <c r="AC3198" s="34"/>
    </row>
    <row r="3199" spans="29:29" x14ac:dyDescent="0.15">
      <c r="AC3199" s="34"/>
    </row>
    <row r="3200" spans="29:29" x14ac:dyDescent="0.15">
      <c r="AC3200" s="34"/>
    </row>
    <row r="3201" spans="29:29" x14ac:dyDescent="0.15">
      <c r="AC3201" s="34"/>
    </row>
    <row r="3202" spans="29:29" x14ac:dyDescent="0.15">
      <c r="AC3202" s="34"/>
    </row>
    <row r="3203" spans="29:29" x14ac:dyDescent="0.15">
      <c r="AC3203" s="34"/>
    </row>
    <row r="3204" spans="29:29" x14ac:dyDescent="0.15">
      <c r="AC3204" s="34"/>
    </row>
    <row r="3205" spans="29:29" x14ac:dyDescent="0.15">
      <c r="AC3205" s="34"/>
    </row>
    <row r="3206" spans="29:29" x14ac:dyDescent="0.15">
      <c r="AC3206" s="34"/>
    </row>
    <row r="3207" spans="29:29" x14ac:dyDescent="0.15">
      <c r="AC3207" s="34"/>
    </row>
    <row r="3208" spans="29:29" x14ac:dyDescent="0.15">
      <c r="AC3208" s="34"/>
    </row>
    <row r="3209" spans="29:29" x14ac:dyDescent="0.15">
      <c r="AC3209" s="34"/>
    </row>
    <row r="3210" spans="29:29" x14ac:dyDescent="0.15">
      <c r="AC3210" s="34"/>
    </row>
    <row r="3211" spans="29:29" x14ac:dyDescent="0.15">
      <c r="AC3211" s="34"/>
    </row>
    <row r="3212" spans="29:29" x14ac:dyDescent="0.15">
      <c r="AC3212" s="34"/>
    </row>
    <row r="3213" spans="29:29" x14ac:dyDescent="0.15">
      <c r="AC3213" s="34"/>
    </row>
    <row r="3214" spans="29:29" x14ac:dyDescent="0.15">
      <c r="AC3214" s="34"/>
    </row>
    <row r="3215" spans="29:29" x14ac:dyDescent="0.15">
      <c r="AC3215" s="34"/>
    </row>
    <row r="3216" spans="29:29" x14ac:dyDescent="0.15">
      <c r="AC3216" s="34"/>
    </row>
    <row r="3217" spans="29:29" x14ac:dyDescent="0.15">
      <c r="AC3217" s="34"/>
    </row>
    <row r="3218" spans="29:29" x14ac:dyDescent="0.15">
      <c r="AC3218" s="34"/>
    </row>
    <row r="3219" spans="29:29" x14ac:dyDescent="0.15">
      <c r="AC3219" s="34"/>
    </row>
    <row r="3220" spans="29:29" x14ac:dyDescent="0.15">
      <c r="AC3220" s="34"/>
    </row>
    <row r="3221" spans="29:29" x14ac:dyDescent="0.15">
      <c r="AC3221" s="34"/>
    </row>
    <row r="3222" spans="29:29" x14ac:dyDescent="0.15">
      <c r="AC3222" s="34"/>
    </row>
    <row r="3223" spans="29:29" x14ac:dyDescent="0.15">
      <c r="AC3223" s="34"/>
    </row>
    <row r="3224" spans="29:29" x14ac:dyDescent="0.15">
      <c r="AC3224" s="34"/>
    </row>
    <row r="3225" spans="29:29" x14ac:dyDescent="0.15">
      <c r="AC3225" s="34"/>
    </row>
    <row r="3226" spans="29:29" x14ac:dyDescent="0.15">
      <c r="AC3226" s="34"/>
    </row>
    <row r="3227" spans="29:29" x14ac:dyDescent="0.15">
      <c r="AC3227" s="34"/>
    </row>
    <row r="3228" spans="29:29" x14ac:dyDescent="0.15">
      <c r="AC3228" s="34"/>
    </row>
    <row r="3229" spans="29:29" x14ac:dyDescent="0.15">
      <c r="AC3229" s="34"/>
    </row>
    <row r="3230" spans="29:29" x14ac:dyDescent="0.15">
      <c r="AC3230" s="34"/>
    </row>
    <row r="3231" spans="29:29" x14ac:dyDescent="0.15">
      <c r="AC3231" s="34"/>
    </row>
    <row r="3232" spans="29:29" x14ac:dyDescent="0.15">
      <c r="AC3232" s="34"/>
    </row>
    <row r="3233" spans="29:29" x14ac:dyDescent="0.15">
      <c r="AC3233" s="34"/>
    </row>
    <row r="3234" spans="29:29" x14ac:dyDescent="0.15">
      <c r="AC3234" s="34"/>
    </row>
    <row r="3235" spans="29:29" x14ac:dyDescent="0.15">
      <c r="AC3235" s="34"/>
    </row>
    <row r="3236" spans="29:29" x14ac:dyDescent="0.15">
      <c r="AC3236" s="34"/>
    </row>
    <row r="3237" spans="29:29" x14ac:dyDescent="0.15">
      <c r="AC3237" s="34"/>
    </row>
    <row r="3238" spans="29:29" x14ac:dyDescent="0.15">
      <c r="AC3238" s="34"/>
    </row>
    <row r="3239" spans="29:29" x14ac:dyDescent="0.15">
      <c r="AC3239" s="34"/>
    </row>
    <row r="3240" spans="29:29" x14ac:dyDescent="0.15">
      <c r="AC3240" s="34"/>
    </row>
    <row r="3241" spans="29:29" x14ac:dyDescent="0.15">
      <c r="AC3241" s="34"/>
    </row>
    <row r="3242" spans="29:29" x14ac:dyDescent="0.15">
      <c r="AC3242" s="34"/>
    </row>
    <row r="3243" spans="29:29" x14ac:dyDescent="0.15">
      <c r="AC3243" s="34"/>
    </row>
    <row r="3244" spans="29:29" x14ac:dyDescent="0.15">
      <c r="AC3244" s="34"/>
    </row>
    <row r="3245" spans="29:29" x14ac:dyDescent="0.15">
      <c r="AC3245" s="34"/>
    </row>
    <row r="3246" spans="29:29" x14ac:dyDescent="0.15">
      <c r="AC3246" s="34"/>
    </row>
    <row r="3247" spans="29:29" x14ac:dyDescent="0.15">
      <c r="AC3247" s="34"/>
    </row>
    <row r="3248" spans="29:29" x14ac:dyDescent="0.15">
      <c r="AC3248" s="34"/>
    </row>
    <row r="3249" spans="29:29" x14ac:dyDescent="0.15">
      <c r="AC3249" s="34"/>
    </row>
    <row r="3250" spans="29:29" x14ac:dyDescent="0.15">
      <c r="AC3250" s="34"/>
    </row>
    <row r="3251" spans="29:29" x14ac:dyDescent="0.15">
      <c r="AC3251" s="34"/>
    </row>
    <row r="3252" spans="29:29" x14ac:dyDescent="0.15">
      <c r="AC3252" s="34"/>
    </row>
    <row r="3253" spans="29:29" x14ac:dyDescent="0.15">
      <c r="AC3253" s="34"/>
    </row>
    <row r="3254" spans="29:29" x14ac:dyDescent="0.15">
      <c r="AC3254" s="34"/>
    </row>
    <row r="3255" spans="29:29" x14ac:dyDescent="0.15">
      <c r="AC3255" s="34"/>
    </row>
    <row r="3256" spans="29:29" x14ac:dyDescent="0.15">
      <c r="AC3256" s="34"/>
    </row>
    <row r="3257" spans="29:29" x14ac:dyDescent="0.15">
      <c r="AC3257" s="34"/>
    </row>
    <row r="3258" spans="29:29" x14ac:dyDescent="0.15">
      <c r="AC3258" s="34"/>
    </row>
    <row r="3259" spans="29:29" x14ac:dyDescent="0.15">
      <c r="AC3259" s="34"/>
    </row>
    <row r="3260" spans="29:29" x14ac:dyDescent="0.15">
      <c r="AC3260" s="34"/>
    </row>
    <row r="3261" spans="29:29" x14ac:dyDescent="0.15">
      <c r="AC3261" s="34"/>
    </row>
    <row r="3262" spans="29:29" x14ac:dyDescent="0.15">
      <c r="AC3262" s="34"/>
    </row>
    <row r="3263" spans="29:29" x14ac:dyDescent="0.15">
      <c r="AC3263" s="34"/>
    </row>
    <row r="3264" spans="29:29" x14ac:dyDescent="0.15">
      <c r="AC3264" s="34"/>
    </row>
    <row r="3265" spans="29:29" x14ac:dyDescent="0.15">
      <c r="AC3265" s="34"/>
    </row>
    <row r="3266" spans="29:29" x14ac:dyDescent="0.15">
      <c r="AC3266" s="34"/>
    </row>
    <row r="3267" spans="29:29" x14ac:dyDescent="0.15">
      <c r="AC3267" s="34"/>
    </row>
    <row r="3268" spans="29:29" x14ac:dyDescent="0.15">
      <c r="AC3268" s="34"/>
    </row>
    <row r="3269" spans="29:29" x14ac:dyDescent="0.15">
      <c r="AC3269" s="34"/>
    </row>
    <row r="3270" spans="29:29" x14ac:dyDescent="0.15">
      <c r="AC3270" s="34"/>
    </row>
    <row r="3271" spans="29:29" x14ac:dyDescent="0.15">
      <c r="AC3271" s="34"/>
    </row>
    <row r="3272" spans="29:29" x14ac:dyDescent="0.15">
      <c r="AC3272" s="34"/>
    </row>
    <row r="3273" spans="29:29" x14ac:dyDescent="0.15">
      <c r="AC3273" s="34"/>
    </row>
    <row r="3274" spans="29:29" x14ac:dyDescent="0.15">
      <c r="AC3274" s="34"/>
    </row>
    <row r="3275" spans="29:29" x14ac:dyDescent="0.15">
      <c r="AC3275" s="34"/>
    </row>
    <row r="3276" spans="29:29" x14ac:dyDescent="0.15">
      <c r="AC3276" s="34"/>
    </row>
    <row r="3277" spans="29:29" x14ac:dyDescent="0.15">
      <c r="AC3277" s="34"/>
    </row>
    <row r="3278" spans="29:29" x14ac:dyDescent="0.15">
      <c r="AC3278" s="34"/>
    </row>
    <row r="3279" spans="29:29" x14ac:dyDescent="0.15">
      <c r="AC3279" s="34"/>
    </row>
    <row r="3280" spans="29:29" x14ac:dyDescent="0.15">
      <c r="AC3280" s="34"/>
    </row>
    <row r="3281" spans="29:29" x14ac:dyDescent="0.15">
      <c r="AC3281" s="34"/>
    </row>
    <row r="3282" spans="29:29" x14ac:dyDescent="0.15">
      <c r="AC3282" s="34"/>
    </row>
    <row r="3283" spans="29:29" x14ac:dyDescent="0.15">
      <c r="AC3283" s="34"/>
    </row>
    <row r="3284" spans="29:29" x14ac:dyDescent="0.15">
      <c r="AC3284" s="34"/>
    </row>
    <row r="3285" spans="29:29" x14ac:dyDescent="0.15">
      <c r="AC3285" s="34"/>
    </row>
    <row r="3286" spans="29:29" x14ac:dyDescent="0.15">
      <c r="AC3286" s="34"/>
    </row>
    <row r="3287" spans="29:29" x14ac:dyDescent="0.15">
      <c r="AC3287" s="34"/>
    </row>
    <row r="3288" spans="29:29" x14ac:dyDescent="0.15">
      <c r="AC3288" s="34"/>
    </row>
    <row r="3289" spans="29:29" x14ac:dyDescent="0.15">
      <c r="AC3289" s="34"/>
    </row>
    <row r="3290" spans="29:29" x14ac:dyDescent="0.15">
      <c r="AC3290" s="34"/>
    </row>
    <row r="3291" spans="29:29" x14ac:dyDescent="0.15">
      <c r="AC3291" s="34"/>
    </row>
    <row r="3292" spans="29:29" x14ac:dyDescent="0.15">
      <c r="AC3292" s="34"/>
    </row>
    <row r="3293" spans="29:29" x14ac:dyDescent="0.15">
      <c r="AC3293" s="34"/>
    </row>
    <row r="3294" spans="29:29" x14ac:dyDescent="0.15">
      <c r="AC3294" s="34"/>
    </row>
    <row r="3295" spans="29:29" x14ac:dyDescent="0.15">
      <c r="AC3295" s="34"/>
    </row>
    <row r="3296" spans="29:29" x14ac:dyDescent="0.15">
      <c r="AC3296" s="34"/>
    </row>
    <row r="3297" spans="29:29" x14ac:dyDescent="0.15">
      <c r="AC3297" s="34"/>
    </row>
    <row r="3298" spans="29:29" x14ac:dyDescent="0.15">
      <c r="AC3298" s="34"/>
    </row>
    <row r="3299" spans="29:29" x14ac:dyDescent="0.15">
      <c r="AC3299" s="34"/>
    </row>
    <row r="3300" spans="29:29" x14ac:dyDescent="0.15">
      <c r="AC3300" s="34"/>
    </row>
    <row r="3301" spans="29:29" x14ac:dyDescent="0.15">
      <c r="AC3301" s="34"/>
    </row>
    <row r="3302" spans="29:29" x14ac:dyDescent="0.15">
      <c r="AC3302" s="34"/>
    </row>
    <row r="3303" spans="29:29" x14ac:dyDescent="0.15">
      <c r="AC3303" s="34"/>
    </row>
    <row r="3304" spans="29:29" x14ac:dyDescent="0.15">
      <c r="AC3304" s="34"/>
    </row>
    <row r="3305" spans="29:29" x14ac:dyDescent="0.15">
      <c r="AC3305" s="34"/>
    </row>
    <row r="3306" spans="29:29" x14ac:dyDescent="0.15">
      <c r="AC3306" s="34"/>
    </row>
    <row r="3307" spans="29:29" x14ac:dyDescent="0.15">
      <c r="AC3307" s="34"/>
    </row>
    <row r="3308" spans="29:29" x14ac:dyDescent="0.15">
      <c r="AC3308" s="34"/>
    </row>
    <row r="3309" spans="29:29" x14ac:dyDescent="0.15">
      <c r="AC3309" s="34"/>
    </row>
    <row r="3310" spans="29:29" x14ac:dyDescent="0.15">
      <c r="AC3310" s="34"/>
    </row>
    <row r="3311" spans="29:29" x14ac:dyDescent="0.15">
      <c r="AC3311" s="34"/>
    </row>
    <row r="3312" spans="29:29" x14ac:dyDescent="0.15">
      <c r="AC3312" s="34"/>
    </row>
    <row r="3313" spans="29:29" x14ac:dyDescent="0.15">
      <c r="AC3313" s="34"/>
    </row>
    <row r="3314" spans="29:29" x14ac:dyDescent="0.15">
      <c r="AC3314" s="34"/>
    </row>
    <row r="3315" spans="29:29" x14ac:dyDescent="0.15">
      <c r="AC3315" s="34"/>
    </row>
    <row r="3316" spans="29:29" x14ac:dyDescent="0.15">
      <c r="AC3316" s="34"/>
    </row>
    <row r="3317" spans="29:29" x14ac:dyDescent="0.15">
      <c r="AC3317" s="34"/>
    </row>
    <row r="3318" spans="29:29" x14ac:dyDescent="0.15">
      <c r="AC3318" s="34"/>
    </row>
  </sheetData>
  <mergeCells count="1">
    <mergeCell ref="A1:C1"/>
  </mergeCells>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2:F38"/>
  <sheetViews>
    <sheetView zoomScale="85" zoomScaleNormal="85" zoomScalePageLayoutView="85" workbookViewId="0">
      <selection activeCell="E26" sqref="E26"/>
    </sheetView>
  </sheetViews>
  <sheetFormatPr baseColWidth="10" defaultColWidth="24.1640625" defaultRowHeight="14" x14ac:dyDescent="0.2"/>
  <cols>
    <col min="1" max="16384" width="24.1640625" style="6"/>
  </cols>
  <sheetData>
    <row r="2" spans="1:6" ht="18" customHeight="1" thickBot="1" x14ac:dyDescent="0.25">
      <c r="A2" s="78" t="s">
        <v>3</v>
      </c>
      <c r="B2" s="78"/>
      <c r="C2" s="78"/>
      <c r="D2" s="78"/>
      <c r="E2" s="78"/>
    </row>
    <row r="3" spans="1:6" ht="23" customHeight="1" thickBot="1" x14ac:dyDescent="0.25">
      <c r="A3" s="7" t="s">
        <v>4</v>
      </c>
      <c r="B3" s="36" t="s">
        <v>101</v>
      </c>
      <c r="C3" s="7" t="s">
        <v>5</v>
      </c>
      <c r="D3" s="7" t="s">
        <v>99</v>
      </c>
      <c r="E3" s="37" t="s">
        <v>100</v>
      </c>
    </row>
    <row r="4" spans="1:6" ht="14.5" customHeight="1" x14ac:dyDescent="0.2">
      <c r="A4" s="55"/>
      <c r="B4" s="80" t="s">
        <v>40</v>
      </c>
      <c r="C4" s="80"/>
      <c r="D4" s="80"/>
      <c r="E4" s="81"/>
    </row>
    <row r="5" spans="1:6" ht="15" x14ac:dyDescent="0.2">
      <c r="A5" s="54" t="s">
        <v>6</v>
      </c>
      <c r="B5" s="6">
        <v>15</v>
      </c>
      <c r="C5" s="6">
        <v>55</v>
      </c>
      <c r="D5" s="6">
        <v>60</v>
      </c>
      <c r="E5" s="9">
        <v>65</v>
      </c>
    </row>
    <row r="6" spans="1:6" ht="15" x14ac:dyDescent="0.2">
      <c r="A6" s="52" t="s">
        <v>7</v>
      </c>
      <c r="B6" s="6">
        <v>5</v>
      </c>
      <c r="C6" s="6">
        <v>20</v>
      </c>
      <c r="D6" s="6">
        <v>30</v>
      </c>
      <c r="E6" s="9">
        <v>35</v>
      </c>
    </row>
    <row r="7" spans="1:6" ht="16" thickBot="1" x14ac:dyDescent="0.25">
      <c r="A7" s="53" t="s">
        <v>8</v>
      </c>
      <c r="B7" s="10">
        <v>10</v>
      </c>
      <c r="C7" s="10">
        <v>35</v>
      </c>
      <c r="D7" s="10">
        <v>40</v>
      </c>
      <c r="E7" s="11">
        <v>45</v>
      </c>
    </row>
    <row r="9" spans="1:6" x14ac:dyDescent="0.2">
      <c r="A9" s="78" t="s">
        <v>38</v>
      </c>
      <c r="B9" s="78"/>
      <c r="C9" s="78"/>
    </row>
    <row r="10" spans="1:6" ht="29" customHeight="1" thickBot="1" x14ac:dyDescent="0.25">
      <c r="A10" s="28" t="s">
        <v>14</v>
      </c>
      <c r="B10" s="82" t="s">
        <v>15</v>
      </c>
      <c r="C10" s="82"/>
    </row>
    <row r="11" spans="1:6" ht="15" x14ac:dyDescent="0.2">
      <c r="A11" s="51" t="s">
        <v>6</v>
      </c>
      <c r="B11" s="83">
        <f>SUM(C17:F17)</f>
        <v>60</v>
      </c>
      <c r="C11" s="84"/>
    </row>
    <row r="12" spans="1:6" ht="15" x14ac:dyDescent="0.2">
      <c r="A12" s="52" t="s">
        <v>7</v>
      </c>
      <c r="B12" s="83">
        <f>SUM(C18:F18)</f>
        <v>63</v>
      </c>
      <c r="C12" s="84"/>
    </row>
    <row r="13" spans="1:6" ht="16" thickBot="1" x14ac:dyDescent="0.25">
      <c r="A13" s="53" t="s">
        <v>8</v>
      </c>
      <c r="B13" s="85">
        <f>SUM(C19:F19)</f>
        <v>57</v>
      </c>
      <c r="C13" s="86"/>
    </row>
    <row r="15" spans="1:6" ht="29.5" customHeight="1" thickBot="1" x14ac:dyDescent="0.25">
      <c r="A15" s="79" t="s">
        <v>39</v>
      </c>
      <c r="B15" s="79"/>
      <c r="C15" s="79"/>
      <c r="D15" s="79"/>
      <c r="E15" s="79"/>
      <c r="F15" s="79"/>
    </row>
    <row r="16" spans="1:6" ht="29" customHeight="1" thickBot="1" x14ac:dyDescent="0.25">
      <c r="A16" s="87" t="s">
        <v>13</v>
      </c>
      <c r="B16" s="88"/>
      <c r="C16" s="7" t="s">
        <v>9</v>
      </c>
      <c r="D16" s="7" t="s">
        <v>10</v>
      </c>
      <c r="E16" s="36" t="s">
        <v>11</v>
      </c>
      <c r="F16" s="37" t="s">
        <v>12</v>
      </c>
    </row>
    <row r="17" spans="1:6" x14ac:dyDescent="0.2">
      <c r="A17" s="89" t="s">
        <v>6</v>
      </c>
      <c r="B17" s="90"/>
      <c r="C17" s="48">
        <v>6</v>
      </c>
      <c r="D17" s="49">
        <v>12</v>
      </c>
      <c r="E17" s="49">
        <v>18</v>
      </c>
      <c r="F17" s="50">
        <v>24</v>
      </c>
    </row>
    <row r="18" spans="1:6" x14ac:dyDescent="0.2">
      <c r="A18" s="91" t="s">
        <v>7</v>
      </c>
      <c r="B18" s="83"/>
      <c r="C18" s="8">
        <v>9</v>
      </c>
      <c r="D18" s="6">
        <v>9</v>
      </c>
      <c r="E18" s="6">
        <v>21</v>
      </c>
      <c r="F18" s="9">
        <v>24</v>
      </c>
    </row>
    <row r="19" spans="1:6" ht="15" thickBot="1" x14ac:dyDescent="0.25">
      <c r="A19" s="92" t="s">
        <v>8</v>
      </c>
      <c r="B19" s="85"/>
      <c r="C19" s="35">
        <v>6</v>
      </c>
      <c r="D19" s="10">
        <v>9</v>
      </c>
      <c r="E19" s="10">
        <v>18</v>
      </c>
      <c r="F19" s="11">
        <v>24</v>
      </c>
    </row>
    <row r="21" spans="1:6" ht="29" customHeight="1" thickBot="1" x14ac:dyDescent="0.25">
      <c r="A21" s="79" t="s">
        <v>102</v>
      </c>
      <c r="B21" s="79"/>
      <c r="C21" s="79"/>
      <c r="D21" s="38"/>
      <c r="E21" s="38"/>
    </row>
    <row r="22" spans="1:6" ht="31" thickBot="1" x14ac:dyDescent="0.25">
      <c r="A22" s="7" t="s">
        <v>14</v>
      </c>
      <c r="B22" s="36" t="s">
        <v>31</v>
      </c>
      <c r="C22" s="7" t="s">
        <v>32</v>
      </c>
      <c r="D22" s="7" t="s">
        <v>33</v>
      </c>
      <c r="E22" s="37" t="s">
        <v>34</v>
      </c>
    </row>
    <row r="23" spans="1:6" ht="15" x14ac:dyDescent="0.2">
      <c r="A23" s="51" t="s">
        <v>6</v>
      </c>
      <c r="B23" s="6">
        <v>1</v>
      </c>
      <c r="C23" s="6">
        <v>5.7</v>
      </c>
      <c r="D23" s="6">
        <v>3.5</v>
      </c>
      <c r="E23" s="9">
        <v>2.8</v>
      </c>
    </row>
    <row r="24" spans="1:6" ht="15" x14ac:dyDescent="0.2">
      <c r="A24" s="52" t="s">
        <v>7</v>
      </c>
      <c r="B24" s="6">
        <v>2.8</v>
      </c>
      <c r="C24" s="6">
        <v>6</v>
      </c>
      <c r="D24" s="6">
        <v>3.2</v>
      </c>
      <c r="E24" s="9">
        <v>3</v>
      </c>
    </row>
    <row r="25" spans="1:6" ht="16" thickBot="1" x14ac:dyDescent="0.25">
      <c r="A25" s="53" t="s">
        <v>8</v>
      </c>
      <c r="B25" s="10">
        <v>3.4</v>
      </c>
      <c r="C25" s="10">
        <v>5.2</v>
      </c>
      <c r="D25" s="10">
        <v>2.8</v>
      </c>
      <c r="E25" s="11">
        <v>2.6</v>
      </c>
    </row>
    <row r="38" ht="29" customHeight="1" x14ac:dyDescent="0.2"/>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2:F36"/>
  <sheetViews>
    <sheetView showGridLines="0" zoomScale="130" zoomScaleNormal="130" zoomScalePageLayoutView="130" workbookViewId="0">
      <selection activeCell="B19" sqref="B19:E19"/>
    </sheetView>
  </sheetViews>
  <sheetFormatPr baseColWidth="10" defaultColWidth="16.83203125" defaultRowHeight="14" x14ac:dyDescent="0.2"/>
  <cols>
    <col min="1" max="1" width="3.5" style="6" customWidth="1"/>
    <col min="2" max="2" width="21.5" style="6" customWidth="1"/>
    <col min="3" max="5" width="15.5" style="6" customWidth="1"/>
    <col min="6" max="6" width="21.1640625" style="6" customWidth="1"/>
    <col min="7" max="7" width="15.5" style="6" customWidth="1"/>
    <col min="8" max="16384" width="16.83203125" style="6"/>
  </cols>
  <sheetData>
    <row r="2" spans="2:5" ht="14.5" customHeight="1" x14ac:dyDescent="0.2">
      <c r="B2" s="94" t="s">
        <v>96</v>
      </c>
      <c r="C2" s="94"/>
      <c r="D2" s="94"/>
      <c r="E2" s="94"/>
    </row>
    <row r="3" spans="2:5" x14ac:dyDescent="0.2">
      <c r="B3" s="8"/>
      <c r="E3" s="9"/>
    </row>
    <row r="4" spans="2:5" x14ac:dyDescent="0.2">
      <c r="B4" s="8"/>
      <c r="E4" s="9"/>
    </row>
    <row r="5" spans="2:5" x14ac:dyDescent="0.2">
      <c r="B5" s="8"/>
      <c r="E5" s="9"/>
    </row>
    <row r="6" spans="2:5" x14ac:dyDescent="0.2">
      <c r="B6" s="8"/>
      <c r="E6" s="9"/>
    </row>
    <row r="7" spans="2:5" x14ac:dyDescent="0.2">
      <c r="B7" s="8"/>
      <c r="E7" s="9"/>
    </row>
    <row r="8" spans="2:5" ht="29" customHeight="1" x14ac:dyDescent="0.2">
      <c r="B8" s="8"/>
      <c r="E8" s="9"/>
    </row>
    <row r="9" spans="2:5" x14ac:dyDescent="0.2">
      <c r="B9" s="8"/>
      <c r="E9" s="9"/>
    </row>
    <row r="10" spans="2:5" x14ac:dyDescent="0.2">
      <c r="B10" s="8"/>
      <c r="E10" s="9"/>
    </row>
    <row r="11" spans="2:5" x14ac:dyDescent="0.2">
      <c r="B11" s="8"/>
      <c r="E11" s="9"/>
    </row>
    <row r="12" spans="2:5" x14ac:dyDescent="0.2">
      <c r="B12" s="8"/>
      <c r="E12" s="9"/>
    </row>
    <row r="13" spans="2:5" ht="29.5" customHeight="1" x14ac:dyDescent="0.2">
      <c r="B13" s="8"/>
      <c r="E13" s="9"/>
    </row>
    <row r="14" spans="2:5" ht="29" customHeight="1" x14ac:dyDescent="0.2">
      <c r="B14" s="8"/>
      <c r="E14" s="9"/>
    </row>
    <row r="15" spans="2:5" ht="15" thickBot="1" x14ac:dyDescent="0.25">
      <c r="B15" s="35"/>
      <c r="C15" s="10"/>
      <c r="D15" s="10"/>
      <c r="E15" s="11"/>
    </row>
    <row r="19" spans="2:6" ht="29" customHeight="1" thickBot="1" x14ac:dyDescent="0.25">
      <c r="B19" s="93" t="s">
        <v>98</v>
      </c>
      <c r="C19" s="93"/>
      <c r="D19" s="93"/>
      <c r="E19" s="93"/>
      <c r="F19" s="38"/>
    </row>
    <row r="20" spans="2:6" ht="28" x14ac:dyDescent="0.2">
      <c r="B20" s="45" t="s">
        <v>16</v>
      </c>
      <c r="C20" s="46" t="s">
        <v>35</v>
      </c>
      <c r="D20" s="45" t="s">
        <v>36</v>
      </c>
      <c r="E20" s="47" t="s">
        <v>37</v>
      </c>
    </row>
    <row r="21" spans="2:6" x14ac:dyDescent="0.2">
      <c r="B21" s="40" t="s">
        <v>17</v>
      </c>
      <c r="C21" s="39">
        <v>115</v>
      </c>
      <c r="D21" s="39">
        <v>10</v>
      </c>
      <c r="E21" s="41">
        <v>15</v>
      </c>
    </row>
    <row r="22" spans="2:6" x14ac:dyDescent="0.2">
      <c r="B22" s="40" t="s">
        <v>18</v>
      </c>
      <c r="C22" s="39">
        <v>115</v>
      </c>
      <c r="D22" s="39">
        <v>10</v>
      </c>
      <c r="E22" s="41">
        <v>20</v>
      </c>
    </row>
    <row r="23" spans="2:6" x14ac:dyDescent="0.2">
      <c r="B23" s="40" t="s">
        <v>19</v>
      </c>
      <c r="C23" s="39">
        <v>115</v>
      </c>
      <c r="D23" s="39">
        <v>10</v>
      </c>
      <c r="E23" s="41">
        <v>15</v>
      </c>
    </row>
    <row r="24" spans="2:6" x14ac:dyDescent="0.2">
      <c r="B24" s="40" t="s">
        <v>20</v>
      </c>
      <c r="C24" s="39">
        <v>115</v>
      </c>
      <c r="D24" s="39">
        <v>10</v>
      </c>
      <c r="E24" s="41">
        <v>25</v>
      </c>
    </row>
    <row r="25" spans="2:6" x14ac:dyDescent="0.2">
      <c r="B25" s="40" t="s">
        <v>21</v>
      </c>
      <c r="C25" s="39">
        <v>115</v>
      </c>
      <c r="D25" s="39">
        <v>10</v>
      </c>
      <c r="E25" s="41">
        <v>15</v>
      </c>
    </row>
    <row r="26" spans="2:6" x14ac:dyDescent="0.2">
      <c r="B26" s="40" t="s">
        <v>22</v>
      </c>
      <c r="C26" s="39">
        <v>115</v>
      </c>
      <c r="D26" s="39">
        <v>10</v>
      </c>
      <c r="E26" s="41">
        <v>20</v>
      </c>
    </row>
    <row r="27" spans="2:6" x14ac:dyDescent="0.2">
      <c r="B27" s="40" t="s">
        <v>23</v>
      </c>
      <c r="C27" s="39">
        <v>115</v>
      </c>
      <c r="D27" s="39">
        <v>10</v>
      </c>
      <c r="E27" s="41">
        <v>20</v>
      </c>
    </row>
    <row r="28" spans="2:6" x14ac:dyDescent="0.2">
      <c r="B28" s="40" t="s">
        <v>24</v>
      </c>
      <c r="C28" s="39">
        <v>115</v>
      </c>
      <c r="D28" s="39">
        <v>10</v>
      </c>
      <c r="E28" s="41">
        <v>15</v>
      </c>
    </row>
    <row r="29" spans="2:6" x14ac:dyDescent="0.2">
      <c r="B29" s="40" t="s">
        <v>25</v>
      </c>
      <c r="C29" s="39">
        <v>115</v>
      </c>
      <c r="D29" s="39">
        <v>10</v>
      </c>
      <c r="E29" s="41">
        <v>20</v>
      </c>
    </row>
    <row r="30" spans="2:6" x14ac:dyDescent="0.2">
      <c r="B30" s="40" t="s">
        <v>26</v>
      </c>
      <c r="C30" s="39">
        <v>115</v>
      </c>
      <c r="D30" s="39">
        <v>10</v>
      </c>
      <c r="E30" s="41">
        <v>20</v>
      </c>
    </row>
    <row r="31" spans="2:6" x14ac:dyDescent="0.2">
      <c r="B31" s="40" t="s">
        <v>27</v>
      </c>
      <c r="C31" s="39">
        <v>115</v>
      </c>
      <c r="D31" s="39">
        <v>10</v>
      </c>
      <c r="E31" s="41">
        <v>25</v>
      </c>
    </row>
    <row r="32" spans="2:6" x14ac:dyDescent="0.2">
      <c r="B32" s="40" t="s">
        <v>28</v>
      </c>
      <c r="C32" s="39">
        <v>115</v>
      </c>
      <c r="D32" s="39">
        <v>10</v>
      </c>
      <c r="E32" s="41">
        <v>15</v>
      </c>
    </row>
    <row r="33" spans="2:5" x14ac:dyDescent="0.2">
      <c r="B33" s="40" t="s">
        <v>29</v>
      </c>
      <c r="C33" s="39">
        <v>115</v>
      </c>
      <c r="D33" s="39">
        <v>10</v>
      </c>
      <c r="E33" s="41">
        <v>20</v>
      </c>
    </row>
    <row r="34" spans="2:5" ht="15" thickBot="1" x14ac:dyDescent="0.25">
      <c r="B34" s="42" t="s">
        <v>30</v>
      </c>
      <c r="C34" s="43">
        <v>115</v>
      </c>
      <c r="D34" s="43">
        <v>10</v>
      </c>
      <c r="E34" s="44">
        <v>20</v>
      </c>
    </row>
    <row r="36" spans="2:5" ht="29" customHeight="1" x14ac:dyDescent="0.2"/>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2.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Alkis Vazacopoulos</cp:lastModifiedBy>
  <dcterms:created xsi:type="dcterms:W3CDTF">2020-10-15T19:18:15Z</dcterms:created>
  <dcterms:modified xsi:type="dcterms:W3CDTF">2025-04-15T23:48:45Z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